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lj585\Documents\"/>
    </mc:Choice>
  </mc:AlternateContent>
  <xr:revisionPtr revIDLastSave="0" documentId="13_ncr:1_{2CC92493-ECA5-4155-8DCD-EBEADE39A5D7}" xr6:coauthVersionLast="47" xr6:coauthVersionMax="47" xr10:uidLastSave="{00000000-0000-0000-0000-000000000000}"/>
  <bookViews>
    <workbookView xWindow="2295" yWindow="2295" windowWidth="16200" windowHeight="9360" firstSheet="1" activeTab="5" xr2:uid="{00000000-000D-0000-FFFF-FFFF00000000}"/>
  </bookViews>
  <sheets>
    <sheet name="Crowdfunding" sheetId="1" r:id="rId1"/>
    <sheet name="pivot table1" sheetId="7" r:id="rId2"/>
    <sheet name="pivot table2" sheetId="8" r:id="rId3"/>
    <sheet name="pivot table3" sheetId="6" r:id="rId4"/>
    <sheet name="goal" sheetId="9" r:id="rId5"/>
    <sheet name="stat" sheetId="10" r:id="rId6"/>
  </sheets>
  <definedNames>
    <definedName name="_xlcn.WorksheetConnection_CrowdfundingA1T10011" hidden="1">Crowdfunding!$A$1:$T$1001</definedName>
  </definedNames>
  <calcPr calcId="191029"/>
  <pivotCaches>
    <pivotCache cacheId="0" r:id="rId7"/>
    <pivotCache cacheId="1" r:id="rId8"/>
    <pivotCache cacheId="2" r:id="rId9"/>
  </pivotCaches>
  <fileRecoveryPr repairLoad="1"/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_created_conversion" columnId="date_created_conversion">
                <x16:calculatedTimeColumn columnName="date_created_conversion (Year)" columnId="date_created_conversion (Year)" contentType="years" isSelected="1"/>
                <x16:calculatedTimeColumn columnName="date_created_conversion (Quarter)" columnId="date_created_conversion (Quarter)" contentType="quarters" isSelected="1"/>
                <x16:calculatedTimeColumn columnName="date_created_conversion (Month Index)" columnId="date_created_conversion (Month Index)" contentType="monthsindex" isSelected="1"/>
                <x16:calculatedTimeColumn columnName="date_created_conversion (Month)" columnId="date_created_conversion (Month)" contentType="months" isSelected="1"/>
              </x16:modelTimeGrouping>
              <x16:modelTimeGrouping tableName="Range" columnName="date_ended_conversion" columnId="date_ended_conversion">
                <x16:calculatedTimeColumn columnName="date_ended_conversion (Year)" columnId="date_ended_conversion (Year)" contentType="years" isSelected="1"/>
                <x16:calculatedTimeColumn columnName="date_ended_conversion (Quarter)" columnId="date_ended_conversion (Quarter)" contentType="quarters" isSelected="1"/>
                <x16:calculatedTimeColumn columnName="date_ended_conversion (Month Index)" columnId="date_ended_conversion (Month Index)" contentType="monthsindex" isSelected="1"/>
                <x16:calculatedTimeColumn columnName="date_ended_conversion (Month)" columnId="date_ended_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0" l="1"/>
  <c r="F21" i="10"/>
  <c r="F20" i="10"/>
  <c r="F19" i="10"/>
  <c r="F18" i="10"/>
  <c r="F17" i="10"/>
  <c r="F16" i="10"/>
  <c r="F10" i="10"/>
  <c r="F9" i="10"/>
  <c r="F8" i="10"/>
  <c r="F7" i="10"/>
  <c r="F6" i="10"/>
  <c r="H3" i="9"/>
  <c r="H4" i="9"/>
  <c r="H5" i="9"/>
  <c r="H6" i="9"/>
  <c r="H7" i="9"/>
  <c r="H8" i="9"/>
  <c r="H9" i="9"/>
  <c r="H10" i="9"/>
  <c r="H11" i="9"/>
  <c r="H12" i="9"/>
  <c r="H13" i="9"/>
  <c r="G3" i="9"/>
  <c r="G4" i="9"/>
  <c r="G5" i="9"/>
  <c r="G6" i="9"/>
  <c r="G7" i="9"/>
  <c r="G8" i="9"/>
  <c r="G9" i="9"/>
  <c r="G10" i="9"/>
  <c r="G11" i="9"/>
  <c r="G12" i="9"/>
  <c r="G13" i="9"/>
  <c r="F3" i="9"/>
  <c r="F4" i="9"/>
  <c r="F5" i="9"/>
  <c r="F6" i="9"/>
  <c r="F7" i="9"/>
  <c r="F8" i="9"/>
  <c r="F9" i="9"/>
  <c r="F10" i="9"/>
  <c r="F11" i="9"/>
  <c r="F12" i="9"/>
  <c r="F13" i="9"/>
  <c r="F2" i="9"/>
  <c r="H2" i="9"/>
  <c r="G2" i="9"/>
  <c r="E3" i="9"/>
  <c r="E4" i="9"/>
  <c r="E5" i="9"/>
  <c r="E6" i="9"/>
  <c r="E7" i="9"/>
  <c r="E8" i="9"/>
  <c r="E9" i="9"/>
  <c r="E10" i="9"/>
  <c r="E11" i="9"/>
  <c r="E12" i="9"/>
  <c r="E13" i="9"/>
  <c r="E2" i="9"/>
  <c r="D13" i="9"/>
  <c r="D12" i="9"/>
  <c r="D11" i="9"/>
  <c r="D10" i="9"/>
  <c r="D9" i="9"/>
  <c r="D8" i="9"/>
  <c r="D7" i="9"/>
  <c r="D6" i="9"/>
  <c r="D5" i="9"/>
  <c r="D4" i="9"/>
  <c r="D3" i="9"/>
  <c r="D2" i="9"/>
  <c r="B13" i="9"/>
  <c r="B12" i="9"/>
  <c r="B11" i="9"/>
  <c r="B10" i="9"/>
  <c r="B9" i="9"/>
  <c r="B8" i="9"/>
  <c r="B7" i="9"/>
  <c r="B6" i="9"/>
  <c r="B5" i="9"/>
  <c r="B4" i="9"/>
  <c r="B3" i="9"/>
  <c r="B2" i="9"/>
  <c r="C13" i="9"/>
  <c r="C12" i="9"/>
  <c r="C11" i="9"/>
  <c r="C10" i="9"/>
  <c r="C9" i="9"/>
  <c r="C8" i="9"/>
  <c r="C7" i="9"/>
  <c r="C6" i="9"/>
  <c r="C5" i="9"/>
  <c r="C4" i="9"/>
  <c r="C3" i="9"/>
  <c r="C2" i="9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N2" i="1"/>
  <c r="O2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6" i="1"/>
  <c r="I7" i="1"/>
  <c r="I8" i="1"/>
  <c r="I9" i="1"/>
  <c r="I10" i="1"/>
  <c r="I11" i="1"/>
  <c r="I12" i="1"/>
  <c r="I13" i="1"/>
  <c r="I2" i="1"/>
  <c r="I3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3" i="1"/>
  <c r="F4" i="1"/>
  <c r="F5" i="1"/>
  <c r="F6" i="1"/>
  <c r="F7" i="1"/>
  <c r="F8" i="1"/>
  <c r="F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15F0AA-66BC-40E5-8D5B-68A69760ECB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0F883D6-268E-4346-BB1D-A2EA528597F2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6">
    <s v="ThisWorkbookDataModel"/>
    <s v="{[Range].[category].[All]}"/>
    <s v="{[Range].[date_created_conversion (Year)].[All]}"/>
    <s v="{[Range].[country].[All]}"/>
    <s v="{[Range].[country].&amp;[AU]}"/>
    <s v="{[Range].[category].&amp;[technology]}"/>
  </metadataStrings>
  <mdxMetadata count="5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</mdx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<sst xmlns="http://schemas.openxmlformats.org/spreadsheetml/2006/main" count="7067" uniqueCount="2115">
  <si>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</si>
  <si>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</si>
  <si>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</si>
  <si>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</si>
  <si>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</si>
  <si>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</si>
  <si>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</si>
  <si>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</si>
  <si>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</si>
  <si>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</si>
  <si>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</si>
  <si>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</si>
  <si>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</si>
  <si>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</si>
  <si>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</si>
  <si>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</si>
  <si>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</si>
  <si>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</si>
  <si>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</si>
  <si>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</si>
  <si>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</si>
  <si>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</si>
  <si>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</si>
  <si>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</si>
  <si>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</si>
  <si>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</si>
  <si>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</si>
  <si>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</si>
  <si>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</si>
  <si>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</si>
  <si>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</si>
  <si>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</si>
  <si>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</si>
  <si>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</si>
  <si>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</si>
  <si>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</si>
  <si>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</si>
  <si>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</si>
  <si>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</si>
  <si>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</si>
  <si>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</si>
  <si>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</si>
  <si>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</si>
  <si>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</si>
  <si>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</si>
  <si>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</si>
  <si>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</si>
  <si>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</si>
  <si>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</si>
  <si>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</si>
  <si>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</si>
  <si>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</si>
  <si>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</si>
  <si>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</si>
  <si>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</si>
  <si>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</si>
  <si>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</si>
  <si>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</si>
  <si>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</si>
  <si>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</si>
  <si>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</si>
  <si>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</si>
  <si>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</si>
  <si>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</si>
  <si>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</si>
  <si>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</si>
  <si>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</si>
  <si>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</si>
  <si>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</si>
  <si>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</si>
  <si>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</si>
  <si>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</si>
  <si>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</si>
  <si>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</si>
  <si>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</si>
  <si>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</si>
  <si>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</si>
  <si>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</si>
  <si>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</si>
  <si>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</si>
  <si>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</si>
  <si>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</si>
  <si>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</si>
  <si>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</si>
  <si>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</si>
  <si>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</si>
  <si>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</si>
  <si>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</si>
  <si>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</si>
  <si>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</si>
  <si>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</si>
  <si>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</si>
  <si>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</si>
  <si>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</si>
  <si>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</si>
  <si>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</si>
  <si>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</si>
  <si>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</si>
  <si>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</si>
  <si>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</si>
  <si>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</si>
  <si>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</si>
  <si>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</si>
  <si>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</si>
  <si>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</si>
  <si>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</si>
  <si>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</si>
  <si>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</si>
  <si>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</si>
  <si>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</si>
  <si>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</si>
  <si>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</si>
  <si>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</si>
  <si>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</si>
  <si>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</si>
  <si>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</si>
  <si>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</si>
  <si>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</si>
  <si>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</si>
  <si>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</si>
  <si>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</si>
  <si>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</si>
  <si>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</si>
  <si>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</si>
  <si>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</si>
  <si>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</si>
  <si>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</si>
  <si>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</si>
  <si>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</si>
  <si>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</si>
  <si>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</si>
  <si>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</si>
  <si>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</si>
  <si>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</si>
  <si>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</si>
  <si>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</si>
  <si>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</si>
  <si>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</si>
  <si>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</si>
  <si>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</si>
  <si>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</si>
  <si>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</si>
  <si>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</si>
  <si>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</si>
  <si>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</si>
  <si>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</si>
  <si>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</si>
  <si>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</si>
  <si>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</si>
  <si>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</si>
  <si>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</si>
  <si>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</si>
  <si>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</si>
  <si>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</si>
  <si>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</si>
  <si>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</si>
  <si>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</si>
  <si>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</si>
  <si>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</si>
  <si>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</si>
  <si>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</si>
  <si>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</si>
  <si>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</si>
  <si>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</si>
  <si>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</si>
  <si>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</si>
  <si>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</si>
  <si>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</si>
  <si>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</si>
  <si>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</si>
  <si>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</si>
  <si>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</si>
  <si>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</si>
  <si>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</si>
  <si>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</si>
  <si>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</si>
  <si>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</si>
  <si>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</si>
  <si>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</si>
  <si>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</si>
  <si>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</si>
  <si>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</si>
  <si>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</si>
  <si>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</si>
  <si>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</si>
  <si>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</si>
  <si>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</si>
  <si>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</si>
  <si>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</si>
  <si>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</si>
  <si>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</si>
  <si>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</si>
  <si>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</si>
  <si>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</si>
  <si>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</si>
  <si>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</si>
  <si>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</si>
  <si>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</si>
  <si>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</si>
  <si>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</si>
  <si>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</si>
  <si>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</si>
  <si>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</si>
  <si>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</si>
  <si>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</si>
  <si>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</si>
  <si>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</si>
  <si>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</si>
  <si>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</si>
  <si>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</si>
  <si>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</si>
  <si>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</si>
  <si>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</si>
  <si>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</si>
  <si>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</si>
  <si>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</si>
  <si>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</si>
  <si>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</si>
  <si>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</si>
  <si>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</si>
  <si>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</si>
  <si>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</si>
  <si>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</si>
  <si>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</si>
  <si>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</si>
  <si>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</si>
  <si>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</si>
  <si>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</si>
  <si>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</si>
  <si>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</si>
  <si>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</si>
  <si>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</si>
  <si>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</si>
  <si>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</si>
  <si>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</si>
  <si>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</si>
  <si>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</si>
  <si>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</si>
  <si>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</si>
  <si>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</si>
  <si>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</si>
  <si>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</si>
  <si>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</si>
  <si>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</si>
  <si>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</si>
  <si>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</si>
  <si>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</si>
  <si>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</si>
  <si>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</si>
  <si>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</si>
  <si>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</si>
  <si>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</si>
  <si>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</si>
  <si>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</si>
  <si>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</si>
  <si>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</si>
  <si>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</si>
  <si>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</si>
  <si>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</si>
  <si>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</si>
  <si>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</si>
  <si>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</si>
  <si>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</si>
  <si>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</si>
  <si>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</si>
  <si>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</si>
  <si>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</si>
  <si>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</si>
  <si>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</si>
  <si>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</si>
  <si>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</si>
  <si>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</si>
  <si>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</si>
  <si>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</si>
  <si>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</si>
  <si>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</si>
  <si>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</si>
  <si>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</si>
  <si>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</si>
  <si>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</si>
  <si>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</si>
  <si>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</si>
  <si>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</si>
  <si>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</si>
  <si>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</si>
  <si>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</si>
  <si>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</si>
  <si>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</si>
  <si>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</si>
  <si>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</si>
  <si>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</si>
  <si>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</si>
  <si>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</si>
  <si>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</si>
  <si>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</si>
  <si>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</si>
  <si>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</si>
  <si>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</si>
  <si>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</si>
  <si>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</si>
  <si>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</si>
  <si>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</si>
  <si>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</si>
  <si>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</si>
  <si>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</si>
  <si>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</si>
  <si>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</si>
  <si>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</si>
  <si>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</si>
  <si>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</si>
  <si>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</si>
  <si>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</si>
  <si>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</si>
  <si>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</si>
  <si>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</si>
  <si>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</si>
  <si>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</si>
  <si>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</si>
  <si>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</si>
  <si>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</si>
  <si>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</si>
  <si>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</si>
  <si>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</si>
  <si>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</si>
  <si>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</si>
  <si>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</si>
  <si>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</si>
  <si>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</si>
  <si>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</si>
  <si>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</si>
  <si>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</si>
  <si>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</si>
  <si>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</si>
  <si>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</si>
  <si>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</si>
  <si>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</si>
  <si>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</si>
  <si>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</si>
  <si>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</si>
  <si>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</si>
  <si>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</si>
  <si>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</si>
  <si>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</si>
  <si>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</si>
  <si>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</si>
  <si>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</si>
  <si>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</si>
  <si>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</si>
  <si>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</si>
  <si>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</si>
  <si>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</si>
  <si>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</si>
  <si>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</si>
  <si>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</si>
  <si>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</si>
  <si>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</si>
  <si>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</si>
  <si>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</si>
  <si>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</si>
  <si>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</si>
  <si>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</si>
  <si>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</si>
  <si>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</si>
  <si>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</si>
  <si>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</si>
  <si>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</si>
  <si>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</si>
  <si>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</si>
  <si>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</si>
  <si>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</si>
  <si>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</si>
  <si>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</si>
  <si>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</si>
  <si>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</si>
  <si>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</si>
  <si>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</si>
  <si>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</si>
  <si>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</si>
  <si>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</si>
  <si>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</si>
  <si>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</si>
  <si>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</si>
  <si>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</si>
  <si>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</si>
  <si>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</si>
  <si>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</si>
  <si>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</si>
  <si>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</si>
  <si>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</si>
  <si>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</si>
  <si>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</si>
  <si>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</si>
  <si>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</si>
  <si>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</si>
  <si>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</si>
  <si>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</si>
  <si>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</si>
  <si>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</si>
  <si>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</si>
  <si>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</si>
  <si>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</si>
  <si>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</si>
  <si>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</si>
  <si>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</si>
  <si>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</si>
  <si>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</si>
  <si>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</si>
  <si>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</si>
  <si>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</si>
  <si>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</si>
  <si>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</si>
  <si>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</si>
  <si>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</si>
  <si>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</si>
  <si>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</si>
  <si>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</si>
  <si>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</si>
  <si>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</si>
  <si>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</si>
  <si>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</si>
  <si>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</si>
  <si>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</si>
  <si>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</si>
  <si>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</si>
  <si>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</si>
  <si>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</si>
  <si>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</si>
  <si>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</si>
  <si>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</si>
  <si>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</si>
  <si>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</si>
  <si>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</si>
  <si>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</si>
  <si>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</si>
  <si>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</si>
  <si>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</si>
  <si>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</si>
  <si>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</si>
  <si>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</si>
  <si>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</si>
  <si>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</si>
  <si>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</si>
  <si>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</si>
  <si>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</si>
  <si>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</si>
  <si>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</si>
  <si>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</si>
  <si>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</si>
  <si>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</si>
  <si>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</si>
  <si>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</si>
  <si>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</si>
  <si>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</si>
  <si>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</si>
  <si>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</si>
  <si>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</si>
  <si>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</si>
  <si>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</si>
  <si>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</si>
  <si>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</si>
  <si>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</si>
  <si>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</si>
  <si>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</si>
  <si>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</si>
  <si>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</si>
  <si>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</si>
  <si>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</si>
  <si>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</si>
  <si>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</si>
  <si>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</si>
  <si>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</si>
  <si>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</si>
  <si>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</si>
  <si>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</si>
  <si>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</si>
  <si>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</si>
  <si>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</si>
  <si>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</si>
  <si>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</si>
  <si>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</si>
  <si>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</si>
  <si>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</si>
  <si>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</si>
  <si>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</si>
  <si>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</si>
  <si>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</si>
  <si>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</si>
  <si>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</si>
  <si>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</si>
  <si>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</si>
  <si>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</si>
  <si>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</si>
  <si>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</si>
  <si>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</si>
  <si>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</si>
  <si>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</si>
  <si>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</si>
  <si>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</si>
  <si>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</si>
  <si>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</si>
  <si>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</si>
  <si>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</si>
  <si>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</si>
  <si>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</si>
  <si>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</si>
  <si>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</si>
  <si>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</si>
  <si>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</si>
  <si>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</si>
  <si>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</si>
  <si>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</si>
  <si>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</si>
  <si>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</si>
  <si>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</si>
  <si>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</si>
  <si>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</si>
  <si>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</si>
  <si>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</si>
  <si>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</si>
  <si>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</si>
  <si>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</si>
  <si>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</si>
  <si>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</si>
  <si>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</si>
  <si>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</si>
  <si>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</si>
  <si>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</si>
  <si>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</si>
  <si>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</si>
  <si>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</si>
  <si>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</si>
  <si>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</si>
  <si>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</si>
  <si>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</si>
  <si>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</si>
  <si>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</si>
  <si>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</si>
  <si>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</si>
  <si>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</si>
  <si>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</si>
  <si>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</si>
  <si>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</si>
  <si>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</si>
  <si>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</si>
  <si>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</si>
  <si>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</si>
  <si>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</si>
  <si>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</si>
  <si>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</si>
  <si>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</si>
  <si>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</si>
  <si>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</si>
  <si>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</si>
  <si>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</si>
  <si>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</si>
  <si>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</si>
  <si>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</si>
  <si>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</si>
  <si>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</si>
  <si>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</si>
  <si>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</si>
  <si>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</si>
  <si>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</si>
  <si>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</si>
  <si>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</si>
  <si>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</si>
  <si>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</si>
  <si>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</si>
  <si>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</si>
  <si>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</si>
  <si>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</si>
  <si>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</si>
  <si>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</si>
  <si>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</si>
  <si>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</si>
  <si>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</si>
  <si>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</si>
  <si>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</si>
  <si>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</si>
  <si>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</si>
  <si>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</si>
  <si>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</si>
  <si>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</si>
  <si>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</si>
  <si>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</si>
  <si>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</si>
  <si>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</si>
  <si>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</si>
  <si>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</si>
  <si>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</si>
  <si>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</si>
  <si>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</si>
  <si>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</si>
  <si>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</si>
  <si>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</si>
  <si>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</si>
  <si>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</si>
  <si>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</si>
  <si>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</si>
  <si>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</si>
  <si>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</si>
  <si>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</si>
  <si>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</si>
  <si>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</si>
  <si>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</si>
  <si>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</si>
  <si>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</si>
  <si>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</si>
  <si>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</si>
  <si>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</si>
  <si>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</si>
  <si>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</si>
  <si>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</si>
  <si>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</si>
  <si>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</si>
  <si>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</si>
  <si>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</si>
  <si>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</si>
  <si>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</si>
  <si>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</si>
  <si>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</si>
  <si>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</si>
  <si>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</si>
  <si>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</si>
  <si>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</si>
  <si>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</si>
  <si>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</si>
  <si>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</si>
  <si>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</si>
  <si>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</si>
  <si>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</si>
  <si>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</si>
  <si>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</si>
  <si>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</si>
  <si>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</si>
  <si>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</si>
  <si>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</si>
  <si>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</si>
  <si>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</si>
  <si>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</si>
  <si>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</si>
  <si>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</si>
  <si>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</si>
  <si>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</si>
  <si>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</si>
  <si>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</si>
  <si>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</si>
  <si>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</si>
  <si>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</si>
  <si>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</si>
  <si>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</si>
  <si>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</si>
  <si>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</si>
  <si>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</si>
  <si>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</si>
  <si>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</si>
  <si>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</si>
  <si>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</si>
  <si>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</si>
  <si>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</si>
  <si>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</si>
  <si>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</si>
  <si>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</si>
  <si>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</si>
  <si>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</si>
  <si>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</si>
  <si>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</si>
  <si>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</si>
  <si>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</si>
  <si>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</si>
  <si>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</si>
  <si>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</si>
  <si>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</si>
  <si>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</si>
  <si>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</si>
  <si>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</si>
  <si>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</si>
  <si>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</si>
  <si>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</si>
  <si>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</si>
  <si>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</si>
  <si>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</si>
  <si>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</si>
  <si>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</si>
  <si>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</si>
  <si>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</si>
  <si>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</si>
  <si>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</si>
  <si>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</si>
  <si>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</si>
  <si>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</si>
  <si>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</si>
  <si>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</si>
  <si>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</si>
  <si>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</si>
  <si>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</si>
  <si>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</si>
  <si>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</si>
  <si>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</si>
  <si>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</si>
  <si>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</si>
  <si>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</si>
  <si>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</si>
  <si>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</si>
  <si>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</si>
  <si>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</si>
  <si>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</si>
  <si>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</si>
  <si>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</si>
  <si>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</si>
  <si>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</si>
  <si>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</si>
  <si>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</si>
  <si>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</si>
  <si>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</si>
  <si>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</si>
  <si>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</si>
  <si>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</si>
  <si>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</si>
  <si>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</si>
  <si>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</si>
  <si>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</si>
  <si>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</si>
  <si>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</si>
  <si>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</si>
  <si>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</si>
  <si>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</si>
  <si>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</si>
  <si>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</si>
  <si>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</si>
  <si>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</si>
  <si>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</si>
  <si>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</si>
  <si>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</si>
  <si>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</si>
  <si>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</si>
  <si>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</si>
  <si>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</si>
  <si>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</si>
  <si>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</si>
  <si>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</si>
  <si>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</si>
  <si>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</si>
  <si>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</si>
  <si>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</si>
  <si>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</si>
  <si>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</si>
  <si>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</si>
  <si>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</si>
  <si>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</si>
  <si>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</si>
  <si>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</si>
  <si>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</si>
  <si>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</si>
  <si>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</si>
  <si>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</si>
  <si>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</si>
  <si>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</si>
  <si>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</si>
  <si>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</si>
  <si>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</si>
  <si>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</si>
  <si>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</si>
  <si>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</si>
  <si>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</si>
  <si>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</si>
  <si>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</si>
  <si>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</si>
  <si>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</si>
  <si>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</si>
  <si>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</si>
  <si>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</si>
  <si>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</si>
  <si>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</si>
  <si>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</si>
  <si>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</si>
  <si>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</si>
  <si>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</si>
  <si>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</si>
  <si>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</si>
  <si>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</si>
  <si>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</si>
  <si>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</si>
  <si>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</si>
  <si>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</si>
  <si>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</si>
  <si>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</si>
  <si>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</si>
  <si>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</si>
  <si>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</si>
  <si>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</si>
  <si>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</si>
  <si>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</si>
  <si>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</si>
  <si>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</si>
  <si>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</si>
  <si>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</si>
  <si>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</si>
  <si>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</si>
  <si>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</si>
  <si>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</si>
  <si>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</si>
  <si>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</si>
  <si>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</si>
  <si>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</si>
  <si>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</si>
  <si>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</si>
  <si>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</si>
  <si>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</si>
  <si>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</si>
  <si>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</si>
  <si>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</si>
  <si>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</si>
  <si>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</si>
  <si>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</si>
  <si>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</si>
  <si>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</si>
  <si>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</si>
  <si>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</si>
  <si>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</si>
  <si>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</si>
  <si>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</si>
  <si>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</si>
  <si>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</si>
  <si>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</si>
  <si>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</si>
  <si>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</si>
  <si>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</si>
  <si>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</si>
  <si>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</si>
  <si>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</si>
  <si>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</si>
  <si>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</si>
  <si>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</si>
  <si>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</si>
  <si>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</si>
  <si>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</si>
  <si>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</si>
  <si>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</si>
  <si>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</si>
  <si>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</si>
  <si>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</si>
  <si>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</si>
  <si>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</si>
  <si>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</si>
  <si>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</si>
  <si>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</si>
  <si>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</si>
  <si>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</si>
  <si>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</si>
  <si>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</si>
  <si>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</si>
  <si>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</si>
  <si>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</si>
  <si>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</si>
  <si>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</si>
  <si>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</si>
  <si>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</si>
  <si>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</si>
  <si>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</si>
  <si>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</si>
  <si>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</si>
  <si>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</si>
  <si>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</si>
  <si>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</si>
  <si>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</si>
  <si>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</si>
  <si>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</si>
  <si>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</si>
  <si>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</si>
  <si>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</si>
  <si>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</si>
  <si>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</si>
  <si>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</si>
  <si>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</si>
  <si>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</si>
  <si>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</si>
  <si>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</si>
  <si>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</si>
  <si>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</si>
  <si>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</si>
  <si>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</si>
  <si>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</si>
  <si>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</si>
  <si>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</si>
  <si>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</si>
  <si>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</si>
  <si>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</si>
  <si>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</si>
  <si>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</si>
  <si>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</si>
  <si>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</si>
  <si>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</si>
  <si>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</si>
  <si>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</si>
  <si>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</si>
  <si>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</si>
  <si>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</si>
  <si>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</si>
  <si>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</si>
  <si>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</si>
  <si>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</si>
  <si>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</si>
  <si>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</si>
  <si>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</si>
  <si>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</si>
  <si>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</si>
  <si>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</si>
  <si>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</si>
  <si>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</si>
  <si>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</si>
  <si>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</si>
  <si>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</si>
  <si>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</si>
  <si>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</si>
  <si>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</si>
  <si>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</si>
  <si>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</si>
  <si>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</si>
  <si>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</si>
  <si>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</si>
  <si>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</si>
  <si>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</si>
  <si>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</si>
  <si>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</si>
  <si>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</si>
  <si>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</si>
  <si>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</si>
  <si>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</si>
  <si>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</si>
  <si>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</si>
  <si>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</si>
  <si>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</si>
  <si>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</si>
  <si>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</si>
  <si>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</si>
  <si>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</si>
  <si>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</si>
  <si>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</si>
  <si>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</si>
  <si>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</si>
  <si>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</si>
  <si>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</si>
  <si>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</si>
  <si>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</si>
  <si>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</si>
  <si>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</si>
  <si>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</si>
  <si>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</si>
  <si>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</si>
  <si>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</si>
  <si>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</si>
  <si>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</si>
  <si>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</si>
  <si>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</si>
  <si>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</si>
  <si>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</si>
  <si>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</si>
  <si>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</si>
  <si>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</si>
  <si>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</si>
  <si>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</si>
  <si>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</si>
  <si>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</si>
  <si>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</si>
  <si>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</si>
  <si>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</si>
  <si>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</si>
  <si>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</si>
  <si>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</si>
  <si>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</si>
  <si>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</si>
  <si>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</si>
  <si>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</si>
  <si>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</si>
  <si>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</si>
  <si>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</si>
  <si>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</si>
  <si>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</si>
  <si>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</si>
  <si>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</si>
  <si>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</si>
  <si>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</si>
  <si>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</si>
  <si>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</si>
  <si>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</si>
  <si>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</si>
  <si>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</si>
  <si>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</si>
  <si>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</si>
  <si>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</si>
  <si>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</si>
  <si>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</si>
  <si>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</si>
  <si>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</si>
  <si>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</si>
  <si>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</si>
  <si>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</si>
  <si>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</si>
  <si>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</si>
  <si>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</si>
  <si>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</si>
  <si>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</si>
  <si>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</si>
  <si>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</si>
  <si>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</si>
  <si>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</si>
  <si>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</si>
  <si>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</si>
  <si>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</si>
  <si>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</si>
  <si>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</si>
  <si>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</si>
  <si>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</si>
  <si>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</si>
  <si>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</si>
  <si>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</si>
  <si>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</si>
  <si>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</si>
  <si>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</si>
  <si>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</si>
  <si>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</si>
  <si>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</si>
  <si>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</si>
  <si>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</si>
  <si>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</si>
  <si>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</si>
  <si>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</si>
  <si>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</si>
  <si>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</si>
  <si>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</si>
  <si>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</si>
  <si>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</si>
  <si>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</si>
  <si>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</si>
  <si>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</si>
  <si>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</si>
  <si>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</si>
  <si>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</si>
  <si>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</si>
  <si>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</si>
  <si>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</si>
  <si>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</si>
  <si>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</si>
  <si>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</si>
  <si>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</si>
  <si>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</si>
  <si>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</si>
  <si>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</si>
  <si>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</si>
  <si>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</si>
  <si>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</si>
  <si>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</si>
  <si>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</si>
  <si>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</si>
  <si>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</si>
  <si>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</si>
  <si>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</si>
  <si>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</si>
  <si>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</si>
  <si>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</si>
  <si>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</si>
  <si>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</si>
  <si>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</si>
  <si>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</si>
  <si>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</si>
  <si>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</si>
  <si>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</si>
  <si>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</si>
  <si>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</si>
  <si>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</si>
  <si>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</si>
  <si>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</si>
  <si>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</si>
  <si>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</si>
  <si>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</si>
  <si>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</si>
  <si>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</si>
  <si>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</si>
  <si>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</si>
  <si>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</si>
  <si>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</si>
  <si>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</si>
  <si>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</si>
  <si>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</si>
  <si>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</si>
  <si>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</si>
  <si>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</si>
  <si>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</si>
  <si>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</si>
  <si>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</si>
  <si>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</si>
  <si>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</si>
  <si>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</si>
  <si>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</si>
  <si>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</si>
  <si>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</si>
  <si>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</si>
  <si>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</si>
  <si>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</si>
  <si>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</si>
  <si>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</si>
  <si>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</si>
  <si>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</si>
  <si>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</si>
  <si>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</si>
  <si>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</si>
  <si>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</si>
  <si>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</si>
  <si>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</si>
  <si>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</si>
  <si>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</si>
  <si>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</si>
  <si>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</si>
  <si>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</si>
  <si>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</si>
  <si>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</si>
  <si>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</si>
  <si>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</si>
  <si>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</si>
  <si>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</si>
  <si>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</si>
  <si>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</si>
  <si>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</si>
  <si>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</si>
  <si>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</si>
  <si>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</si>
  <si>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</si>
  <si>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</si>
  <si>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</si>
  <si>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</si>
  <si>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</si>
  <si>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</si>
  <si>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</si>
  <si>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</si>
  <si>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</si>
  <si>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</si>
  <si>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</si>
  <si>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</si>
  <si>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</si>
  <si>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</si>
  <si>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</si>
  <si>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</si>
  <si>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</si>
  <si>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</si>
  <si>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</si>
  <si>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</si>
  <si>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</si>
  <si>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</si>
  <si>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</si>
  <si>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</si>
  <si>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</si>
  <si>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</si>
  <si>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</si>
  <si>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</si>
  <si>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</si>
  <si>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</si>
  <si>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</si>
  <si>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</si>
  <si>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</si>
  <si>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</si>
  <si>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</si>
  <si>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</si>
  <si>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</si>
  <si>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</si>
  <si>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</si>
  <si>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</si>
  <si>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</si>
  <si>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</si>
  <si>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</si>
  <si>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</si>
  <si>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</si>
  <si>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</si>
  <si>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</si>
  <si>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</si>
  <si>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</si>
  <si>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</si>
  <si>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</si>
  <si>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</si>
  <si>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</si>
  <si>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</si>
  <si>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</si>
  <si>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</si>
  <si>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</si>
  <si>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</si>
  <si>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</si>
  <si>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</si>
  <si>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</si>
  <si>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</si>
  <si>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</si>
  <si>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</si>
  <si>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</si>
  <si>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</si>
  <si>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</si>
  <si>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</si>
  <si>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</si>
  <si>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</si>
  <si>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</si>
  <si>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</si>
  <si>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</si>
  <si>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</si>
  <si>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</si>
  <si>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</si>
  <si>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</si>
  <si>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</si>
  <si>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</si>
  <si>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</si>
  <si>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</si>
  <si>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</si>
  <si>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</si>
  <si>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</si>
  <si>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</si>
  <si>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</si>
  <si>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</si>
  <si>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</si>
  <si>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</si>
  <si>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</si>
  <si>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</si>
  <si>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</si>
  <si>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</si>
  <si>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</si>
  <si>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</si>
  <si>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</si>
  <si>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</si>
  <si>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</si>
  <si>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</si>
  <si>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</si>
  <si>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</si>
  <si>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</si>
  <si>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</si>
  <si>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</si>
  <si>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</si>
  <si>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</si>
  <si>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</si>
  <si>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</si>
  <si>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</si>
  <si>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</si>
  <si>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</si>
  <si>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</si>
  <si>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</si>
  <si>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</si>
  <si>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</si>
  <si>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</si>
  <si>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</si>
  <si>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</si>
  <si>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</si>
  <si>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</si>
  <si>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</si>
  <si>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</si>
  <si>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</si>
  <si>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</si>
  <si>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</si>
  <si>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</si>
  <si>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</si>
  <si>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</si>
  <si>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</si>
  <si>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</si>
  <si>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</si>
  <si>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</si>
  <si>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</si>
  <si>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</si>
  <si>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</si>
  <si>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</si>
  <si>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</si>
  <si>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</si>
  <si>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</si>
  <si>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</si>
  <si>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</si>
  <si>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</si>
  <si>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</si>
  <si>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</si>
  <si>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</si>
  <si>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</si>
  <si>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</si>
  <si>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</si>
  <si>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</si>
  <si>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</si>
  <si>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</si>
  <si>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</si>
  <si>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</si>
  <si>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</si>
  <si>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</si>
  <si>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</si>
  <si>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</si>
  <si>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</si>
  <si>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</si>
  <si>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</si>
  <si>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</si>
  <si>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</si>
  <si>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</si>
  <si>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</si>
  <si>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</si>
  <si>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</si>
  <si>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</si>
  <si>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</si>
  <si>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</si>
  <si>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</si>
  <si>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</si>
  <si>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</si>
  <si>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</si>
  <si>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</si>
  <si>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</si>
  <si>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</si>
  <si>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</si>
  <si>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</si>
  <si>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</si>
  <si>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</si>
  <si>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</si>
  <si>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</si>
  <si>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</si>
  <si>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</si>
  <si>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</si>
  <si>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</si>
  <si>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</si>
  <si>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</si>
  <si>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</si>
  <si>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</si>
  <si>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</si>
  <si>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</si>
  <si>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</si>
  <si>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</si>
  <si>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</si>
  <si>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</si>
  <si>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</si>
  <si>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</si>
  <si>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</si>
  <si>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</si>
  <si>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</si>
  <si>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</si>
  <si>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</si>
  <si>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</si>
  <si>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</si>
  <si>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</si>
  <si>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</si>
  <si>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</si>
  <si>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</si>
  <si>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</si>
  <si>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</si>
  <si>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</si>
  <si>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</si>
  <si>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</si>
  <si>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</si>
  <si>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</si>
  <si>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</si>
  <si>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</si>
  <si>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</si>
  <si>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</si>
  <si>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</si>
  <si>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</si>
  <si>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</si>
  <si>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</si>
  <si>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</si>
  <si>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</si>
  <si>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</si>
  <si>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</si>
  <si>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</si>
  <si>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</si>
  <si>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</si>
  <si>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</si>
  <si>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</si>
  <si>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</si>
  <si>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</si>
  <si>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</si>
  <si>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</si>
  <si>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</si>
  <si>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</si>
  <si>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</si>
  <si>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</si>
  <si>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</si>
  <si>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</si>
  <si>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</si>
  <si>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</si>
  <si>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</si>
  <si>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</si>
  <si>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</si>
  <si>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</si>
  <si>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</si>
  <si>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</si>
  <si>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</si>
  <si>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</si>
  <si>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</si>
  <si>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</si>
  <si>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</si>
  <si>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</si>
  <si>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</si>
  <si>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</si>
  <si>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</si>
  <si>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</si>
  <si>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</si>
  <si>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</si>
  <si>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</si>
  <si>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</si>
  <si>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</si>
  <si>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</si>
  <si>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</si>
  <si>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</si>
  <si>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</si>
  <si>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</si>
  <si>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</si>
  <si>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</si>
  <si>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</si>
  <si>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</si>
  <si>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</si>
  <si>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</si>
  <si>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</si>
  <si>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</si>
  <si>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</si>
  <si>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</si>
  <si>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</si>
  <si>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</si>
  <si>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</si>
  <si>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</si>
  <si>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</si>
  <si>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</si>
  <si>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</si>
  <si>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</si>
  <si>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</si>
  <si>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</si>
  <si>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</si>
  <si>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</si>
  <si>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</si>
  <si>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</si>
  <si>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</si>
  <si>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</si>
  <si>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</si>
  <si>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</si>
  <si>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</si>
  <si>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</si>
  <si>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</si>
  <si>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</si>
  <si>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</si>
  <si>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</si>
  <si>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</si>
  <si>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</si>
  <si>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</si>
  <si>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</si>
  <si>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</si>
  <si>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</si>
  <si>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</si>
  <si>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</si>
  <si>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</si>
  <si>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</si>
  <si>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</si>
  <si>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</si>
  <si>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</si>
  <si>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</si>
  <si>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</si>
  <si>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</si>
  <si>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</si>
  <si>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</si>
  <si>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</si>
  <si>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</si>
  <si>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</si>
  <si>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</si>
  <si>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</si>
  <si>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</si>
  <si>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</si>
  <si>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</si>
  <si>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</si>
  <si>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</si>
  <si>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</si>
  <si>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</si>
  <si>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</si>
  <si>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</si>
  <si>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</si>
  <si>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</si>
  <si>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</si>
  <si>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</si>
  <si>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</si>
  <si>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</si>
  <si>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</si>
  <si>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</si>
  <si>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</si>
  <si>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</si>
  <si>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</si>
  <si>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</si>
  <si>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</si>
  <si>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</si>
  <si>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</si>
  <si>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</si>
  <si>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</si>
  <si>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</si>
  <si>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</si>
  <si>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</si>
  <si>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</si>
  <si>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</si>
  <si>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</si>
  <si>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</si>
  <si>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</si>
  <si>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</si>
  <si>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</si>
  <si>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</si>
  <si>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</si>
  <si>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</si>
  <si>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</si>
  <si>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</si>
  <si>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</si>
  <si>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</si>
  <si>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</si>
  <si>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</si>
  <si>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</si>
  <si>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</si>
  <si>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</si>
  <si>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</si>
  <si>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</si>
  <si>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</si>
  <si>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</si>
  <si>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</si>
  <si>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</si>
  <si>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</si>
  <si>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</si>
  <si>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</si>
  <si>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</si>
  <si>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</si>
  <si>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</si>
  <si>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</si>
  <si>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</si>
  <si>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</si>
  <si>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</si>
  <si>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</si>
  <si>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</si>
  <si>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</si>
  <si>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</si>
  <si>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</si>
  <si>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</si>
  <si>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</si>
  <si>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</si>
  <si>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</si>
  <si>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</si>
  <si>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</si>
  <si>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</si>
  <si>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</si>
  <si>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</si>
  <si>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</si>
  <si>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</si>
  <si>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</si>
  <si>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</si>
  <si>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</si>
  <si>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</si>
  <si>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</si>
  <si>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</si>
  <si>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</si>
  <si>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</si>
  <si>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</si>
  <si>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</si>
  <si>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</si>
  <si>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</si>
  <si>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</si>
  <si>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</si>
  <si>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</si>
  <si>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</si>
  <si>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</si>
  <si>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</si>
  <si>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</si>
  <si>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</si>
  <si>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</si>
  <si>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</si>
  <si>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</si>
  <si>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</si>
  <si>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</si>
  <si>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</si>
  <si>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</si>
  <si>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</si>
  <si>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</si>
  <si>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</si>
  <si>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</si>
  <si>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</si>
  <si>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</si>
  <si>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</si>
  <si>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</si>
  <si>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</si>
  <si>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</si>
  <si>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</si>
  <si>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</si>
  <si>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</si>
  <si>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</si>
  <si>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</si>
  <si>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</si>
  <si>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</si>
  <si>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</si>
  <si>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</si>
  <si>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</si>
  <si>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</si>
  <si>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</si>
  <si>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</si>
  <si>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</si>
  <si>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</si>
  <si>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</si>
  <si>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</si>
  <si>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</si>
  <si>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</si>
  <si>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</si>
  <si>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</si>
  <si>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</si>
  <si>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</si>
  <si>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</si>
  <si>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</si>
  <si>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</si>
  <si>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</si>
  <si>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</si>
  <si>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</si>
  <si>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</si>
  <si>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</si>
  <si>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</si>
  <si>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</si>
  <si>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</si>
  <si>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</si>
  <si>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</si>
  <si>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</si>
  <si>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</si>
  <si>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</si>
  <si>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</si>
  <si>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</si>
  <si>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</si>
  <si>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</si>
  <si>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</si>
  <si>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</si>
  <si>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</si>
  <si>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</si>
  <si>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</si>
  <si>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</si>
  <si>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</si>
  <si>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</si>
  <si>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</si>
  <si>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</si>
  <si>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</si>
  <si>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</si>
  <si>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</si>
  <si>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</si>
  <si>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</si>
  <si>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</si>
  <si>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</si>
  <si>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</si>
  <si>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</si>
  <si>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</si>
  <si>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</si>
  <si>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</si>
  <si>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</si>
  <si>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</si>
  <si>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</si>
  <si>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</si>
  <si>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</si>
  <si>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</si>
  <si>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</si>
  <si>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</si>
  <si>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</si>
  <si>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</si>
  <si>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</si>
  <si>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</si>
  <si>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</si>
  <si>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</si>
  <si>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</si>
  <si>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</si>
  <si>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</si>
  <si>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</si>
  <si>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</si>
  <si>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</si>
  <si>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</si>
  <si>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</si>
  <si>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</si>
  <si>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</si>
  <si>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</si>
  <si>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</si>
  <si>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</si>
  <si>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</si>
  <si>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</si>
  <si>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</si>
  <si>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</si>
  <si>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</si>
  <si>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</si>
  <si>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</si>
  <si>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</si>
  <si>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</si>
  <si>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</si>
  <si>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</si>
  <si>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</si>
  <si>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</si>
  <si>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</si>
  <si>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</si>
  <si>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</si>
  <si>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</si>
  <si>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</si>
  <si>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</si>
  <si>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</si>
  <si>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</si>
  <si>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</si>
  <si>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</si>
  <si>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</si>
  <si>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</si>
  <si>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</si>
  <si>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</si>
  <si>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</si>
  <si>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</si>
  <si>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</si>
  <si>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</si>
  <si>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</si>
  <si>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</si>
  <si>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</si>
  <si>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</si>
  <si>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</si>
  <si>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</si>
  <si>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</si>
  <si>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</si>
  <si>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</si>
  <si>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</si>
  <si>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</si>
  <si>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</si>
  <si>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</si>
  <si>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</si>
  <si>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</si>
  <si>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</si>
  <si>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</si>
  <si>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</si>
  <si>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</si>
  <si>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</si>
  <si>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</si>
  <si>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</si>
  <si>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</si>
  <si>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</si>
  <si>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</si>
  <si>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</si>
  <si>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</si>
  <si>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</si>
  <si>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</si>
  <si>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</si>
  <si>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</si>
  <si>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</si>
  <si>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</si>
  <si>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</si>
  <si>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</si>
  <si>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</si>
  <si>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</si>
  <si>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</si>
  <si>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</si>
  <si>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</si>
  <si>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</si>
  <si>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</si>
  <si>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</si>
  <si>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</si>
  <si>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</si>
  <si>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</si>
  <si>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</si>
  <si>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</si>
  <si>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</si>
  <si>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</si>
  <si>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</si>
  <si>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</si>
  <si>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</si>
  <si>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</si>
  <si>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</si>
  <si>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</si>
  <si>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</si>
  <si>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</si>
  <si>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</si>
  <si>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</si>
  <si>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</si>
  <si>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</si>
  <si>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</si>
  <si>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</si>
  <si>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</si>
  <si>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</si>
  <si>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</si>
  <si>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</si>
  <si>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</si>
  <si>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</si>
  <si>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</si>
  <si>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</si>
  <si>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</si>
  <si>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</si>
  <si>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</si>
  <si>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</si>
  <si>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</si>
  <si>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</si>
  <si>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</si>
  <si>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</si>
  <si>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</si>
  <si>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</si>
  <si>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</si>
  <si>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</si>
  <si>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</si>
  <si>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</si>
  <si>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</si>
  <si>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</si>
  <si>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</si>
  <si>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</si>
  <si>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</si>
  <si>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</si>
  <si>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</si>
  <si>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</si>
  <si>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</si>
  <si>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</si>
  <si>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</si>
  <si>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</si>
  <si>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</si>
  <si>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</si>
  <si>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</si>
  <si>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</si>
  <si>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</si>
  <si>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</si>
  <si>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</si>
  <si>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</si>
  <si>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</si>
  <si>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</si>
  <si>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</si>
  <si>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</si>
  <si>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</si>
  <si>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</si>
  <si>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</si>
  <si>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</si>
  <si>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</si>
  <si>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</si>
  <si>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</si>
  <si>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</si>
  <si>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</si>
  <si>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</si>
  <si>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</si>
  <si>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</si>
  <si>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</si>
  <si>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</si>
  <si>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</si>
  <si>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</si>
  <si>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</si>
  <si>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</si>
  <si>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</si>
  <si>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</si>
  <si>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</si>
  <si>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</si>
  <si>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</si>
  <si>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</si>
  <si>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</si>
  <si>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</si>
  <si>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</si>
  <si>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</si>
  <si>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</si>
  <si>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</si>
  <si>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</si>
  <si>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</si>
  <si>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</si>
  <si>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</si>
  <si>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</si>
  <si>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</si>
  <si>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</si>
  <si>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</si>
  <si>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</si>
  <si>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</si>
  <si>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</si>
  <si>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</si>
  <si>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</si>
  <si>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</si>
  <si>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</si>
  <si>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</si>
  <si>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</si>
  <si>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</si>
  <si>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</si>
  <si>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</si>
  <si>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</si>
  <si>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</si>
  <si>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</si>
  <si>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</si>
  <si>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</si>
  <si>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</si>
  <si>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</si>
  <si>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</si>
  <si>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</si>
  <si>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</si>
  <si>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</si>
  <si>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</si>
  <si>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</si>
  <si>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</si>
  <si>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</si>
  <si>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</si>
  <si>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</si>
  <si>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</si>
  <si>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</si>
  <si>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</si>
  <si>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</si>
  <si>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</si>
  <si>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</si>
  <si>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</si>
  <si>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</si>
  <si>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</si>
  <si>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</si>
  <si>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</si>
  <si>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</si>
  <si>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</si>
  <si>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</si>
  <si>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</si>
  <si>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</si>
  <si>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</si>
  <si>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</si>
  <si>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</si>
  <si>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</si>
  <si>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</si>
  <si>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</si>
  <si>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</si>
  <si>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</si>
  <si>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</si>
  <si>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</si>
  <si>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</si>
  <si>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</si>
  <si>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</si>
  <si>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</si>
  <si>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</si>
  <si>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</si>
  <si>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</si>
  <si>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</si>
  <si>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</si>
  <si>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</si>
  <si>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</si>
  <si>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</si>
  <si>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</si>
  <si>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</si>
  <si>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</si>
  <si>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</si>
  <si>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</si>
  <si>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</si>
  <si>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</si>
  <si>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</si>
  <si>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</si>
  <si>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</si>
  <si>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</si>
  <si>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</si>
  <si>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</si>
  <si>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</si>
  <si>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</si>
  <si>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</si>
  <si>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</si>
  <si>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</si>
  <si>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</si>
  <si>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</si>
  <si>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</si>
  <si>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</si>
  <si>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</si>
  <si>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</si>
  <si>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</si>
  <si>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</si>
  <si>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</si>
  <si>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</si>
  <si>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</si>
  <si>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</si>
  <si>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</si>
  <si>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</si>
  <si>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</si>
  <si>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</si>
  <si>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</si>
  <si>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</si>
  <si>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</si>
  <si>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</si>
  <si>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</si>
  <si>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</si>
  <si>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</si>
  <si>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</si>
  <si>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</si>
  <si>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</si>
  <si>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</si>
  <si>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</si>
  <si>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</si>
  <si>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</si>
  <si>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</si>
  <si>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</si>
  <si>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</si>
  <si>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</si>
  <si>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</si>
  <si>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</si>
  <si>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</si>
  <si>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</si>
  <si>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</si>
  <si>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</si>
  <si>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</si>
  <si>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</si>
  <si>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</si>
  <si>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</si>
  <si>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</si>
  <si>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</si>
  <si>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</si>
  <si>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</si>
  <si>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</si>
  <si>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</si>
  <si>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</si>
  <si>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</si>
  <si>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</si>
  <si>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</si>
  <si>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</si>
  <si>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</si>
  <si>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</si>
  <si>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</si>
  <si>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</si>
  <si>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</si>
  <si>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</si>
  <si>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</si>
  <si>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</si>
  <si>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</si>
  <si>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</si>
  <si>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</si>
  <si>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</si>
  <si>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</si>
  <si>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</si>
  <si>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</si>
  <si>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</si>
  <si>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</si>
  <si>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</si>
  <si>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</si>
  <si>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</si>
  <si>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</si>
  <si>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</si>
  <si>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</si>
  <si>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</si>
  <si>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</si>
  <si>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</si>
  <si>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</si>
  <si>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</si>
  <si>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</si>
  <si>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</si>
  <si>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</si>
  <si>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</si>
  <si>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</si>
  <si>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</si>
  <si>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</si>
  <si>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</si>
  <si>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</si>
  <si>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</si>
  <si>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</si>
  <si>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</si>
  <si>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</si>
  <si>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</si>
  <si>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</si>
  <si>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</si>
  <si>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</si>
  <si>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</si>
  <si>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</si>
  <si>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</si>
  <si>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sub-category</t>
  </si>
  <si>
    <t>Row Labels</t>
  </si>
  <si>
    <t>Grand Total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</si>
  <si>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</si>
  <si>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</si>
  <si>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</si>
  <si>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</si>
  <si>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</si>
  <si>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</si>
  <si>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</si>
  <si>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</si>
  <si>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Column Labels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</si>
  <si>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</si>
  <si>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</si>
  <si>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</si>
  <si>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</si>
  <si>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</si>
  <si>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</si>
  <si>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</si>
  <si>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</si>
  <si>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</si>
  <si>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</si>
  <si>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</si>
  <si>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</si>
  <si>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</si>
  <si>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</si>
  <si>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</si>
  <si>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</si>
  <si>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</si>
  <si>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</si>
  <si>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</si>
  <si>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</si>
  <si>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</si>
  <si>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</si>
  <si>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</si>
  <si>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</si>
  <si>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</si>
  <si>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</si>
  <si>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</si>
  <si>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</si>
  <si>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</si>
  <si>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</si>
  <si>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</si>
  <si>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</si>
  <si>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</si>
  <si>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</si>
  <si>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</si>
  <si>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</si>
  <si>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</si>
  <si>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</si>
  <si>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</si>
  <si>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</si>
  <si>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parent_category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</si>
  <si>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</si>
  <si>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</si>
  <si>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</si>
  <si>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</si>
  <si>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</si>
  <si>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</si>
  <si>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</si>
  <si>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</si>
  <si>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</si>
  <si>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</si>
  <si>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</si>
  <si>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</si>
  <si>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</si>
  <si>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</si>
  <si>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</si>
  <si>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</si>
  <si>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</si>
  <si>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</si>
  <si>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</si>
  <si>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</si>
  <si>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Max number of backers</t>
  </si>
  <si>
    <t>Variance of number of backers</t>
  </si>
  <si>
    <t>Min number of backers</t>
  </si>
  <si>
    <t>Mean number of backers</t>
  </si>
  <si>
    <t>Median number of backers</t>
  </si>
  <si>
    <t>Standard deviation of number of backers</t>
  </si>
  <si>
    <t>FAILED</t>
  </si>
  <si>
    <t>SUCCESS</t>
  </si>
  <si>
    <t>parent category</t>
  </si>
  <si>
    <t>Years</t>
  </si>
  <si>
    <t>Parent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</si>
</sst>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4" tint="-0.499984740745262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4" tint="-0.499984740745262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4" tint="-0.499984740745262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table1!PivotTable11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table1'!$A$5:$A$13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</c:strCache>
            </c:strRef>
          </c:cat>
          <c:val>
            <c:numRef>
              <c:f>'pivot table1'!$B$5:$B$13</c:f>
              <c:numCache>
                <c:formatCode>General</c:formatCode>
                <c:ptCount val="8"/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1-49A6-A701-6BE2EE4FD01B}"/>
            </c:ext>
          </c:extLst>
        </c:ser>
        <c:ser>
          <c:idx val="1"/>
          <c:order val="1"/>
          <c:tx>
            <c:strRef>
              <c:f>'pivot table1'!$C$3:$C$4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table1'!$A$5:$A$13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</c:strCache>
            </c:strRef>
          </c:cat>
          <c:val>
            <c:numRef>
              <c:f>'pivot table1'!$C$5:$C$13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C71-49A6-A701-6BE2EE4FD01B}"/>
            </c:ext>
          </c:extLst>
        </c:ser>
        <c:ser>
          <c:idx val="2"/>
          <c:order val="2"/>
          <c:tx>
            <c:strRef>
              <c:f>'pivot table1'!$D$3:$D$4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table1'!$A$5:$A$13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</c:strCache>
            </c:strRef>
          </c:cat>
          <c:val>
            <c:numRef>
              <c:f>'pivot table1'!$D$5:$D$13</c:f>
              <c:numCache>
                <c:formatCode>General</c:formatCode>
                <c:ptCount val="8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C71-49A6-A701-6BE2EE4FD01B}"/>
            </c:ext>
          </c:extLst>
        </c:ser>
        <c:ser>
          <c:idx val="3"/>
          <c:order val="3"/>
          <c:tx>
            <c:strRef>
              <c:f>'pivot table1'!$E$3:$E$4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table1'!$A$5:$A$13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</c:strCache>
            </c:strRef>
          </c:cat>
          <c:val>
            <c:numRef>
              <c:f>'pivot table1'!$E$5:$E$13</c:f>
              <c:numCache>
                <c:formatCode>General</c:formatCode>
                <c:ptCount val="8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AB-4804-9B7C-89FEF3E80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00558655"/>
        <c:axId val="300561151"/>
      </c:barChart>
      <c:catAx>
        <c:axId val="30055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561151"/>
        <c:crosses val="autoZero"/>
        <c:auto val="1"/>
        <c:lblAlgn val="ctr"/>
        <c:lblOffset val="100"/>
        <c:noMultiLvlLbl val="0"/>
      </c:catAx>
      <c:valAx>
        <c:axId val="30056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55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table2!PivotTable12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A-431B-8A8B-8B9AF5B25B83}"/>
            </c:ext>
          </c:extLst>
        </c:ser>
        <c:ser>
          <c:idx val="1"/>
          <c:order val="1"/>
          <c:tx>
            <c:strRef>
              <c:f>'pivot table2'!$C$4:$C$5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A-431B-8A8B-8B9AF5B25B83}"/>
            </c:ext>
          </c:extLst>
        </c:ser>
        <c:ser>
          <c:idx val="2"/>
          <c:order val="2"/>
          <c:tx>
            <c:strRef>
              <c:f>'pivot table2'!$D$4:$D$5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FA-431B-8A8B-8B9AF5B25B83}"/>
            </c:ext>
          </c:extLst>
        </c:ser>
        <c:ser>
          <c:idx val="3"/>
          <c:order val="3"/>
          <c:tx>
            <c:strRef>
              <c:f>'pivot table2'!$E$4:$E$5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6B-42AC-872A-08CE91AC9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00551999"/>
        <c:axId val="300559487"/>
      </c:barChart>
      <c:catAx>
        <c:axId val="30055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559487"/>
        <c:crosses val="autoZero"/>
        <c:auto val="1"/>
        <c:lblAlgn val="ctr"/>
        <c:lblOffset val="100"/>
        <c:noMultiLvlLbl val="0"/>
      </c:catAx>
      <c:valAx>
        <c:axId val="30055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55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table3!PivotTable10</c:name>
    <c:fmtId val="0"/>
  </c:pivotSource>
  <c:chart>
    <c:autoTitleDeleted val="0"/>
    <c:pivotFmts>
      <c:pivotFmt>
        <c:idx val="0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table3'!$B$5:$B$6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'pivot table3'!$A$7:$A$19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table3'!$B$7:$B$19</c:f>
              <c:numCache>
                <c:formatCode>General</c:formatCode>
                <c:ptCount val="12"/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79-4F48-AE52-0069F090C990}"/>
            </c:ext>
          </c:extLst>
        </c:ser>
        <c:ser>
          <c:idx val="1"/>
          <c:order val="1"/>
          <c:tx>
            <c:strRef>
              <c:f>'pivot table3'!$C$5:$C$6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'pivot table3'!$A$7:$A$19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table3'!$C$7:$C$19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79-4F48-AE52-0069F090C990}"/>
            </c:ext>
          </c:extLst>
        </c:ser>
        <c:ser>
          <c:idx val="2"/>
          <c:order val="2"/>
          <c:tx>
            <c:strRef>
              <c:f>'pivot table3'!$D$5:$D$6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'pivot table3'!$A$7:$A$19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table3'!$D$7:$D$19</c:f>
              <c:numCache>
                <c:formatCode>General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79-4F48-AE52-0069F090C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169839"/>
        <c:axId val="2055165679"/>
      </c:lineChart>
      <c:catAx>
        <c:axId val="205516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165679"/>
        <c:crosses val="autoZero"/>
        <c:auto val="1"/>
        <c:lblAlgn val="ctr"/>
        <c:lblOffset val="100"/>
        <c:noMultiLvlLbl val="0"/>
      </c:catAx>
      <c:valAx>
        <c:axId val="2055165679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16983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goal!$F$1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6A-4803-AE9B-234493BB4AB9}"/>
            </c:ext>
          </c:extLst>
        </c:ser>
        <c:ser>
          <c:idx val="5"/>
          <c:order val="1"/>
          <c:tx>
            <c:strRef>
              <c:f>goal!$G$1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6A-4803-AE9B-234493BB4AB9}"/>
            </c:ext>
          </c:extLst>
        </c:ser>
        <c:ser>
          <c:idx val="6"/>
          <c:order val="2"/>
          <c:tx>
            <c:strRef>
              <c:f>goal!$H$1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6A-4803-AE9B-234493BB4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955743"/>
        <c:axId val="273956159"/>
      </c:lineChart>
      <c:catAx>
        <c:axId val="27395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56159"/>
        <c:crosses val="autoZero"/>
        <c:auto val="1"/>
        <c:lblAlgn val="ctr"/>
        <c:lblOffset val="100"/>
        <c:noMultiLvlLbl val="0"/>
      </c:catAx>
      <c:valAx>
        <c:axId val="27395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5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228598</xdr:colOff>
      <xdr:row>2</xdr:row>
      <xdr:rowOff>19050</xdr:rowOff>
    </xdr:from>
    <xdr:to>
      <xdr:col>16</xdr:col>
      <xdr:colOff>238124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B81901-5895-ABD9-9BDF-C63FA1408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5</xdr:row>
      <xdr:rowOff>38099</xdr:rowOff>
    </xdr:from>
    <xdr:to>
      <xdr:col>15</xdr:col>
      <xdr:colOff>476250</xdr:colOff>
      <xdr:row>23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68806E-2178-449F-D95E-7FDF3D0AD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1</xdr:row>
      <xdr:rowOff>200024</xdr:rowOff>
    </xdr:from>
    <xdr:to>
      <xdr:col>10</xdr:col>
      <xdr:colOff>552450</xdr:colOff>
      <xdr:row>17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AE4FBE-367F-86DB-D2E4-195160FED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1724025</xdr:colOff>
      <xdr:row>14</xdr:row>
      <xdr:rowOff>28575</xdr:rowOff>
    </xdr:from>
    <xdr:to>
      <xdr:col>7</xdr:col>
      <xdr:colOff>704849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B5DE42-F92E-17F3-1EE2-E9744CDB5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indy Lu" refreshedDate="44985.523292245372" backgroundQuery="1" createdVersion="8" refreshedVersion="8" minRefreshableVersion="3" recordCount="0" supportSubquery="1" supportAdvancedDrill="1" xr:uid="{ADB00162-6161-4F66-BC45-B1EA79CD7CF6}">
  <cacheSource type="external" connectionId="1"/>
  <cacheFields count="4">
    <cacheField name="[Range].[country].[country]" caption="country" numFmtId="0" hierarchy="9" level="1">
      <sharedItems containsSemiMixedTypes="0" containsNonDate="0" containsString="0"/>
    </cacheField>
    <cacheField name="[Measures].[Count of outcome]" caption="Count of outcome" numFmtId="0" hierarchy="30" level="32767"/>
    <cacheField name="[Range].[category].[category]" caption="category" numFmtId="0" hierarchy="18" level="1">
      <sharedItems count="9">
        <s v="film &amp; video"/>
        <s v="food"/>
        <s v="games"/>
        <s v="music"/>
        <s v="photography"/>
        <s v="publishing"/>
        <s v="technology"/>
        <s v="theater"/>
        <s v="journalism" u="1"/>
      </sharedItems>
    </cacheField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</cacheFields>
  <cacheHierarchies count="31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_funded]" caption="percent_funded" attribute="1" defaultMemberUniqueName="[Range].[percent_funded].[All]" allUniqueName="[Range].[percent_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_donation]" caption="average_donation" attribute="1" defaultMemberUniqueName="[Range].[average_donation].[All]" allUniqueName="[Range].[average_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_created_conversion]" caption="date_created_conversion" attribute="1" time="1" defaultMemberUniqueName="[Range].[date_created_conversion].[All]" allUniqueName="[Range].[date_created_conversion].[All]" dimensionUniqueName="[Range]" displayFolder="" count="0" memberValueDatatype="7" unbalanced="0"/>
    <cacheHierarchy uniqueName="[Range].[date_ended_conversion]" caption="date_ended_conversion" attribute="1" time="1" defaultMemberUniqueName="[Range].[date_ended_conversion].[All]" allUniqueName="[Range].[date_ended_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_created_conversion (Year)]" caption="date_created_conversion (Year)" attribute="1" defaultMemberUniqueName="[Range].[date_created_conversion (Year)].[All]" allUniqueName="[Range].[date_created_conversion (Year)].[All]" dimensionUniqueName="[Range]" displayFolder="" count="0" memberValueDatatype="130" unbalanced="0"/>
    <cacheHierarchy uniqueName="[Range].[date_created_conversion (Quarter)]" caption="date_created_conversion (Quarter)" attribute="1" defaultMemberUniqueName="[Range].[date_created_conversion (Quarter)].[All]" allUniqueName="[Range].[date_created_conversion (Quarter)].[All]" dimensionUniqueName="[Range]" displayFolder="" count="0" memberValueDatatype="130" unbalanced="0"/>
    <cacheHierarchy uniqueName="[Range].[date_created_conversion (Month)]" caption="date_created_conversion (Month)" attribute="1" defaultMemberUniqueName="[Range].[date_created_conversion (Month)].[All]" allUniqueName="[Range].[date_created_conversion (Month)].[All]" dimensionUniqueName="[Range]" displayFolder="" count="0" memberValueDatatype="130" unbalanced="0"/>
    <cacheHierarchy uniqueName="[Range].[date_ended_conversion (Year)]" caption="date_ended_conversion (Year)" attribute="1" defaultMemberUniqueName="[Range].[date_ended_conversion (Year)].[All]" allUniqueName="[Range].[date_ended_conversion (Year)].[All]" dimensionUniqueName="[Range]" displayFolder="" count="0" memberValueDatatype="130" unbalanced="0"/>
    <cacheHierarchy uniqueName="[Range].[date_ended_conversion (Quarter)]" caption="date_ended_conversion (Quarter)" attribute="1" defaultMemberUniqueName="[Range].[date_ended_conversion (Quarter)].[All]" allUniqueName="[Range].[date_ended_conversion (Quarter)].[All]" dimensionUniqueName="[Range]" displayFolder="" count="0" memberValueDatatype="130" unbalanced="0"/>
    <cacheHierarchy uniqueName="[Range].[date_ended_conversion (Month)]" caption="date_ended_conversion (Month)" attribute="1" defaultMemberUniqueName="[Range].[date_ended_conversion (Month)].[All]" allUniqueName="[Range].[date_ended_conversion (Month)].[All]" dimensionUniqueName="[Range]" displayFolder="" count="0" memberValueDatatype="130" unbalanced="0"/>
    <cacheHierarchy uniqueName="[Range].[date_created_conversion (Month Index)]" caption="date_created_conversion (Month Index)" attribute="1" defaultMemberUniqueName="[Range].[date_created_conversion (Month Index)].[All]" allUniqueName="[Range].[date_created_conversion (Month Index)].[All]" dimensionUniqueName="[Range]" displayFolder="" count="0" memberValueDatatype="20" unbalanced="0" hidden="1"/>
    <cacheHierarchy uniqueName="[Range].[date_ended_conversion (Month Index)]" caption="date_ended_conversion (Month Index)" attribute="1" defaultMemberUniqueName="[Range].[date_ended_conversion (Month Index)].[All]" allUniqueName="[Range].[date_ended_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indy Lu" refreshedDate="44985.525375115743" backgroundQuery="1" createdVersion="8" refreshedVersion="8" minRefreshableVersion="3" recordCount="0" supportSubquery="1" supportAdvancedDrill="1" xr:uid="{D11CADE7-F4FF-43DF-A229-393D5DBE7309}">
  <cacheSource type="external" connectionId="1"/>
  <cacheFields count="5">
    <cacheField name="[Range].[country].[country]" caption="country" numFmtId="0" hierarchy="9" level="1">
      <sharedItems containsSemiMixedTypes="0" containsNonDate="0" containsString="0"/>
    </cacheField>
    <cacheField name="[Range].[category].[category]" caption="category" numFmtId="0" hierarchy="18" level="1">
      <sharedItems containsSemiMixedTypes="0" containsNonDate="0" containsString="0"/>
    </cacheField>
    <cacheField name="[Range].[sub-category].[sub-category]" caption="sub-category" numFmtId="0" hierarchy="19" level="1">
      <sharedItems count="24">
        <s v="animation"/>
        <s v="audio"/>
        <s v="documentary"/>
        <s v="drama"/>
        <s v="electric music"/>
        <s v="fiction"/>
        <s v="food trucks"/>
        <s v="indie rock"/>
        <s v="jazz"/>
        <s v="metal"/>
        <s v="mobile games"/>
        <s v="nonfiction"/>
        <s v="photography books"/>
        <s v="plays"/>
        <s v="radio &amp; podcasts"/>
        <s v="rock"/>
        <s v="science fiction"/>
        <s v="shorts"/>
        <s v="television"/>
        <s v="translations"/>
        <s v="video games"/>
        <s v="wearables"/>
        <s v="web"/>
        <s v="world music"/>
      </sharedItems>
    </cacheField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Measures].[Count of outcome]" caption="Count of outcome" numFmtId="0" hierarchy="30" level="32767"/>
  </cacheFields>
  <cacheHierarchies count="31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_funded]" caption="percent_funded" attribute="1" defaultMemberUniqueName="[Range].[percent_funded].[All]" allUniqueName="[Range].[percent_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_donation]" caption="average_donation" attribute="1" defaultMemberUniqueName="[Range].[average_donation].[All]" allUniqueName="[Range].[average_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_created_conversion]" caption="date_created_conversion" attribute="1" time="1" defaultMemberUniqueName="[Range].[date_created_conversion].[All]" allUniqueName="[Range].[date_created_conversion].[All]" dimensionUniqueName="[Range]" displayFolder="" count="0" memberValueDatatype="7" unbalanced="0"/>
    <cacheHierarchy uniqueName="[Range].[date_ended_conversion]" caption="date_ended_conversion" attribute="1" time="1" defaultMemberUniqueName="[Range].[date_ended_conversion].[All]" allUniqueName="[Range].[date_ended_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_created_conversion (Year)]" caption="date_created_conversion (Year)" attribute="1" defaultMemberUniqueName="[Range].[date_created_conversion (Year)].[All]" allUniqueName="[Range].[date_created_conversion (Year)].[All]" dimensionUniqueName="[Range]" displayFolder="" count="0" memberValueDatatype="130" unbalanced="0"/>
    <cacheHierarchy uniqueName="[Range].[date_created_conversion (Quarter)]" caption="date_created_conversion (Quarter)" attribute="1" defaultMemberUniqueName="[Range].[date_created_conversion (Quarter)].[All]" allUniqueName="[Range].[date_created_conversion (Quarter)].[All]" dimensionUniqueName="[Range]" displayFolder="" count="0" memberValueDatatype="130" unbalanced="0"/>
    <cacheHierarchy uniqueName="[Range].[date_created_conversion (Month)]" caption="date_created_conversion (Month)" attribute="1" defaultMemberUniqueName="[Range].[date_created_conversion (Month)].[All]" allUniqueName="[Range].[date_created_conversion (Month)].[All]" dimensionUniqueName="[Range]" displayFolder="" count="0" memberValueDatatype="130" unbalanced="0"/>
    <cacheHierarchy uniqueName="[Range].[date_ended_conversion (Year)]" caption="date_ended_conversion (Year)" attribute="1" defaultMemberUniqueName="[Range].[date_ended_conversion (Year)].[All]" allUniqueName="[Range].[date_ended_conversion (Year)].[All]" dimensionUniqueName="[Range]" displayFolder="" count="0" memberValueDatatype="130" unbalanced="0"/>
    <cacheHierarchy uniqueName="[Range].[date_ended_conversion (Quarter)]" caption="date_ended_conversion (Quarter)" attribute="1" defaultMemberUniqueName="[Range].[date_ended_conversion (Quarter)].[All]" allUniqueName="[Range].[date_ended_conversion (Quarter)].[All]" dimensionUniqueName="[Range]" displayFolder="" count="0" memberValueDatatype="130" unbalanced="0"/>
    <cacheHierarchy uniqueName="[Range].[date_ended_conversion (Month)]" caption="date_ended_conversion (Month)" attribute="1" defaultMemberUniqueName="[Range].[date_ended_conversion (Month)].[All]" allUniqueName="[Range].[date_ended_conversion (Month)].[All]" dimensionUniqueName="[Range]" displayFolder="" count="0" memberValueDatatype="130" unbalanced="0"/>
    <cacheHierarchy uniqueName="[Range].[date_created_conversion (Month Index)]" caption="date_created_conversion (Month Index)" attribute="1" defaultMemberUniqueName="[Range].[date_created_conversion (Month Index)].[All]" allUniqueName="[Range].[date_created_conversion (Month Index)].[All]" dimensionUniqueName="[Range]" displayFolder="" count="0" memberValueDatatype="20" unbalanced="0" hidden="1"/>
    <cacheHierarchy uniqueName="[Range].[date_ended_conversion (Month Index)]" caption="date_ended_conversion (Month Index)" attribute="1" defaultMemberUniqueName="[Range].[date_ended_conversion (Month Index)].[All]" allUniqueName="[Range].[date_ended_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indy Lu" refreshedDate="44985.525659837964" backgroundQuery="1" createdVersion="8" refreshedVersion="8" minRefreshableVersion="3" recordCount="0" supportSubquery="1" supportAdvancedDrill="1" xr:uid="{D3C74B62-EBEC-4F7C-BDA8-E9F3032F2D94}">
  <cacheSource type="external" connectionId="1"/>
  <cacheFields count="5">
    <cacheField name="[Measures].[Count of outcome]" caption="Count of outcome" numFmtId="0" hierarchy="30" level="32767"/>
    <cacheField name="[Range].[outcome].[outcome]" caption="outcome" numFmtId="0" hierarchy="6" level="1">
      <sharedItems count="4">
        <s v="canceled"/>
        <s v="failed"/>
        <s v="successful"/>
        <s v="live" u="1"/>
      </sharedItems>
    </cacheField>
    <cacheField name="[Range].[category].[category]" caption="category" numFmtId="0" hierarchy="18" level="1">
      <sharedItems containsSemiMixedTypes="0" containsNonDate="0" containsString="0"/>
    </cacheField>
    <cacheField name="[Range].[date_created_conversion (Month)].[date_created_conversion (Month)]" caption="date_created_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_created_conversion (Year)].[date_created_conversion (Year)]" caption="date_created_conversion (Year)" numFmtId="0" hierarchy="20" level="1">
      <sharedItems containsSemiMixedTypes="0" containsNonDate="0" containsString="0"/>
    </cacheField>
  </cacheFields>
  <cacheHierarchies count="31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_funded]" caption="percent_funded" attribute="1" defaultMemberUniqueName="[Range].[percent_funded].[All]" allUniqueName="[Range].[percent_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_donation]" caption="average_donation" attribute="1" defaultMemberUniqueName="[Range].[average_donation].[All]" allUniqueName="[Range].[average_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_created_conversion]" caption="date_created_conversion" attribute="1" time="1" defaultMemberUniqueName="[Range].[date_created_conversion].[All]" allUniqueName="[Range].[date_created_conversion].[All]" dimensionUniqueName="[Range]" displayFolder="" count="2" memberValueDatatype="7" unbalanced="0"/>
    <cacheHierarchy uniqueName="[Range].[date_ended_conversion]" caption="date_ended_conversion" attribute="1" time="1" defaultMemberUniqueName="[Range].[date_ended_conversion].[All]" allUniqueName="[Range].[date_ended_conversion].[All]" dimensionUniqueName="[Range]" displayFolder="" count="2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_created_conversion (Year)]" caption="date_created_conversion (Year)" attribute="1" defaultMemberUniqueName="[Range].[date_created_conversion (Year)].[All]" allUniqueName="[Range].[date_created_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_created_conversion (Quarter)]" caption="date_created_conversion (Quarter)" attribute="1" defaultMemberUniqueName="[Range].[date_created_conversion (Quarter)].[All]" allUniqueName="[Range].[date_created_conversion (Quarter)].[All]" dimensionUniqueName="[Range]" displayFolder="" count="2" memberValueDatatype="130" unbalanced="0"/>
    <cacheHierarchy uniqueName="[Range].[date_created_conversion (Month)]" caption="date_created_conversion (Month)" attribute="1" defaultMemberUniqueName="[Range].[date_created_conversion (Month)].[All]" allUniqueName="[Range].[date_created_conversion (Month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_ended_conversion (Year)]" caption="date_ended_conversion (Year)" attribute="1" defaultMemberUniqueName="[Range].[date_ended_conversion (Year)].[All]" allUniqueName="[Range].[date_ended_conversion (Year)].[All]" dimensionUniqueName="[Range]" displayFolder="" count="2" memberValueDatatype="130" unbalanced="0"/>
    <cacheHierarchy uniqueName="[Range].[date_ended_conversion (Quarter)]" caption="date_ended_conversion (Quarter)" attribute="1" defaultMemberUniqueName="[Range].[date_ended_conversion (Quarter)].[All]" allUniqueName="[Range].[date_ended_conversion (Quarter)].[All]" dimensionUniqueName="[Range]" displayFolder="" count="2" memberValueDatatype="130" unbalanced="0"/>
    <cacheHierarchy uniqueName="[Range].[date_ended_conversion (Month)]" caption="date_ended_conversion (Month)" attribute="1" defaultMemberUniqueName="[Range].[date_ended_conversion (Month)].[All]" allUniqueName="[Range].[date_ended_conversion (Month)].[All]" dimensionUniqueName="[Range]" displayFolder="" count="2" memberValueDatatype="130" unbalanced="0"/>
    <cacheHierarchy uniqueName="[Range].[date_created_conversion (Month Index)]" caption="date_created_conversion (Month Index)" attribute="1" defaultMemberUniqueName="[Range].[date_created_conversion (Month Index)].[All]" allUniqueName="[Range].[date_created_conversion (Month Index)].[All]" dimensionUniqueName="[Range]" displayFolder="" count="0" memberValueDatatype="20" unbalanced="0" hidden="1"/>
    <cacheHierarchy uniqueName="[Range].[date_ended_conversion (Month Index)]" caption="date_ended_conversion (Month Index)" attribute="1" defaultMemberUniqueName="[Range].[date_ended_conversion (Month Index)].[All]" allUniqueName="[Range].[date_ended_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AECF7D-05C4-4E8D-AF32-1F12CD1D2059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3" firstHeaderRow="1" firstDataRow="2" firstDataCol="1" rowPageCount="1" colPageCount="1"/>
  <pivotFields count="4"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0" hier="9" name="[Range].[country].&amp;[AU]" cap="AU"/>
  </pageFields>
  <dataFields count="1">
    <dataField name="Count of outcome" fld="1" subtotal="count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E2014A-82DC-4C57-B9EA-1F0D789EE1DC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name="parent category"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0" hier="9" name="[Range].[country].[All]" cap="All"/>
    <pageField fld="1" hier="18" name="[Range].[category].[All]" cap="All"/>
  </pageFields>
  <dataFields count="1">
    <dataField name="Count of outcome" fld="4" subtotal="count" baseField="0" baseItem="0"/>
  </dataFields>
  <chartFormats count="8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33D261-6178-42B4-862A-1A2C7CE48E90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9" firstHeaderRow="1" firstDataRow="2" firstDataCol="1" rowPageCount="2" colPageCount="1"/>
  <pivotFields count="5">
    <pivotField dataField="1" subtotalTop="0" showAll="0" defaultSubtotal="0"/>
    <pivotField axis="axisCol" allDrilled="1" showAll="0" dataSourceSort="1" defaultAttributeDrillState="1">
      <items count="5">
        <item s="1" x="0"/>
        <item s="1" x="1"/>
        <item s="1" x="2"/>
        <item x="3"/>
        <item t="default"/>
      </items>
    </pivotField>
    <pivotField name="Parent Category"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name="Years" axis="axisPage" allDrilled="1" subtotalTop="0" showAll="0" dataSourceSort="1" defaultSubtotal="0" defaultAttributeDrillState="1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2" hier="18" name="[Range].[category].&amp;[technology]" cap="technology"/>
    <pageField fld="4" hier="20" name="[Range].[date_created_conversion (Year)].[All]" cap="All"/>
  </pageFields>
  <dataFields count="1">
    <dataField name="Count of outcome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O11" sqref="O11"/>
    </sheetView>
  </sheetViews>
  <sheetFormatPr defaultColWidth="11.25" defaultRowHeight="15.75" x14ac:dyDescent="0.25"/>
  <cols>
    <col min="1" max="1" width="4.25" bestFit="1" customWidth="1"/>
    <col min="2" max="2" width="30.75" bestFit="1" customWidth="1"/>
    <col min="3" max="3" width="33.5" style="3" customWidth="1"/>
    <col min="6" max="6" width="21" customWidth="1"/>
    <col min="8" max="8" width="13" bestFit="1" customWidth="1"/>
    <col min="9" max="9" width="20.5" customWidth="1"/>
    <col min="12" max="13" width="11.25" bestFit="1" customWidth="1"/>
    <col min="14" max="14" width="25.25" customWidth="1"/>
    <col min="15" max="15" width="25.5" customWidth="1"/>
    <col min="18" max="18" width="28" bestFit="1" customWidth="1"/>
    <col min="19" max="19" width="18.875" customWidth="1"/>
    <col min="20" max="20" width="22.25" customWidth="1"/>
    <col min="21" max="21" width="24.375" customWidth="1"/>
    <col min="22" max="22" width="27.3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2068</v>
      </c>
      <c r="O1" s="1" t="s">
        <v>2069</v>
      </c>
      <c r="P1" s="1" t="s">
        <v>10</v>
      </c>
      <c r="Q1" s="1" t="s">
        <v>11</v>
      </c>
      <c r="R1" s="1" t="s">
        <v>2028</v>
      </c>
      <c r="S1" s="1" t="s">
        <v>2083</v>
      </c>
      <c r="T1" s="1" t="s">
        <v>2031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$E2/$D2*100</f>
        <v>0</v>
      </c>
      <c r="G2" t="s">
        <v>14</v>
      </c>
      <c r="H2">
        <v>0</v>
      </c>
      <c r="I2" s="5">
        <f>IFERROR($E2/$H2,0)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((($L2/60)/60)/24)+DATE(1970,1,1)</f>
        <v>42336.25</v>
      </c>
      <c r="O2" s="9">
        <f>((($M2/60)/60)/24)+DATE(1970,1,1)</f>
        <v>42353.25</v>
      </c>
      <c r="P2" t="b">
        <v>0</v>
      </c>
      <c r="Q2" t="b">
        <v>0</v>
      </c>
      <c r="R2" t="s">
        <v>17</v>
      </c>
      <c r="S2" t="str">
        <f>LEFT(R2,FIND("/", R2)-1)</f>
        <v>food</v>
      </c>
      <c r="T2" t="str">
        <f xml:space="preserve"> RIGHT($R2, LEN($R2) - FIND( "/", $R2))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0">$E3/$D3*100</f>
        <v>1040</v>
      </c>
      <c r="G3" t="s">
        <v>20</v>
      </c>
      <c r="H3">
        <v>158</v>
      </c>
      <c r="I3" s="5">
        <f>IFERROR($E3/$H3,0)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1">((($L3/60)/60)/24)+DATE(1970,1,1)</f>
        <v>41870.208333333336</v>
      </c>
      <c r="O3" s="9">
        <f t="shared" ref="O3:O66" si="2">((($M3/60)/60)/24)+DATE(1970,1,1)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LEFT(R3,FIND("/", R3)-1)</f>
        <v>music</v>
      </c>
      <c r="T3" t="str">
        <f t="shared" ref="T3:T66" si="4" xml:space="preserve"> RIGHT($R3, LEN($R3) - FIND( "/", $R3))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5">
        <f t="shared" ref="I4:I67" si="5">IFERROR($E4/$H4,0)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1"/>
        <v>41595.25</v>
      </c>
      <c r="O4" s="9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5">
        <f t="shared" si="5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1"/>
        <v>43688.208333333328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5">
        <f t="shared" si="5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1"/>
        <v>43485.25</v>
      </c>
      <c r="O6" s="9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5">
        <f t="shared" si="5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1"/>
        <v>41149.208333333336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5">
        <f t="shared" si="5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1"/>
        <v>42991.208333333328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5">
        <f t="shared" si="5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1"/>
        <v>42229.208333333328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5">
        <f t="shared" si="5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1"/>
        <v>40399.208333333336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5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1"/>
        <v>41536.208333333336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5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1"/>
        <v>40404.208333333336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5">
        <f t="shared" si="5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1"/>
        <v>40442.208333333336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5">
        <f t="shared" si="5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1"/>
        <v>43760.208333333328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5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1"/>
        <v>42532.208333333328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5">
        <f t="shared" si="5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1"/>
        <v>40974.25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5">
        <f t="shared" si="5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1"/>
        <v>43809.25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5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1"/>
        <v>41661.25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5">
        <f t="shared" si="5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1"/>
        <v>40555.25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5">
        <f t="shared" si="5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1"/>
        <v>43351.208333333328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5">
        <f t="shared" si="5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1"/>
        <v>43528.25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5">
        <f t="shared" si="5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1"/>
        <v>41848.208333333336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5">
        <f t="shared" si="5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1"/>
        <v>40770.208333333336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5">
        <f t="shared" si="5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1"/>
        <v>43193.208333333328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5">
        <f t="shared" si="5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1"/>
        <v>43510.25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5">
        <f t="shared" si="5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1"/>
        <v>41811.208333333336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5">
        <f t="shared" si="5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1"/>
        <v>40681.208333333336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5">
        <f t="shared" si="5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1"/>
        <v>43312.208333333328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5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1"/>
        <v>42280.208333333328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5">
        <f t="shared" si="5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1"/>
        <v>40218.25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5">
        <f t="shared" si="5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1"/>
        <v>43301.208333333328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5">
        <f t="shared" si="5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1"/>
        <v>43609.208333333328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5">
        <f t="shared" si="5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1"/>
        <v>42374.25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5">
        <f t="shared" si="5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1"/>
        <v>43110.25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5">
        <f t="shared" si="5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1"/>
        <v>41917.208333333336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5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1"/>
        <v>42817.208333333328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5">
        <f t="shared" si="5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1"/>
        <v>43484.25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5">
        <f t="shared" si="5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1"/>
        <v>40600.25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5">
        <f t="shared" si="5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1"/>
        <v>43744.208333333328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5">
        <f t="shared" si="5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1"/>
        <v>40469.208333333336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5">
        <f t="shared" si="5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1"/>
        <v>41330.25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5">
        <f t="shared" si="5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1"/>
        <v>40334.208333333336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5">
        <f t="shared" si="5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1"/>
        <v>41156.208333333336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5">
        <f t="shared" si="5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1"/>
        <v>40728.208333333336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5">
        <f t="shared" si="5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1"/>
        <v>41844.208333333336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5">
        <f t="shared" si="5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1"/>
        <v>43541.208333333328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5">
        <f t="shared" si="5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1"/>
        <v>42676.208333333328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5">
        <f t="shared" si="5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1"/>
        <v>40367.208333333336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5">
        <f t="shared" si="5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1"/>
        <v>41727.208333333336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5">
        <f t="shared" si="5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1"/>
        <v>42180.208333333328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5">
        <f t="shared" si="5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1"/>
        <v>43758.208333333328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5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1"/>
        <v>41487.208333333336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5">
        <f t="shared" si="5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1"/>
        <v>40995.208333333336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5">
        <f t="shared" si="5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1"/>
        <v>40436.208333333336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5">
        <f t="shared" si="5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1"/>
        <v>41779.208333333336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5">
        <f t="shared" si="5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1"/>
        <v>43170.25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5">
        <f t="shared" si="5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1"/>
        <v>43311.208333333328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5">
        <f t="shared" si="5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1"/>
        <v>42014.25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5">
        <f t="shared" si="5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1"/>
        <v>42979.208333333328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5">
        <f t="shared" si="5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1"/>
        <v>42268.208333333328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5">
        <f t="shared" si="5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1"/>
        <v>42898.208333333328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5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1"/>
        <v>41107.208333333336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5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1"/>
        <v>40595.25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5">
        <f t="shared" si="5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1"/>
        <v>42160.208333333328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5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1"/>
        <v>42853.208333333328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5">
        <f t="shared" si="5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1"/>
        <v>43283.208333333328</v>
      </c>
      <c r="O66" s="9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6">$E67/$D67*100</f>
        <v>236.14754098360655</v>
      </c>
      <c r="G67" t="s">
        <v>20</v>
      </c>
      <c r="H67">
        <v>236</v>
      </c>
      <c r="I67" s="5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7">((($L67/60)/60)/24)+DATE(1970,1,1)</f>
        <v>40570.25</v>
      </c>
      <c r="O67" s="9">
        <f t="shared" ref="O67:O130" si="8">((($M67/60)/60)/24)+DATE(1970,1,1)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LEFT(R67,FIND("/", R67)-1)</f>
        <v>theater</v>
      </c>
      <c r="T67" t="str">
        <f t="shared" ref="T67:T130" si="10" xml:space="preserve"> RIGHT($R67, LEN($R67) - FIND( "/", $R67))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6"/>
        <v>45.068965517241381</v>
      </c>
      <c r="G68" t="s">
        <v>14</v>
      </c>
      <c r="H68">
        <v>12</v>
      </c>
      <c r="I68" s="5">
        <f t="shared" ref="I68:I131" si="11">IFERROR($E68/$H68,0)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7"/>
        <v>42102.208333333328</v>
      </c>
      <c r="O68" s="9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6"/>
        <v>162.38567493112947</v>
      </c>
      <c r="G69" t="s">
        <v>20</v>
      </c>
      <c r="H69">
        <v>4065</v>
      </c>
      <c r="I69" s="5">
        <f t="shared" si="11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7"/>
        <v>40203.25</v>
      </c>
      <c r="O69" s="9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6"/>
        <v>254.52631578947367</v>
      </c>
      <c r="G70" t="s">
        <v>20</v>
      </c>
      <c r="H70">
        <v>246</v>
      </c>
      <c r="I70" s="5">
        <f t="shared" si="11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7"/>
        <v>42943.208333333328</v>
      </c>
      <c r="O70" s="9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6"/>
        <v>24.063291139240505</v>
      </c>
      <c r="G71" t="s">
        <v>74</v>
      </c>
      <c r="H71">
        <v>17</v>
      </c>
      <c r="I71" s="5">
        <f t="shared" si="11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7"/>
        <v>40531.25</v>
      </c>
      <c r="O71" s="9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6"/>
        <v>123.74140625000001</v>
      </c>
      <c r="G72" t="s">
        <v>20</v>
      </c>
      <c r="H72">
        <v>2475</v>
      </c>
      <c r="I72" s="5">
        <f t="shared" si="11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7"/>
        <v>40484.208333333336</v>
      </c>
      <c r="O72" s="9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6"/>
        <v>108.06666666666666</v>
      </c>
      <c r="G73" t="s">
        <v>20</v>
      </c>
      <c r="H73">
        <v>76</v>
      </c>
      <c r="I73" s="5">
        <f t="shared" si="11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7"/>
        <v>43799.25</v>
      </c>
      <c r="O73" s="9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6"/>
        <v>670.33333333333326</v>
      </c>
      <c r="G74" t="s">
        <v>20</v>
      </c>
      <c r="H74">
        <v>54</v>
      </c>
      <c r="I74" s="5">
        <f t="shared" si="11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7"/>
        <v>42186.208333333328</v>
      </c>
      <c r="O74" s="9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6"/>
        <v>660.92857142857144</v>
      </c>
      <c r="G75" t="s">
        <v>20</v>
      </c>
      <c r="H75">
        <v>88</v>
      </c>
      <c r="I75" s="5">
        <f t="shared" si="11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7"/>
        <v>42701.25</v>
      </c>
      <c r="O75" s="9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6"/>
        <v>122.46153846153847</v>
      </c>
      <c r="G76" t="s">
        <v>20</v>
      </c>
      <c r="H76">
        <v>85</v>
      </c>
      <c r="I76" s="5">
        <f t="shared" si="11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7"/>
        <v>42456.208333333328</v>
      </c>
      <c r="O76" s="9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6"/>
        <v>150.57731958762886</v>
      </c>
      <c r="G77" t="s">
        <v>20</v>
      </c>
      <c r="H77">
        <v>170</v>
      </c>
      <c r="I77" s="5">
        <f t="shared" si="11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7"/>
        <v>43296.208333333328</v>
      </c>
      <c r="O77" s="9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6"/>
        <v>78.106590724165997</v>
      </c>
      <c r="G78" t="s">
        <v>14</v>
      </c>
      <c r="H78">
        <v>1684</v>
      </c>
      <c r="I78" s="5">
        <f t="shared" si="11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7"/>
        <v>42027.25</v>
      </c>
      <c r="O78" s="9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6"/>
        <v>46.94736842105263</v>
      </c>
      <c r="G79" t="s">
        <v>14</v>
      </c>
      <c r="H79">
        <v>56</v>
      </c>
      <c r="I79" s="5">
        <f t="shared" si="11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7"/>
        <v>40448.208333333336</v>
      </c>
      <c r="O79" s="9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6"/>
        <v>300.8</v>
      </c>
      <c r="G80" t="s">
        <v>20</v>
      </c>
      <c r="H80">
        <v>330</v>
      </c>
      <c r="I80" s="5">
        <f t="shared" si="11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7"/>
        <v>43206.208333333328</v>
      </c>
      <c r="O80" s="9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6"/>
        <v>69.598615916955026</v>
      </c>
      <c r="G81" t="s">
        <v>14</v>
      </c>
      <c r="H81">
        <v>838</v>
      </c>
      <c r="I81" s="5">
        <f t="shared" si="11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7"/>
        <v>43267.208333333328</v>
      </c>
      <c r="O81" s="9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6"/>
        <v>637.4545454545455</v>
      </c>
      <c r="G82" t="s">
        <v>20</v>
      </c>
      <c r="H82">
        <v>127</v>
      </c>
      <c r="I82" s="5">
        <f t="shared" si="11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7"/>
        <v>42976.208333333328</v>
      </c>
      <c r="O82" s="9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6"/>
        <v>225.33928571428569</v>
      </c>
      <c r="G83" t="s">
        <v>20</v>
      </c>
      <c r="H83">
        <v>411</v>
      </c>
      <c r="I83" s="5">
        <f t="shared" si="11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7"/>
        <v>43062.25</v>
      </c>
      <c r="O83" s="9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6"/>
        <v>1497.3000000000002</v>
      </c>
      <c r="G84" t="s">
        <v>20</v>
      </c>
      <c r="H84">
        <v>180</v>
      </c>
      <c r="I84" s="5">
        <f t="shared" si="11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7"/>
        <v>43482.25</v>
      </c>
      <c r="O84" s="9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6"/>
        <v>37.590225563909776</v>
      </c>
      <c r="G85" t="s">
        <v>14</v>
      </c>
      <c r="H85">
        <v>1000</v>
      </c>
      <c r="I85" s="5">
        <f t="shared" si="11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7"/>
        <v>42579.208333333328</v>
      </c>
      <c r="O85" s="9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6"/>
        <v>132.36942675159236</v>
      </c>
      <c r="G86" t="s">
        <v>20</v>
      </c>
      <c r="H86">
        <v>374</v>
      </c>
      <c r="I86" s="5">
        <f t="shared" si="11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7"/>
        <v>41118.208333333336</v>
      </c>
      <c r="O86" s="9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6"/>
        <v>131.22448979591837</v>
      </c>
      <c r="G87" t="s">
        <v>20</v>
      </c>
      <c r="H87">
        <v>71</v>
      </c>
      <c r="I87" s="5">
        <f t="shared" si="11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7"/>
        <v>40797.208333333336</v>
      </c>
      <c r="O87" s="9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6"/>
        <v>167.63513513513513</v>
      </c>
      <c r="G88" t="s">
        <v>20</v>
      </c>
      <c r="H88">
        <v>203</v>
      </c>
      <c r="I88" s="5">
        <f t="shared" si="11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7"/>
        <v>42128.208333333328</v>
      </c>
      <c r="O88" s="9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6"/>
        <v>61.984886649874063</v>
      </c>
      <c r="G89" t="s">
        <v>14</v>
      </c>
      <c r="H89">
        <v>1482</v>
      </c>
      <c r="I89" s="5">
        <f t="shared" si="11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7"/>
        <v>40610.25</v>
      </c>
      <c r="O89" s="9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6"/>
        <v>260.75</v>
      </c>
      <c r="G90" t="s">
        <v>20</v>
      </c>
      <c r="H90">
        <v>113</v>
      </c>
      <c r="I90" s="5">
        <f t="shared" si="11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7"/>
        <v>42110.208333333328</v>
      </c>
      <c r="O90" s="9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6"/>
        <v>252.58823529411765</v>
      </c>
      <c r="G91" t="s">
        <v>20</v>
      </c>
      <c r="H91">
        <v>96</v>
      </c>
      <c r="I91" s="5">
        <f t="shared" si="11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7"/>
        <v>40283.208333333336</v>
      </c>
      <c r="O91" s="9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6"/>
        <v>78.615384615384613</v>
      </c>
      <c r="G92" t="s">
        <v>14</v>
      </c>
      <c r="H92">
        <v>106</v>
      </c>
      <c r="I92" s="5">
        <f t="shared" si="11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7"/>
        <v>42425.25</v>
      </c>
      <c r="O92" s="9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6"/>
        <v>48.404406999351913</v>
      </c>
      <c r="G93" t="s">
        <v>14</v>
      </c>
      <c r="H93">
        <v>679</v>
      </c>
      <c r="I93" s="5">
        <f t="shared" si="11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7"/>
        <v>42588.208333333328</v>
      </c>
      <c r="O93" s="9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6"/>
        <v>258.875</v>
      </c>
      <c r="G94" t="s">
        <v>20</v>
      </c>
      <c r="H94">
        <v>498</v>
      </c>
      <c r="I94" s="5">
        <f t="shared" si="11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7"/>
        <v>40352.208333333336</v>
      </c>
      <c r="O94" s="9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6"/>
        <v>60.548713235294116</v>
      </c>
      <c r="G95" t="s">
        <v>74</v>
      </c>
      <c r="H95">
        <v>610</v>
      </c>
      <c r="I95" s="5">
        <f t="shared" si="11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7"/>
        <v>41202.208333333336</v>
      </c>
      <c r="O95" s="9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6"/>
        <v>303.68965517241378</v>
      </c>
      <c r="G96" t="s">
        <v>20</v>
      </c>
      <c r="H96">
        <v>180</v>
      </c>
      <c r="I96" s="5">
        <f t="shared" si="11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7"/>
        <v>43562.208333333328</v>
      </c>
      <c r="O96" s="9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6"/>
        <v>112.99999999999999</v>
      </c>
      <c r="G97" t="s">
        <v>20</v>
      </c>
      <c r="H97">
        <v>27</v>
      </c>
      <c r="I97" s="5">
        <f t="shared" si="11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7"/>
        <v>43752.208333333328</v>
      </c>
      <c r="O97" s="9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6"/>
        <v>217.37876614060258</v>
      </c>
      <c r="G98" t="s">
        <v>20</v>
      </c>
      <c r="H98">
        <v>2331</v>
      </c>
      <c r="I98" s="5">
        <f t="shared" si="11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7"/>
        <v>40612.25</v>
      </c>
      <c r="O98" s="9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6"/>
        <v>926.69230769230762</v>
      </c>
      <c r="G99" t="s">
        <v>20</v>
      </c>
      <c r="H99">
        <v>113</v>
      </c>
      <c r="I99" s="5">
        <f t="shared" si="11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7"/>
        <v>42180.208333333328</v>
      </c>
      <c r="O99" s="9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6"/>
        <v>33.692229038854805</v>
      </c>
      <c r="G100" t="s">
        <v>14</v>
      </c>
      <c r="H100">
        <v>1220</v>
      </c>
      <c r="I100" s="5">
        <f t="shared" si="11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7"/>
        <v>42212.208333333328</v>
      </c>
      <c r="O100" s="9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6"/>
        <v>196.7236842105263</v>
      </c>
      <c r="G101" t="s">
        <v>20</v>
      </c>
      <c r="H101">
        <v>164</v>
      </c>
      <c r="I101" s="5">
        <f t="shared" si="11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7"/>
        <v>41968.25</v>
      </c>
      <c r="O101" s="9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6"/>
        <v>1</v>
      </c>
      <c r="G102" t="s">
        <v>14</v>
      </c>
      <c r="H102">
        <v>1</v>
      </c>
      <c r="I102" s="5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7"/>
        <v>40835.208333333336</v>
      </c>
      <c r="O102" s="9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6"/>
        <v>1021.4444444444445</v>
      </c>
      <c r="G103" t="s">
        <v>20</v>
      </c>
      <c r="H103">
        <v>164</v>
      </c>
      <c r="I103" s="5">
        <f t="shared" si="11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7"/>
        <v>42056.25</v>
      </c>
      <c r="O103" s="9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6"/>
        <v>281.67567567567568</v>
      </c>
      <c r="G104" t="s">
        <v>20</v>
      </c>
      <c r="H104">
        <v>336</v>
      </c>
      <c r="I104" s="5">
        <f t="shared" si="11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7"/>
        <v>43234.208333333328</v>
      </c>
      <c r="O104" s="9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6"/>
        <v>24.610000000000003</v>
      </c>
      <c r="G105" t="s">
        <v>14</v>
      </c>
      <c r="H105">
        <v>37</v>
      </c>
      <c r="I105" s="5">
        <f t="shared" si="11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7"/>
        <v>40475.208333333336</v>
      </c>
      <c r="O105" s="9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6"/>
        <v>143.14010067114094</v>
      </c>
      <c r="G106" t="s">
        <v>20</v>
      </c>
      <c r="H106">
        <v>1917</v>
      </c>
      <c r="I106" s="5">
        <f t="shared" si="11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7"/>
        <v>42878.208333333328</v>
      </c>
      <c r="O106" s="9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6"/>
        <v>144.54411764705884</v>
      </c>
      <c r="G107" t="s">
        <v>20</v>
      </c>
      <c r="H107">
        <v>95</v>
      </c>
      <c r="I107" s="5">
        <f t="shared" si="11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7"/>
        <v>41366.208333333336</v>
      </c>
      <c r="O107" s="9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6"/>
        <v>359.12820512820514</v>
      </c>
      <c r="G108" t="s">
        <v>20</v>
      </c>
      <c r="H108">
        <v>147</v>
      </c>
      <c r="I108" s="5">
        <f t="shared" si="11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7"/>
        <v>43716.208333333328</v>
      </c>
      <c r="O108" s="9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6"/>
        <v>186.48571428571427</v>
      </c>
      <c r="G109" t="s">
        <v>20</v>
      </c>
      <c r="H109">
        <v>86</v>
      </c>
      <c r="I109" s="5">
        <f t="shared" si="11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7"/>
        <v>43213.208333333328</v>
      </c>
      <c r="O109" s="9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6"/>
        <v>595.26666666666665</v>
      </c>
      <c r="G110" t="s">
        <v>20</v>
      </c>
      <c r="H110">
        <v>83</v>
      </c>
      <c r="I110" s="5">
        <f t="shared" si="11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7"/>
        <v>41005.208333333336</v>
      </c>
      <c r="O110" s="9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6"/>
        <v>59.21153846153846</v>
      </c>
      <c r="G111" t="s">
        <v>14</v>
      </c>
      <c r="H111">
        <v>60</v>
      </c>
      <c r="I111" s="5">
        <f t="shared" si="11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7"/>
        <v>41651.25</v>
      </c>
      <c r="O111" s="9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6"/>
        <v>14.962780898876405</v>
      </c>
      <c r="G112" t="s">
        <v>14</v>
      </c>
      <c r="H112">
        <v>296</v>
      </c>
      <c r="I112" s="5">
        <f t="shared" si="11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7"/>
        <v>43354.208333333328</v>
      </c>
      <c r="O112" s="9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6"/>
        <v>119.95602605863192</v>
      </c>
      <c r="G113" t="s">
        <v>20</v>
      </c>
      <c r="H113">
        <v>676</v>
      </c>
      <c r="I113" s="5">
        <f t="shared" si="11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7"/>
        <v>41174.208333333336</v>
      </c>
      <c r="O113" s="9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6"/>
        <v>268.82978723404256</v>
      </c>
      <c r="G114" t="s">
        <v>20</v>
      </c>
      <c r="H114">
        <v>361</v>
      </c>
      <c r="I114" s="5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7"/>
        <v>41875.208333333336</v>
      </c>
      <c r="O114" s="9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6"/>
        <v>376.87878787878788</v>
      </c>
      <c r="G115" t="s">
        <v>20</v>
      </c>
      <c r="H115">
        <v>131</v>
      </c>
      <c r="I115" s="5">
        <f t="shared" si="11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7"/>
        <v>42990.208333333328</v>
      </c>
      <c r="O115" s="9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6"/>
        <v>727.15789473684208</v>
      </c>
      <c r="G116" t="s">
        <v>20</v>
      </c>
      <c r="H116">
        <v>126</v>
      </c>
      <c r="I116" s="5">
        <f t="shared" si="11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7"/>
        <v>43564.208333333328</v>
      </c>
      <c r="O116" s="9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6"/>
        <v>87.211757648470297</v>
      </c>
      <c r="G117" t="s">
        <v>14</v>
      </c>
      <c r="H117">
        <v>3304</v>
      </c>
      <c r="I117" s="5">
        <f t="shared" si="11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7"/>
        <v>43056.25</v>
      </c>
      <c r="O117" s="9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6"/>
        <v>88</v>
      </c>
      <c r="G118" t="s">
        <v>14</v>
      </c>
      <c r="H118">
        <v>73</v>
      </c>
      <c r="I118" s="5">
        <f t="shared" si="11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7"/>
        <v>42265.208333333328</v>
      </c>
      <c r="O118" s="9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6"/>
        <v>173.9387755102041</v>
      </c>
      <c r="G119" t="s">
        <v>20</v>
      </c>
      <c r="H119">
        <v>275</v>
      </c>
      <c r="I119" s="5">
        <f t="shared" si="11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7"/>
        <v>40808.208333333336</v>
      </c>
      <c r="O119" s="9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6"/>
        <v>117.61111111111111</v>
      </c>
      <c r="G120" t="s">
        <v>20</v>
      </c>
      <c r="H120">
        <v>67</v>
      </c>
      <c r="I120" s="5">
        <f t="shared" si="11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7"/>
        <v>41665.25</v>
      </c>
      <c r="O120" s="9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6"/>
        <v>214.96</v>
      </c>
      <c r="G121" t="s">
        <v>20</v>
      </c>
      <c r="H121">
        <v>154</v>
      </c>
      <c r="I121" s="5">
        <f t="shared" si="11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7"/>
        <v>41806.208333333336</v>
      </c>
      <c r="O121" s="9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6"/>
        <v>149.49667110519306</v>
      </c>
      <c r="G122" t="s">
        <v>20</v>
      </c>
      <c r="H122">
        <v>1782</v>
      </c>
      <c r="I122" s="5">
        <f t="shared" si="11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7"/>
        <v>42111.208333333328</v>
      </c>
      <c r="O122" s="9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6"/>
        <v>219.33995584988963</v>
      </c>
      <c r="G123" t="s">
        <v>20</v>
      </c>
      <c r="H123">
        <v>903</v>
      </c>
      <c r="I123" s="5">
        <f t="shared" si="11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7"/>
        <v>41917.208333333336</v>
      </c>
      <c r="O123" s="9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6"/>
        <v>64.367690058479525</v>
      </c>
      <c r="G124" t="s">
        <v>14</v>
      </c>
      <c r="H124">
        <v>3387</v>
      </c>
      <c r="I124" s="5">
        <f t="shared" si="11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7"/>
        <v>41970.25</v>
      </c>
      <c r="O124" s="9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6"/>
        <v>18.622397298818232</v>
      </c>
      <c r="G125" t="s">
        <v>14</v>
      </c>
      <c r="H125">
        <v>662</v>
      </c>
      <c r="I125" s="5">
        <f t="shared" si="11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7"/>
        <v>42332.25</v>
      </c>
      <c r="O125" s="9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6"/>
        <v>367.76923076923077</v>
      </c>
      <c r="G126" t="s">
        <v>20</v>
      </c>
      <c r="H126">
        <v>94</v>
      </c>
      <c r="I126" s="5">
        <f t="shared" si="11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7"/>
        <v>43598.208333333328</v>
      </c>
      <c r="O126" s="9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6"/>
        <v>159.90566037735849</v>
      </c>
      <c r="G127" t="s">
        <v>20</v>
      </c>
      <c r="H127">
        <v>180</v>
      </c>
      <c r="I127" s="5">
        <f t="shared" si="11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7"/>
        <v>43362.208333333328</v>
      </c>
      <c r="O127" s="9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6"/>
        <v>38.633185349611544</v>
      </c>
      <c r="G128" t="s">
        <v>14</v>
      </c>
      <c r="H128">
        <v>774</v>
      </c>
      <c r="I128" s="5">
        <f t="shared" si="11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7"/>
        <v>42596.208333333328</v>
      </c>
      <c r="O128" s="9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6"/>
        <v>51.42151162790698</v>
      </c>
      <c r="G129" t="s">
        <v>14</v>
      </c>
      <c r="H129">
        <v>672</v>
      </c>
      <c r="I129" s="5">
        <f t="shared" si="11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7"/>
        <v>40310.208333333336</v>
      </c>
      <c r="O129" s="9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6"/>
        <v>60.334277620396605</v>
      </c>
      <c r="G130" t="s">
        <v>74</v>
      </c>
      <c r="H130">
        <v>532</v>
      </c>
      <c r="I130" s="5">
        <f t="shared" si="11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7"/>
        <v>40417.208333333336</v>
      </c>
      <c r="O130" s="9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12">$E131/$D131*100</f>
        <v>3.202693602693603</v>
      </c>
      <c r="G131" t="s">
        <v>74</v>
      </c>
      <c r="H131">
        <v>55</v>
      </c>
      <c r="I131" s="5">
        <f t="shared" si="11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3">((($L131/60)/60)/24)+DATE(1970,1,1)</f>
        <v>42038.25</v>
      </c>
      <c r="O131" s="9">
        <f t="shared" ref="O131:O194" si="14">((($M131/60)/60)/24)+DATE(1970,1,1)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LEFT(R131,FIND("/", R131)-1)</f>
        <v>food</v>
      </c>
      <c r="T131" t="str">
        <f t="shared" ref="T131:T194" si="16" xml:space="preserve"> RIGHT($R131, LEN($R131) - FIND( "/", $R131))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12"/>
        <v>155.46875</v>
      </c>
      <c r="G132" t="s">
        <v>20</v>
      </c>
      <c r="H132">
        <v>533</v>
      </c>
      <c r="I132" s="5">
        <f t="shared" ref="I132:I195" si="17">IFERROR($E132/$H132,0)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3"/>
        <v>40842.208333333336</v>
      </c>
      <c r="O132" s="9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12"/>
        <v>100.85974499089254</v>
      </c>
      <c r="G133" t="s">
        <v>20</v>
      </c>
      <c r="H133">
        <v>2443</v>
      </c>
      <c r="I133" s="5">
        <f t="shared" si="1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3"/>
        <v>41607.25</v>
      </c>
      <c r="O133" s="9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12"/>
        <v>116.18181818181819</v>
      </c>
      <c r="G134" t="s">
        <v>20</v>
      </c>
      <c r="H134">
        <v>89</v>
      </c>
      <c r="I134" s="5">
        <f t="shared" si="1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3"/>
        <v>43112.25</v>
      </c>
      <c r="O134" s="9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12"/>
        <v>310.77777777777777</v>
      </c>
      <c r="G135" t="s">
        <v>20</v>
      </c>
      <c r="H135">
        <v>159</v>
      </c>
      <c r="I135" s="5">
        <f t="shared" si="1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3"/>
        <v>40767.208333333336</v>
      </c>
      <c r="O135" s="9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12"/>
        <v>89.73668341708543</v>
      </c>
      <c r="G136" t="s">
        <v>14</v>
      </c>
      <c r="H136">
        <v>940</v>
      </c>
      <c r="I136" s="5">
        <f t="shared" si="1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3"/>
        <v>40713.208333333336</v>
      </c>
      <c r="O136" s="9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12"/>
        <v>71.27272727272728</v>
      </c>
      <c r="G137" t="s">
        <v>14</v>
      </c>
      <c r="H137">
        <v>117</v>
      </c>
      <c r="I137" s="5">
        <f t="shared" si="1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3"/>
        <v>41340.25</v>
      </c>
      <c r="O137" s="9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12"/>
        <v>3.2862318840579712</v>
      </c>
      <c r="G138" t="s">
        <v>74</v>
      </c>
      <c r="H138">
        <v>58</v>
      </c>
      <c r="I138" s="5">
        <f t="shared" si="1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3"/>
        <v>41797.208333333336</v>
      </c>
      <c r="O138" s="9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12"/>
        <v>261.77777777777777</v>
      </c>
      <c r="G139" t="s">
        <v>20</v>
      </c>
      <c r="H139">
        <v>50</v>
      </c>
      <c r="I139" s="5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3"/>
        <v>40457.208333333336</v>
      </c>
      <c r="O139" s="9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12"/>
        <v>96</v>
      </c>
      <c r="G140" t="s">
        <v>14</v>
      </c>
      <c r="H140">
        <v>115</v>
      </c>
      <c r="I140" s="5">
        <f t="shared" si="1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3"/>
        <v>41180.208333333336</v>
      </c>
      <c r="O140" s="9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12"/>
        <v>20.896851248642779</v>
      </c>
      <c r="G141" t="s">
        <v>14</v>
      </c>
      <c r="H141">
        <v>326</v>
      </c>
      <c r="I141" s="5">
        <f t="shared" si="1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3"/>
        <v>42115.208333333328</v>
      </c>
      <c r="O141" s="9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12"/>
        <v>223.16363636363636</v>
      </c>
      <c r="G142" t="s">
        <v>20</v>
      </c>
      <c r="H142">
        <v>186</v>
      </c>
      <c r="I142" s="5">
        <f t="shared" si="1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3"/>
        <v>43156.25</v>
      </c>
      <c r="O142" s="9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12"/>
        <v>101.59097978227061</v>
      </c>
      <c r="G143" t="s">
        <v>20</v>
      </c>
      <c r="H143">
        <v>1071</v>
      </c>
      <c r="I143" s="5">
        <f t="shared" si="1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3"/>
        <v>42167.208333333328</v>
      </c>
      <c r="O143" s="9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12"/>
        <v>230.03999999999996</v>
      </c>
      <c r="G144" t="s">
        <v>20</v>
      </c>
      <c r="H144">
        <v>117</v>
      </c>
      <c r="I144" s="5">
        <f t="shared" si="1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3"/>
        <v>41005.208333333336</v>
      </c>
      <c r="O144" s="9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12"/>
        <v>135.59259259259261</v>
      </c>
      <c r="G145" t="s">
        <v>20</v>
      </c>
      <c r="H145">
        <v>70</v>
      </c>
      <c r="I145" s="5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3"/>
        <v>40357.208333333336</v>
      </c>
      <c r="O145" s="9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12"/>
        <v>129.1</v>
      </c>
      <c r="G146" t="s">
        <v>20</v>
      </c>
      <c r="H146">
        <v>135</v>
      </c>
      <c r="I146" s="5">
        <f t="shared" si="1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3"/>
        <v>43633.208333333328</v>
      </c>
      <c r="O146" s="9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12"/>
        <v>236.512</v>
      </c>
      <c r="G147" t="s">
        <v>20</v>
      </c>
      <c r="H147">
        <v>768</v>
      </c>
      <c r="I147" s="5">
        <f t="shared" si="1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3"/>
        <v>41889.208333333336</v>
      </c>
      <c r="O147" s="9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12"/>
        <v>17.25</v>
      </c>
      <c r="G148" t="s">
        <v>74</v>
      </c>
      <c r="H148">
        <v>51</v>
      </c>
      <c r="I148" s="5">
        <f t="shared" si="1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3"/>
        <v>40855.25</v>
      </c>
      <c r="O148" s="9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12"/>
        <v>112.49397590361446</v>
      </c>
      <c r="G149" t="s">
        <v>20</v>
      </c>
      <c r="H149">
        <v>199</v>
      </c>
      <c r="I149" s="5">
        <f t="shared" si="1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3"/>
        <v>42534.208333333328</v>
      </c>
      <c r="O149" s="9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12"/>
        <v>121.02150537634408</v>
      </c>
      <c r="G150" t="s">
        <v>20</v>
      </c>
      <c r="H150">
        <v>107</v>
      </c>
      <c r="I150" s="5">
        <f t="shared" si="1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3"/>
        <v>42941.208333333328</v>
      </c>
      <c r="O150" s="9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12"/>
        <v>219.87096774193549</v>
      </c>
      <c r="G151" t="s">
        <v>20</v>
      </c>
      <c r="H151">
        <v>195</v>
      </c>
      <c r="I151" s="5">
        <f t="shared" si="1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3"/>
        <v>41275.25</v>
      </c>
      <c r="O151" s="9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12"/>
        <v>1</v>
      </c>
      <c r="G152" t="s">
        <v>14</v>
      </c>
      <c r="H152">
        <v>1</v>
      </c>
      <c r="I152" s="5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3"/>
        <v>43450.25</v>
      </c>
      <c r="O152" s="9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12"/>
        <v>64.166909620991248</v>
      </c>
      <c r="G153" t="s">
        <v>14</v>
      </c>
      <c r="H153">
        <v>1467</v>
      </c>
      <c r="I153" s="5">
        <f t="shared" si="1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3"/>
        <v>41799.208333333336</v>
      </c>
      <c r="O153" s="9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12"/>
        <v>423.06746987951806</v>
      </c>
      <c r="G154" t="s">
        <v>20</v>
      </c>
      <c r="H154">
        <v>3376</v>
      </c>
      <c r="I154" s="5">
        <f t="shared" si="1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3"/>
        <v>42783.25</v>
      </c>
      <c r="O154" s="9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12"/>
        <v>92.984160506863773</v>
      </c>
      <c r="G155" t="s">
        <v>14</v>
      </c>
      <c r="H155">
        <v>5681</v>
      </c>
      <c r="I155" s="5">
        <f t="shared" si="1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3"/>
        <v>41201.208333333336</v>
      </c>
      <c r="O155" s="9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12"/>
        <v>58.756567425569173</v>
      </c>
      <c r="G156" t="s">
        <v>14</v>
      </c>
      <c r="H156">
        <v>1059</v>
      </c>
      <c r="I156" s="5">
        <f t="shared" si="1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3"/>
        <v>42502.208333333328</v>
      </c>
      <c r="O156" s="9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12"/>
        <v>65.022222222222226</v>
      </c>
      <c r="G157" t="s">
        <v>14</v>
      </c>
      <c r="H157">
        <v>1194</v>
      </c>
      <c r="I157" s="5">
        <f t="shared" si="1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3"/>
        <v>40262.208333333336</v>
      </c>
      <c r="O157" s="9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12"/>
        <v>73.939560439560438</v>
      </c>
      <c r="G158" t="s">
        <v>74</v>
      </c>
      <c r="H158">
        <v>379</v>
      </c>
      <c r="I158" s="5">
        <f t="shared" si="1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3"/>
        <v>43743.208333333328</v>
      </c>
      <c r="O158" s="9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12"/>
        <v>52.666666666666664</v>
      </c>
      <c r="G159" t="s">
        <v>14</v>
      </c>
      <c r="H159">
        <v>30</v>
      </c>
      <c r="I159" s="5">
        <f t="shared" si="1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3"/>
        <v>41638.25</v>
      </c>
      <c r="O159" s="9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12"/>
        <v>220.95238095238096</v>
      </c>
      <c r="G160" t="s">
        <v>20</v>
      </c>
      <c r="H160">
        <v>41</v>
      </c>
      <c r="I160" s="5">
        <f t="shared" si="1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3"/>
        <v>42346.25</v>
      </c>
      <c r="O160" s="9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12"/>
        <v>100.01150627615063</v>
      </c>
      <c r="G161" t="s">
        <v>20</v>
      </c>
      <c r="H161">
        <v>1821</v>
      </c>
      <c r="I161" s="5">
        <f t="shared" si="1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3"/>
        <v>43551.208333333328</v>
      </c>
      <c r="O161" s="9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12"/>
        <v>162.3125</v>
      </c>
      <c r="G162" t="s">
        <v>20</v>
      </c>
      <c r="H162">
        <v>164</v>
      </c>
      <c r="I162" s="5">
        <f t="shared" si="1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3"/>
        <v>43582.208333333328</v>
      </c>
      <c r="O162" s="9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12"/>
        <v>78.181818181818187</v>
      </c>
      <c r="G163" t="s">
        <v>14</v>
      </c>
      <c r="H163">
        <v>75</v>
      </c>
      <c r="I163" s="5">
        <f t="shared" si="1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3"/>
        <v>42270.208333333328</v>
      </c>
      <c r="O163" s="9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12"/>
        <v>149.73770491803279</v>
      </c>
      <c r="G164" t="s">
        <v>20</v>
      </c>
      <c r="H164">
        <v>157</v>
      </c>
      <c r="I164" s="5">
        <f t="shared" si="1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3"/>
        <v>43442.25</v>
      </c>
      <c r="O164" s="9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12"/>
        <v>253.25714285714284</v>
      </c>
      <c r="G165" t="s">
        <v>20</v>
      </c>
      <c r="H165">
        <v>246</v>
      </c>
      <c r="I165" s="5">
        <f t="shared" si="1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3"/>
        <v>43028.208333333328</v>
      </c>
      <c r="O165" s="9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12"/>
        <v>100.16943521594683</v>
      </c>
      <c r="G166" t="s">
        <v>20</v>
      </c>
      <c r="H166">
        <v>1396</v>
      </c>
      <c r="I166" s="5">
        <f t="shared" si="1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3"/>
        <v>43016.208333333328</v>
      </c>
      <c r="O166" s="9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12"/>
        <v>121.99004424778761</v>
      </c>
      <c r="G167" t="s">
        <v>20</v>
      </c>
      <c r="H167">
        <v>2506</v>
      </c>
      <c r="I167" s="5">
        <f t="shared" si="1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3"/>
        <v>42948.208333333328</v>
      </c>
      <c r="O167" s="9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12"/>
        <v>137.13265306122449</v>
      </c>
      <c r="G168" t="s">
        <v>20</v>
      </c>
      <c r="H168">
        <v>244</v>
      </c>
      <c r="I168" s="5">
        <f t="shared" si="1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3"/>
        <v>40534.25</v>
      </c>
      <c r="O168" s="9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12"/>
        <v>415.53846153846149</v>
      </c>
      <c r="G169" t="s">
        <v>20</v>
      </c>
      <c r="H169">
        <v>146</v>
      </c>
      <c r="I169" s="5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3"/>
        <v>41435.208333333336</v>
      </c>
      <c r="O169" s="9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12"/>
        <v>31.30913348946136</v>
      </c>
      <c r="G170" t="s">
        <v>14</v>
      </c>
      <c r="H170">
        <v>955</v>
      </c>
      <c r="I170" s="5">
        <f t="shared" si="1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3"/>
        <v>43518.25</v>
      </c>
      <c r="O170" s="9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12"/>
        <v>424.08154506437768</v>
      </c>
      <c r="G171" t="s">
        <v>20</v>
      </c>
      <c r="H171">
        <v>1267</v>
      </c>
      <c r="I171" s="5">
        <f t="shared" si="1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3"/>
        <v>41077.208333333336</v>
      </c>
      <c r="O171" s="9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12"/>
        <v>2.93886230728336</v>
      </c>
      <c r="G172" t="s">
        <v>14</v>
      </c>
      <c r="H172">
        <v>67</v>
      </c>
      <c r="I172" s="5">
        <f t="shared" si="1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3"/>
        <v>42950.208333333328</v>
      </c>
      <c r="O172" s="9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12"/>
        <v>10.63265306122449</v>
      </c>
      <c r="G173" t="s">
        <v>14</v>
      </c>
      <c r="H173">
        <v>5</v>
      </c>
      <c r="I173" s="5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3"/>
        <v>41718.208333333336</v>
      </c>
      <c r="O173" s="9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12"/>
        <v>82.875</v>
      </c>
      <c r="G174" t="s">
        <v>14</v>
      </c>
      <c r="H174">
        <v>26</v>
      </c>
      <c r="I174" s="5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3"/>
        <v>41839.208333333336</v>
      </c>
      <c r="O174" s="9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12"/>
        <v>163.01447776628748</v>
      </c>
      <c r="G175" t="s">
        <v>20</v>
      </c>
      <c r="H175">
        <v>1561</v>
      </c>
      <c r="I175" s="5">
        <f t="shared" si="1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3"/>
        <v>41412.208333333336</v>
      </c>
      <c r="O175" s="9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12"/>
        <v>894.66666666666674</v>
      </c>
      <c r="G176" t="s">
        <v>20</v>
      </c>
      <c r="H176">
        <v>48</v>
      </c>
      <c r="I176" s="5">
        <f t="shared" si="1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3"/>
        <v>42282.208333333328</v>
      </c>
      <c r="O176" s="9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12"/>
        <v>26.191501103752756</v>
      </c>
      <c r="G177" t="s">
        <v>14</v>
      </c>
      <c r="H177">
        <v>1130</v>
      </c>
      <c r="I177" s="5">
        <f t="shared" si="1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3"/>
        <v>42613.208333333328</v>
      </c>
      <c r="O177" s="9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12"/>
        <v>74.834782608695647</v>
      </c>
      <c r="G178" t="s">
        <v>14</v>
      </c>
      <c r="H178">
        <v>782</v>
      </c>
      <c r="I178" s="5">
        <f t="shared" si="1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3"/>
        <v>42616.208333333328</v>
      </c>
      <c r="O178" s="9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12"/>
        <v>416.47680412371136</v>
      </c>
      <c r="G179" t="s">
        <v>20</v>
      </c>
      <c r="H179">
        <v>2739</v>
      </c>
      <c r="I179" s="5">
        <f t="shared" si="1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3"/>
        <v>40497.25</v>
      </c>
      <c r="O179" s="9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12"/>
        <v>96.208333333333329</v>
      </c>
      <c r="G180" t="s">
        <v>14</v>
      </c>
      <c r="H180">
        <v>210</v>
      </c>
      <c r="I180" s="5">
        <f t="shared" si="1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3"/>
        <v>42999.208333333328</v>
      </c>
      <c r="O180" s="9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12"/>
        <v>357.71910112359546</v>
      </c>
      <c r="G181" t="s">
        <v>20</v>
      </c>
      <c r="H181">
        <v>3537</v>
      </c>
      <c r="I181" s="5">
        <f t="shared" si="1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3"/>
        <v>41350.208333333336</v>
      </c>
      <c r="O181" s="9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12"/>
        <v>308.45714285714286</v>
      </c>
      <c r="G182" t="s">
        <v>20</v>
      </c>
      <c r="H182">
        <v>2107</v>
      </c>
      <c r="I182" s="5">
        <f t="shared" si="1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3"/>
        <v>40259.208333333336</v>
      </c>
      <c r="O182" s="9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12"/>
        <v>61.802325581395344</v>
      </c>
      <c r="G183" t="s">
        <v>14</v>
      </c>
      <c r="H183">
        <v>136</v>
      </c>
      <c r="I183" s="5">
        <f t="shared" si="1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3"/>
        <v>43012.208333333328</v>
      </c>
      <c r="O183" s="9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12"/>
        <v>722.32472324723244</v>
      </c>
      <c r="G184" t="s">
        <v>20</v>
      </c>
      <c r="H184">
        <v>3318</v>
      </c>
      <c r="I184" s="5">
        <f t="shared" si="1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3"/>
        <v>43631.208333333328</v>
      </c>
      <c r="O184" s="9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12"/>
        <v>69.117647058823522</v>
      </c>
      <c r="G185" t="s">
        <v>14</v>
      </c>
      <c r="H185">
        <v>86</v>
      </c>
      <c r="I185" s="5">
        <f t="shared" si="1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3"/>
        <v>40430.208333333336</v>
      </c>
      <c r="O185" s="9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12"/>
        <v>293.05555555555554</v>
      </c>
      <c r="G186" t="s">
        <v>20</v>
      </c>
      <c r="H186">
        <v>340</v>
      </c>
      <c r="I186" s="5">
        <f t="shared" si="1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3"/>
        <v>43588.208333333328</v>
      </c>
      <c r="O186" s="9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12"/>
        <v>71.8</v>
      </c>
      <c r="G187" t="s">
        <v>14</v>
      </c>
      <c r="H187">
        <v>19</v>
      </c>
      <c r="I187" s="5">
        <f t="shared" si="1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3"/>
        <v>43233.208333333328</v>
      </c>
      <c r="O187" s="9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12"/>
        <v>31.934684684684683</v>
      </c>
      <c r="G188" t="s">
        <v>14</v>
      </c>
      <c r="H188">
        <v>886</v>
      </c>
      <c r="I188" s="5">
        <f t="shared" si="1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3"/>
        <v>41782.208333333336</v>
      </c>
      <c r="O188" s="9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12"/>
        <v>229.87375415282392</v>
      </c>
      <c r="G189" t="s">
        <v>20</v>
      </c>
      <c r="H189">
        <v>1442</v>
      </c>
      <c r="I189" s="5">
        <f t="shared" si="1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3"/>
        <v>41328.25</v>
      </c>
      <c r="O189" s="9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12"/>
        <v>32.012195121951223</v>
      </c>
      <c r="G190" t="s">
        <v>14</v>
      </c>
      <c r="H190">
        <v>35</v>
      </c>
      <c r="I190" s="5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3"/>
        <v>41975.25</v>
      </c>
      <c r="O190" s="9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12"/>
        <v>23.525352848928385</v>
      </c>
      <c r="G191" t="s">
        <v>74</v>
      </c>
      <c r="H191">
        <v>441</v>
      </c>
      <c r="I191" s="5">
        <f t="shared" si="1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3"/>
        <v>42433.25</v>
      </c>
      <c r="O191" s="9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12"/>
        <v>68.594594594594597</v>
      </c>
      <c r="G192" t="s">
        <v>14</v>
      </c>
      <c r="H192">
        <v>24</v>
      </c>
      <c r="I192" s="5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3"/>
        <v>41429.208333333336</v>
      </c>
      <c r="O192" s="9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12"/>
        <v>37.952380952380956</v>
      </c>
      <c r="G193" t="s">
        <v>14</v>
      </c>
      <c r="H193">
        <v>86</v>
      </c>
      <c r="I193" s="5">
        <f t="shared" si="1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3"/>
        <v>43536.208333333328</v>
      </c>
      <c r="O193" s="9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12"/>
        <v>19.992957746478872</v>
      </c>
      <c r="G194" t="s">
        <v>14</v>
      </c>
      <c r="H194">
        <v>243</v>
      </c>
      <c r="I194" s="5">
        <f t="shared" si="1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3"/>
        <v>41817.208333333336</v>
      </c>
      <c r="O194" s="9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18">$E195/$D195*100</f>
        <v>45.636363636363633</v>
      </c>
      <c r="G195" t="s">
        <v>14</v>
      </c>
      <c r="H195">
        <v>65</v>
      </c>
      <c r="I195" s="5">
        <f t="shared" si="17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19">((($L195/60)/60)/24)+DATE(1970,1,1)</f>
        <v>43198.208333333328</v>
      </c>
      <c r="O195" s="9">
        <f t="shared" ref="O195:O258" si="20">((($M195/60)/60)/24)+DATE(1970,1,1)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LEFT(R195,FIND("/", R195)-1)</f>
        <v>music</v>
      </c>
      <c r="T195" t="str">
        <f t="shared" ref="T195:T258" si="22" xml:space="preserve"> RIGHT($R195, LEN($R195) - FIND( "/", $R195))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8"/>
        <v>122.7605633802817</v>
      </c>
      <c r="G196" t="s">
        <v>20</v>
      </c>
      <c r="H196">
        <v>126</v>
      </c>
      <c r="I196" s="5">
        <f t="shared" ref="I196:I259" si="23">IFERROR($E196/$H196,0)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19"/>
        <v>42261.208333333328</v>
      </c>
      <c r="O196" s="9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8"/>
        <v>361.75316455696202</v>
      </c>
      <c r="G197" t="s">
        <v>20</v>
      </c>
      <c r="H197">
        <v>524</v>
      </c>
      <c r="I197" s="5">
        <f t="shared" si="2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19"/>
        <v>43310.208333333328</v>
      </c>
      <c r="O197" s="9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8"/>
        <v>63.146341463414636</v>
      </c>
      <c r="G198" t="s">
        <v>14</v>
      </c>
      <c r="H198">
        <v>100</v>
      </c>
      <c r="I198" s="5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19"/>
        <v>42616.208333333328</v>
      </c>
      <c r="O198" s="9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8"/>
        <v>298.20475319926874</v>
      </c>
      <c r="G199" t="s">
        <v>20</v>
      </c>
      <c r="H199">
        <v>1989</v>
      </c>
      <c r="I199" s="5">
        <f t="shared" si="2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19"/>
        <v>42909.208333333328</v>
      </c>
      <c r="O199" s="9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8"/>
        <v>9.5585443037974684</v>
      </c>
      <c r="G200" t="s">
        <v>14</v>
      </c>
      <c r="H200">
        <v>168</v>
      </c>
      <c r="I200" s="5">
        <f t="shared" si="2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19"/>
        <v>40396.208333333336</v>
      </c>
      <c r="O200" s="9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8"/>
        <v>53.777777777777779</v>
      </c>
      <c r="G201" t="s">
        <v>14</v>
      </c>
      <c r="H201">
        <v>13</v>
      </c>
      <c r="I201" s="5">
        <f t="shared" si="2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19"/>
        <v>42192.208333333328</v>
      </c>
      <c r="O201" s="9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8"/>
        <v>2</v>
      </c>
      <c r="G202" t="s">
        <v>14</v>
      </c>
      <c r="H202">
        <v>1</v>
      </c>
      <c r="I202" s="5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9"/>
        <v>40262.208333333336</v>
      </c>
      <c r="O202" s="9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8"/>
        <v>681.19047619047615</v>
      </c>
      <c r="G203" t="s">
        <v>20</v>
      </c>
      <c r="H203">
        <v>157</v>
      </c>
      <c r="I203" s="5">
        <f t="shared" si="2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19"/>
        <v>41845.208333333336</v>
      </c>
      <c r="O203" s="9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8"/>
        <v>78.831325301204828</v>
      </c>
      <c r="G204" t="s">
        <v>74</v>
      </c>
      <c r="H204">
        <v>82</v>
      </c>
      <c r="I204" s="5">
        <f t="shared" si="2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19"/>
        <v>40818.208333333336</v>
      </c>
      <c r="O204" s="9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8"/>
        <v>134.40792216817235</v>
      </c>
      <c r="G205" t="s">
        <v>20</v>
      </c>
      <c r="H205">
        <v>4498</v>
      </c>
      <c r="I205" s="5">
        <f t="shared" si="2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19"/>
        <v>42752.25</v>
      </c>
      <c r="O205" s="9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8"/>
        <v>3.3719999999999999</v>
      </c>
      <c r="G206" t="s">
        <v>14</v>
      </c>
      <c r="H206">
        <v>40</v>
      </c>
      <c r="I206" s="5">
        <f t="shared" si="2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19"/>
        <v>40636.208333333336</v>
      </c>
      <c r="O206" s="9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8"/>
        <v>431.84615384615387</v>
      </c>
      <c r="G207" t="s">
        <v>20</v>
      </c>
      <c r="H207">
        <v>80</v>
      </c>
      <c r="I207" s="5">
        <f t="shared" si="2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19"/>
        <v>43390.208333333328</v>
      </c>
      <c r="O207" s="9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8"/>
        <v>38.844444444444441</v>
      </c>
      <c r="G208" t="s">
        <v>74</v>
      </c>
      <c r="H208">
        <v>57</v>
      </c>
      <c r="I208" s="5">
        <f t="shared" si="2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19"/>
        <v>40236.25</v>
      </c>
      <c r="O208" s="9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8"/>
        <v>425.7</v>
      </c>
      <c r="G209" t="s">
        <v>20</v>
      </c>
      <c r="H209">
        <v>43</v>
      </c>
      <c r="I209" s="5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19"/>
        <v>43340.208333333328</v>
      </c>
      <c r="O209" s="9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8"/>
        <v>101.12239715591672</v>
      </c>
      <c r="G210" t="s">
        <v>20</v>
      </c>
      <c r="H210">
        <v>2053</v>
      </c>
      <c r="I210" s="5">
        <f t="shared" si="2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19"/>
        <v>43048.25</v>
      </c>
      <c r="O210" s="9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8"/>
        <v>21.188688946015425</v>
      </c>
      <c r="G211" t="s">
        <v>47</v>
      </c>
      <c r="H211">
        <v>808</v>
      </c>
      <c r="I211" s="5">
        <f t="shared" si="2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19"/>
        <v>42496.208333333328</v>
      </c>
      <c r="O211" s="9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8"/>
        <v>67.425531914893625</v>
      </c>
      <c r="G212" t="s">
        <v>14</v>
      </c>
      <c r="H212">
        <v>226</v>
      </c>
      <c r="I212" s="5">
        <f t="shared" si="2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19"/>
        <v>42797.25</v>
      </c>
      <c r="O212" s="9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8"/>
        <v>94.923371647509583</v>
      </c>
      <c r="G213" t="s">
        <v>14</v>
      </c>
      <c r="H213">
        <v>1625</v>
      </c>
      <c r="I213" s="5">
        <f t="shared" si="2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19"/>
        <v>41513.208333333336</v>
      </c>
      <c r="O213" s="9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8"/>
        <v>151.85185185185185</v>
      </c>
      <c r="G214" t="s">
        <v>20</v>
      </c>
      <c r="H214">
        <v>168</v>
      </c>
      <c r="I214" s="5">
        <f t="shared" si="2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19"/>
        <v>43814.25</v>
      </c>
      <c r="O214" s="9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8"/>
        <v>195.16382252559728</v>
      </c>
      <c r="G215" t="s">
        <v>20</v>
      </c>
      <c r="H215">
        <v>4289</v>
      </c>
      <c r="I215" s="5">
        <f t="shared" si="2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19"/>
        <v>40488.208333333336</v>
      </c>
      <c r="O215" s="9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8"/>
        <v>1023.1428571428571</v>
      </c>
      <c r="G216" t="s">
        <v>20</v>
      </c>
      <c r="H216">
        <v>165</v>
      </c>
      <c r="I216" s="5">
        <f t="shared" si="2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19"/>
        <v>40409.208333333336</v>
      </c>
      <c r="O216" s="9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8"/>
        <v>3.841836734693878</v>
      </c>
      <c r="G217" t="s">
        <v>14</v>
      </c>
      <c r="H217">
        <v>143</v>
      </c>
      <c r="I217" s="5">
        <f t="shared" si="2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19"/>
        <v>43509.25</v>
      </c>
      <c r="O217" s="9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8"/>
        <v>155.07066557107643</v>
      </c>
      <c r="G218" t="s">
        <v>20</v>
      </c>
      <c r="H218">
        <v>1815</v>
      </c>
      <c r="I218" s="5">
        <f t="shared" si="2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19"/>
        <v>40869.25</v>
      </c>
      <c r="O218" s="9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8"/>
        <v>44.753477588871718</v>
      </c>
      <c r="G219" t="s">
        <v>14</v>
      </c>
      <c r="H219">
        <v>934</v>
      </c>
      <c r="I219" s="5">
        <f t="shared" si="2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19"/>
        <v>43583.208333333328</v>
      </c>
      <c r="O219" s="9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8"/>
        <v>215.94736842105263</v>
      </c>
      <c r="G220" t="s">
        <v>20</v>
      </c>
      <c r="H220">
        <v>397</v>
      </c>
      <c r="I220" s="5">
        <f t="shared" si="2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19"/>
        <v>40858.25</v>
      </c>
      <c r="O220" s="9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8"/>
        <v>332.12709832134288</v>
      </c>
      <c r="G221" t="s">
        <v>20</v>
      </c>
      <c r="H221">
        <v>1539</v>
      </c>
      <c r="I221" s="5">
        <f t="shared" si="2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19"/>
        <v>41137.208333333336</v>
      </c>
      <c r="O221" s="9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8"/>
        <v>8.4430379746835449</v>
      </c>
      <c r="G222" t="s">
        <v>14</v>
      </c>
      <c r="H222">
        <v>17</v>
      </c>
      <c r="I222" s="5">
        <f t="shared" si="2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19"/>
        <v>40725.208333333336</v>
      </c>
      <c r="O222" s="9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8"/>
        <v>98.625514403292186</v>
      </c>
      <c r="G223" t="s">
        <v>14</v>
      </c>
      <c r="H223">
        <v>2179</v>
      </c>
      <c r="I223" s="5">
        <f t="shared" si="2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19"/>
        <v>41081.208333333336</v>
      </c>
      <c r="O223" s="9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8"/>
        <v>137.97916666666669</v>
      </c>
      <c r="G224" t="s">
        <v>20</v>
      </c>
      <c r="H224">
        <v>138</v>
      </c>
      <c r="I224" s="5">
        <f t="shared" si="2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19"/>
        <v>41914.208333333336</v>
      </c>
      <c r="O224" s="9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8"/>
        <v>93.81099656357388</v>
      </c>
      <c r="G225" t="s">
        <v>14</v>
      </c>
      <c r="H225">
        <v>931</v>
      </c>
      <c r="I225" s="5">
        <f t="shared" si="2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19"/>
        <v>42445.208333333328</v>
      </c>
      <c r="O225" s="9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8"/>
        <v>403.63930885529157</v>
      </c>
      <c r="G226" t="s">
        <v>20</v>
      </c>
      <c r="H226">
        <v>3594</v>
      </c>
      <c r="I226" s="5">
        <f t="shared" si="2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19"/>
        <v>41906.208333333336</v>
      </c>
      <c r="O226" s="9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8"/>
        <v>260.1740412979351</v>
      </c>
      <c r="G227" t="s">
        <v>20</v>
      </c>
      <c r="H227">
        <v>5880</v>
      </c>
      <c r="I227" s="5">
        <f t="shared" si="2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19"/>
        <v>41762.208333333336</v>
      </c>
      <c r="O227" s="9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8"/>
        <v>366.63333333333333</v>
      </c>
      <c r="G228" t="s">
        <v>20</v>
      </c>
      <c r="H228">
        <v>112</v>
      </c>
      <c r="I228" s="5">
        <f t="shared" si="2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19"/>
        <v>40276.208333333336</v>
      </c>
      <c r="O228" s="9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8"/>
        <v>168.72085385878489</v>
      </c>
      <c r="G229" t="s">
        <v>20</v>
      </c>
      <c r="H229">
        <v>943</v>
      </c>
      <c r="I229" s="5">
        <f t="shared" si="2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19"/>
        <v>42139.208333333328</v>
      </c>
      <c r="O229" s="9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8"/>
        <v>119.90717911530093</v>
      </c>
      <c r="G230" t="s">
        <v>20</v>
      </c>
      <c r="H230">
        <v>2468</v>
      </c>
      <c r="I230" s="5">
        <f t="shared" si="2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19"/>
        <v>42613.208333333328</v>
      </c>
      <c r="O230" s="9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8"/>
        <v>193.68925233644859</v>
      </c>
      <c r="G231" t="s">
        <v>20</v>
      </c>
      <c r="H231">
        <v>2551</v>
      </c>
      <c r="I231" s="5">
        <f t="shared" si="2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19"/>
        <v>42887.208333333328</v>
      </c>
      <c r="O231" s="9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8"/>
        <v>420.16666666666669</v>
      </c>
      <c r="G232" t="s">
        <v>20</v>
      </c>
      <c r="H232">
        <v>101</v>
      </c>
      <c r="I232" s="5">
        <f t="shared" si="2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19"/>
        <v>43805.25</v>
      </c>
      <c r="O232" s="9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8"/>
        <v>76.708333333333329</v>
      </c>
      <c r="G233" t="s">
        <v>74</v>
      </c>
      <c r="H233">
        <v>67</v>
      </c>
      <c r="I233" s="5">
        <f t="shared" si="2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19"/>
        <v>41415.208333333336</v>
      </c>
      <c r="O233" s="9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8"/>
        <v>171.26470588235293</v>
      </c>
      <c r="G234" t="s">
        <v>20</v>
      </c>
      <c r="H234">
        <v>92</v>
      </c>
      <c r="I234" s="5">
        <f t="shared" si="2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19"/>
        <v>42576.208333333328</v>
      </c>
      <c r="O234" s="9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8"/>
        <v>157.89473684210526</v>
      </c>
      <c r="G235" t="s">
        <v>20</v>
      </c>
      <c r="H235">
        <v>62</v>
      </c>
      <c r="I235" s="5">
        <f t="shared" si="2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19"/>
        <v>40706.208333333336</v>
      </c>
      <c r="O235" s="9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8"/>
        <v>109.08</v>
      </c>
      <c r="G236" t="s">
        <v>20</v>
      </c>
      <c r="H236">
        <v>149</v>
      </c>
      <c r="I236" s="5">
        <f t="shared" si="2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19"/>
        <v>42969.208333333328</v>
      </c>
      <c r="O236" s="9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8"/>
        <v>41.732558139534881</v>
      </c>
      <c r="G237" t="s">
        <v>14</v>
      </c>
      <c r="H237">
        <v>92</v>
      </c>
      <c r="I237" s="5">
        <f t="shared" si="2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19"/>
        <v>42779.25</v>
      </c>
      <c r="O237" s="9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8"/>
        <v>10.944303797468354</v>
      </c>
      <c r="G238" t="s">
        <v>14</v>
      </c>
      <c r="H238">
        <v>57</v>
      </c>
      <c r="I238" s="5">
        <f t="shared" si="2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19"/>
        <v>43641.208333333328</v>
      </c>
      <c r="O238" s="9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8"/>
        <v>159.3763440860215</v>
      </c>
      <c r="G239" t="s">
        <v>20</v>
      </c>
      <c r="H239">
        <v>329</v>
      </c>
      <c r="I239" s="5">
        <f t="shared" si="2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19"/>
        <v>41754.208333333336</v>
      </c>
      <c r="O239" s="9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8"/>
        <v>422.41666666666669</v>
      </c>
      <c r="G240" t="s">
        <v>20</v>
      </c>
      <c r="H240">
        <v>97</v>
      </c>
      <c r="I240" s="5">
        <f t="shared" si="2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19"/>
        <v>43083.25</v>
      </c>
      <c r="O240" s="9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8"/>
        <v>97.71875</v>
      </c>
      <c r="G241" t="s">
        <v>14</v>
      </c>
      <c r="H241">
        <v>41</v>
      </c>
      <c r="I241" s="5">
        <f t="shared" si="2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19"/>
        <v>42245.208333333328</v>
      </c>
      <c r="O241" s="9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8"/>
        <v>418.78911564625849</v>
      </c>
      <c r="G242" t="s">
        <v>20</v>
      </c>
      <c r="H242">
        <v>1784</v>
      </c>
      <c r="I242" s="5">
        <f t="shared" si="2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19"/>
        <v>40396.208333333336</v>
      </c>
      <c r="O242" s="9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8"/>
        <v>101.91632047477745</v>
      </c>
      <c r="G243" t="s">
        <v>20</v>
      </c>
      <c r="H243">
        <v>1684</v>
      </c>
      <c r="I243" s="5">
        <f t="shared" si="2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19"/>
        <v>41742.208333333336</v>
      </c>
      <c r="O243" s="9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8"/>
        <v>127.72619047619047</v>
      </c>
      <c r="G244" t="s">
        <v>20</v>
      </c>
      <c r="H244">
        <v>250</v>
      </c>
      <c r="I244" s="5">
        <f t="shared" si="2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19"/>
        <v>42865.208333333328</v>
      </c>
      <c r="O244" s="9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8"/>
        <v>445.21739130434781</v>
      </c>
      <c r="G245" t="s">
        <v>20</v>
      </c>
      <c r="H245">
        <v>238</v>
      </c>
      <c r="I245" s="5">
        <f t="shared" si="2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19"/>
        <v>43163.25</v>
      </c>
      <c r="O245" s="9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8"/>
        <v>569.71428571428578</v>
      </c>
      <c r="G246" t="s">
        <v>20</v>
      </c>
      <c r="H246">
        <v>53</v>
      </c>
      <c r="I246" s="5">
        <f t="shared" si="2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19"/>
        <v>41834.208333333336</v>
      </c>
      <c r="O246" s="9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8"/>
        <v>509.34482758620686</v>
      </c>
      <c r="G247" t="s">
        <v>20</v>
      </c>
      <c r="H247">
        <v>214</v>
      </c>
      <c r="I247" s="5">
        <f t="shared" si="2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19"/>
        <v>41736.208333333336</v>
      </c>
      <c r="O247" s="9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8"/>
        <v>325.5333333333333</v>
      </c>
      <c r="G248" t="s">
        <v>20</v>
      </c>
      <c r="H248">
        <v>222</v>
      </c>
      <c r="I248" s="5">
        <f t="shared" si="2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19"/>
        <v>41491.208333333336</v>
      </c>
      <c r="O248" s="9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8"/>
        <v>932.61616161616166</v>
      </c>
      <c r="G249" t="s">
        <v>20</v>
      </c>
      <c r="H249">
        <v>1884</v>
      </c>
      <c r="I249" s="5">
        <f t="shared" si="2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19"/>
        <v>42726.25</v>
      </c>
      <c r="O249" s="9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8"/>
        <v>211.33870967741933</v>
      </c>
      <c r="G250" t="s">
        <v>20</v>
      </c>
      <c r="H250">
        <v>218</v>
      </c>
      <c r="I250" s="5">
        <f t="shared" si="2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19"/>
        <v>42004.25</v>
      </c>
      <c r="O250" s="9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8"/>
        <v>273.32520325203251</v>
      </c>
      <c r="G251" t="s">
        <v>20</v>
      </c>
      <c r="H251">
        <v>6465</v>
      </c>
      <c r="I251" s="5">
        <f t="shared" si="2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19"/>
        <v>42006.25</v>
      </c>
      <c r="O251" s="9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8"/>
        <v>3</v>
      </c>
      <c r="G252" t="s">
        <v>14</v>
      </c>
      <c r="H252">
        <v>1</v>
      </c>
      <c r="I252" s="5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19"/>
        <v>40203.25</v>
      </c>
      <c r="O252" s="9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8"/>
        <v>54.084507042253513</v>
      </c>
      <c r="G253" t="s">
        <v>14</v>
      </c>
      <c r="H253">
        <v>101</v>
      </c>
      <c r="I253" s="5">
        <f t="shared" si="2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19"/>
        <v>41252.25</v>
      </c>
      <c r="O253" s="9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8"/>
        <v>626.29999999999995</v>
      </c>
      <c r="G254" t="s">
        <v>20</v>
      </c>
      <c r="H254">
        <v>59</v>
      </c>
      <c r="I254" s="5">
        <f t="shared" si="2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19"/>
        <v>41572.208333333336</v>
      </c>
      <c r="O254" s="9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8"/>
        <v>89.021399176954731</v>
      </c>
      <c r="G255" t="s">
        <v>14</v>
      </c>
      <c r="H255">
        <v>1335</v>
      </c>
      <c r="I255" s="5">
        <f t="shared" si="2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9"/>
        <v>40641.208333333336</v>
      </c>
      <c r="O255" s="9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8"/>
        <v>184.89130434782609</v>
      </c>
      <c r="G256" t="s">
        <v>20</v>
      </c>
      <c r="H256">
        <v>88</v>
      </c>
      <c r="I256" s="5">
        <f t="shared" si="2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19"/>
        <v>42787.25</v>
      </c>
      <c r="O256" s="9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8"/>
        <v>120.16770186335404</v>
      </c>
      <c r="G257" t="s">
        <v>20</v>
      </c>
      <c r="H257">
        <v>1697</v>
      </c>
      <c r="I257" s="5">
        <f t="shared" si="2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19"/>
        <v>40590.25</v>
      </c>
      <c r="O257" s="9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8"/>
        <v>23.390243902439025</v>
      </c>
      <c r="G258" t="s">
        <v>14</v>
      </c>
      <c r="H258">
        <v>15</v>
      </c>
      <c r="I258" s="5">
        <f t="shared" si="2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19"/>
        <v>42393.25</v>
      </c>
      <c r="O258" s="9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24">$E259/$D259*100</f>
        <v>146</v>
      </c>
      <c r="G259" t="s">
        <v>20</v>
      </c>
      <c r="H259">
        <v>92</v>
      </c>
      <c r="I259" s="5">
        <f t="shared" si="23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25">((($L259/60)/60)/24)+DATE(1970,1,1)</f>
        <v>41338.25</v>
      </c>
      <c r="O259" s="9">
        <f t="shared" ref="O259:O322" si="26">((($M259/60)/60)/24)+DATE(1970,1,1)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LEFT(R259,FIND("/", R259)-1)</f>
        <v>theater</v>
      </c>
      <c r="T259" t="str">
        <f t="shared" ref="T259:T322" si="28" xml:space="preserve"> RIGHT($R259, LEN($R259) - FIND( "/", $R259))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24"/>
        <v>268.48</v>
      </c>
      <c r="G260" t="s">
        <v>20</v>
      </c>
      <c r="H260">
        <v>186</v>
      </c>
      <c r="I260" s="5">
        <f t="shared" ref="I260:I323" si="29">IFERROR($E260/$H260,0)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25"/>
        <v>42712.25</v>
      </c>
      <c r="O260" s="9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24"/>
        <v>597.5</v>
      </c>
      <c r="G261" t="s">
        <v>20</v>
      </c>
      <c r="H261">
        <v>138</v>
      </c>
      <c r="I261" s="5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25"/>
        <v>41251.25</v>
      </c>
      <c r="O261" s="9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24"/>
        <v>157.69841269841268</v>
      </c>
      <c r="G262" t="s">
        <v>20</v>
      </c>
      <c r="H262">
        <v>261</v>
      </c>
      <c r="I262" s="5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25"/>
        <v>41180.208333333336</v>
      </c>
      <c r="O262" s="9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24"/>
        <v>31.201660735468568</v>
      </c>
      <c r="G263" t="s">
        <v>14</v>
      </c>
      <c r="H263">
        <v>454</v>
      </c>
      <c r="I263" s="5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25"/>
        <v>40415.208333333336</v>
      </c>
      <c r="O263" s="9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24"/>
        <v>313.41176470588238</v>
      </c>
      <c r="G264" t="s">
        <v>20</v>
      </c>
      <c r="H264">
        <v>107</v>
      </c>
      <c r="I264" s="5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25"/>
        <v>40638.208333333336</v>
      </c>
      <c r="O264" s="9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24"/>
        <v>370.89655172413791</v>
      </c>
      <c r="G265" t="s">
        <v>20</v>
      </c>
      <c r="H265">
        <v>199</v>
      </c>
      <c r="I265" s="5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25"/>
        <v>40187.25</v>
      </c>
      <c r="O265" s="9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24"/>
        <v>362.66447368421052</v>
      </c>
      <c r="G266" t="s">
        <v>20</v>
      </c>
      <c r="H266">
        <v>5512</v>
      </c>
      <c r="I266" s="5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25"/>
        <v>41317.25</v>
      </c>
      <c r="O266" s="9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24"/>
        <v>123.08163265306122</v>
      </c>
      <c r="G267" t="s">
        <v>20</v>
      </c>
      <c r="H267">
        <v>86</v>
      </c>
      <c r="I267" s="5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25"/>
        <v>42372.25</v>
      </c>
      <c r="O267" s="9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24"/>
        <v>76.766756032171585</v>
      </c>
      <c r="G268" t="s">
        <v>14</v>
      </c>
      <c r="H268">
        <v>3182</v>
      </c>
      <c r="I268" s="5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25"/>
        <v>41950.25</v>
      </c>
      <c r="O268" s="9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24"/>
        <v>233.62012987012989</v>
      </c>
      <c r="G269" t="s">
        <v>20</v>
      </c>
      <c r="H269">
        <v>2768</v>
      </c>
      <c r="I269" s="5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25"/>
        <v>41206.208333333336</v>
      </c>
      <c r="O269" s="9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24"/>
        <v>180.53333333333333</v>
      </c>
      <c r="G270" t="s">
        <v>20</v>
      </c>
      <c r="H270">
        <v>48</v>
      </c>
      <c r="I270" s="5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25"/>
        <v>41186.208333333336</v>
      </c>
      <c r="O270" s="9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24"/>
        <v>252.62857142857143</v>
      </c>
      <c r="G271" t="s">
        <v>20</v>
      </c>
      <c r="H271">
        <v>87</v>
      </c>
      <c r="I271" s="5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25"/>
        <v>43496.25</v>
      </c>
      <c r="O271" s="9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24"/>
        <v>27.176538240368025</v>
      </c>
      <c r="G272" t="s">
        <v>74</v>
      </c>
      <c r="H272">
        <v>1890</v>
      </c>
      <c r="I272" s="5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25"/>
        <v>40514.25</v>
      </c>
      <c r="O272" s="9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24"/>
        <v>1.2706571242680547</v>
      </c>
      <c r="G273" t="s">
        <v>47</v>
      </c>
      <c r="H273">
        <v>61</v>
      </c>
      <c r="I273" s="5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25"/>
        <v>42345.25</v>
      </c>
      <c r="O273" s="9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24"/>
        <v>304.0097847358121</v>
      </c>
      <c r="G274" t="s">
        <v>20</v>
      </c>
      <c r="H274">
        <v>1894</v>
      </c>
      <c r="I274" s="5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25"/>
        <v>43656.208333333328</v>
      </c>
      <c r="O274" s="9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24"/>
        <v>137.23076923076923</v>
      </c>
      <c r="G275" t="s">
        <v>20</v>
      </c>
      <c r="H275">
        <v>282</v>
      </c>
      <c r="I275" s="5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25"/>
        <v>42995.208333333328</v>
      </c>
      <c r="O275" s="9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24"/>
        <v>32.208333333333336</v>
      </c>
      <c r="G276" t="s">
        <v>14</v>
      </c>
      <c r="H276">
        <v>15</v>
      </c>
      <c r="I276" s="5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25"/>
        <v>43045.25</v>
      </c>
      <c r="O276" s="9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24"/>
        <v>241.51282051282053</v>
      </c>
      <c r="G277" t="s">
        <v>20</v>
      </c>
      <c r="H277">
        <v>116</v>
      </c>
      <c r="I277" s="5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25"/>
        <v>43561.208333333328</v>
      </c>
      <c r="O277" s="9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24"/>
        <v>96.8</v>
      </c>
      <c r="G278" t="s">
        <v>14</v>
      </c>
      <c r="H278">
        <v>133</v>
      </c>
      <c r="I278" s="5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25"/>
        <v>41018.208333333336</v>
      </c>
      <c r="O278" s="9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24"/>
        <v>1066.4285714285716</v>
      </c>
      <c r="G279" t="s">
        <v>20</v>
      </c>
      <c r="H279">
        <v>83</v>
      </c>
      <c r="I279" s="5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25"/>
        <v>40378.208333333336</v>
      </c>
      <c r="O279" s="9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24"/>
        <v>325.88888888888891</v>
      </c>
      <c r="G280" t="s">
        <v>20</v>
      </c>
      <c r="H280">
        <v>91</v>
      </c>
      <c r="I280" s="5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25"/>
        <v>41239.25</v>
      </c>
      <c r="O280" s="9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24"/>
        <v>170.70000000000002</v>
      </c>
      <c r="G281" t="s">
        <v>20</v>
      </c>
      <c r="H281">
        <v>546</v>
      </c>
      <c r="I281" s="5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25"/>
        <v>43346.208333333328</v>
      </c>
      <c r="O281" s="9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24"/>
        <v>581.44000000000005</v>
      </c>
      <c r="G282" t="s">
        <v>20</v>
      </c>
      <c r="H282">
        <v>393</v>
      </c>
      <c r="I282" s="5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25"/>
        <v>43060.25</v>
      </c>
      <c r="O282" s="9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24"/>
        <v>91.520972644376897</v>
      </c>
      <c r="G283" t="s">
        <v>14</v>
      </c>
      <c r="H283">
        <v>2062</v>
      </c>
      <c r="I283" s="5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25"/>
        <v>40979.25</v>
      </c>
      <c r="O283" s="9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24"/>
        <v>108.04761904761904</v>
      </c>
      <c r="G284" t="s">
        <v>20</v>
      </c>
      <c r="H284">
        <v>133</v>
      </c>
      <c r="I284" s="5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25"/>
        <v>42701.25</v>
      </c>
      <c r="O284" s="9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24"/>
        <v>18.728395061728396</v>
      </c>
      <c r="G285" t="s">
        <v>14</v>
      </c>
      <c r="H285">
        <v>29</v>
      </c>
      <c r="I285" s="5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25"/>
        <v>42520.208333333328</v>
      </c>
      <c r="O285" s="9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24"/>
        <v>83.193877551020407</v>
      </c>
      <c r="G286" t="s">
        <v>14</v>
      </c>
      <c r="H286">
        <v>132</v>
      </c>
      <c r="I286" s="5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25"/>
        <v>41030.208333333336</v>
      </c>
      <c r="O286" s="9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24"/>
        <v>706.33333333333337</v>
      </c>
      <c r="G287" t="s">
        <v>20</v>
      </c>
      <c r="H287">
        <v>254</v>
      </c>
      <c r="I287" s="5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25"/>
        <v>42623.208333333328</v>
      </c>
      <c r="O287" s="9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24"/>
        <v>17.446030330062445</v>
      </c>
      <c r="G288" t="s">
        <v>74</v>
      </c>
      <c r="H288">
        <v>184</v>
      </c>
      <c r="I288" s="5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25"/>
        <v>42697.25</v>
      </c>
      <c r="O288" s="9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24"/>
        <v>209.73015873015873</v>
      </c>
      <c r="G289" t="s">
        <v>20</v>
      </c>
      <c r="H289">
        <v>176</v>
      </c>
      <c r="I289" s="5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25"/>
        <v>42122.208333333328</v>
      </c>
      <c r="O289" s="9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24"/>
        <v>97.785714285714292</v>
      </c>
      <c r="G290" t="s">
        <v>14</v>
      </c>
      <c r="H290">
        <v>137</v>
      </c>
      <c r="I290" s="5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25"/>
        <v>40982.208333333336</v>
      </c>
      <c r="O290" s="9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24"/>
        <v>1684.25</v>
      </c>
      <c r="G291" t="s">
        <v>20</v>
      </c>
      <c r="H291">
        <v>337</v>
      </c>
      <c r="I291" s="5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25"/>
        <v>42219.208333333328</v>
      </c>
      <c r="O291" s="9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24"/>
        <v>54.402135231316727</v>
      </c>
      <c r="G292" t="s">
        <v>14</v>
      </c>
      <c r="H292">
        <v>908</v>
      </c>
      <c r="I292" s="5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25"/>
        <v>41404.208333333336</v>
      </c>
      <c r="O292" s="9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24"/>
        <v>456.61111111111109</v>
      </c>
      <c r="G293" t="s">
        <v>20</v>
      </c>
      <c r="H293">
        <v>107</v>
      </c>
      <c r="I293" s="5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25"/>
        <v>40831.208333333336</v>
      </c>
      <c r="O293" s="9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24"/>
        <v>9.8219178082191778</v>
      </c>
      <c r="G294" t="s">
        <v>14</v>
      </c>
      <c r="H294">
        <v>10</v>
      </c>
      <c r="I294" s="5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25"/>
        <v>40984.208333333336</v>
      </c>
      <c r="O294" s="9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24"/>
        <v>16.384615384615383</v>
      </c>
      <c r="G295" t="s">
        <v>74</v>
      </c>
      <c r="H295">
        <v>32</v>
      </c>
      <c r="I295" s="5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25"/>
        <v>40456.208333333336</v>
      </c>
      <c r="O295" s="9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24"/>
        <v>1339.6666666666667</v>
      </c>
      <c r="G296" t="s">
        <v>20</v>
      </c>
      <c r="H296">
        <v>183</v>
      </c>
      <c r="I296" s="5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25"/>
        <v>43399.208333333328</v>
      </c>
      <c r="O296" s="9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24"/>
        <v>35.650077760497666</v>
      </c>
      <c r="G297" t="s">
        <v>14</v>
      </c>
      <c r="H297">
        <v>1910</v>
      </c>
      <c r="I297" s="5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25"/>
        <v>41562.208333333336</v>
      </c>
      <c r="O297" s="9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24"/>
        <v>54.950819672131146</v>
      </c>
      <c r="G298" t="s">
        <v>14</v>
      </c>
      <c r="H298">
        <v>38</v>
      </c>
      <c r="I298" s="5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25"/>
        <v>43493.25</v>
      </c>
      <c r="O298" s="9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24"/>
        <v>94.236111111111114</v>
      </c>
      <c r="G299" t="s">
        <v>14</v>
      </c>
      <c r="H299">
        <v>104</v>
      </c>
      <c r="I299" s="5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25"/>
        <v>41653.25</v>
      </c>
      <c r="O299" s="9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24"/>
        <v>143.91428571428571</v>
      </c>
      <c r="G300" t="s">
        <v>20</v>
      </c>
      <c r="H300">
        <v>72</v>
      </c>
      <c r="I300" s="5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25"/>
        <v>42426.25</v>
      </c>
      <c r="O300" s="9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24"/>
        <v>51.421052631578945</v>
      </c>
      <c r="G301" t="s">
        <v>14</v>
      </c>
      <c r="H301">
        <v>49</v>
      </c>
      <c r="I301" s="5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25"/>
        <v>42432.25</v>
      </c>
      <c r="O301" s="9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24"/>
        <v>5</v>
      </c>
      <c r="G302" t="s">
        <v>14</v>
      </c>
      <c r="H302">
        <v>1</v>
      </c>
      <c r="I302" s="5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25"/>
        <v>42977.208333333328</v>
      </c>
      <c r="O302" s="9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24"/>
        <v>1344.6666666666667</v>
      </c>
      <c r="G303" t="s">
        <v>20</v>
      </c>
      <c r="H303">
        <v>295</v>
      </c>
      <c r="I303" s="5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25"/>
        <v>42061.25</v>
      </c>
      <c r="O303" s="9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24"/>
        <v>31.844940867279899</v>
      </c>
      <c r="G304" t="s">
        <v>14</v>
      </c>
      <c r="H304">
        <v>245</v>
      </c>
      <c r="I304" s="5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25"/>
        <v>43345.208333333328</v>
      </c>
      <c r="O304" s="9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24"/>
        <v>82.617647058823536</v>
      </c>
      <c r="G305" t="s">
        <v>14</v>
      </c>
      <c r="H305">
        <v>32</v>
      </c>
      <c r="I305" s="5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25"/>
        <v>42376.25</v>
      </c>
      <c r="O305" s="9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24"/>
        <v>546.14285714285722</v>
      </c>
      <c r="G306" t="s">
        <v>20</v>
      </c>
      <c r="H306">
        <v>142</v>
      </c>
      <c r="I306" s="5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25"/>
        <v>42589.208333333328</v>
      </c>
      <c r="O306" s="9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24"/>
        <v>286.21428571428572</v>
      </c>
      <c r="G307" t="s">
        <v>20</v>
      </c>
      <c r="H307">
        <v>85</v>
      </c>
      <c r="I307" s="5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25"/>
        <v>42448.208333333328</v>
      </c>
      <c r="O307" s="9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24"/>
        <v>7.9076923076923071</v>
      </c>
      <c r="G308" t="s">
        <v>14</v>
      </c>
      <c r="H308">
        <v>7</v>
      </c>
      <c r="I308" s="5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25"/>
        <v>42930.208333333328</v>
      </c>
      <c r="O308" s="9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24"/>
        <v>132.13677811550153</v>
      </c>
      <c r="G309" t="s">
        <v>20</v>
      </c>
      <c r="H309">
        <v>659</v>
      </c>
      <c r="I309" s="5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25"/>
        <v>41066.208333333336</v>
      </c>
      <c r="O309" s="9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24"/>
        <v>74.077834179357026</v>
      </c>
      <c r="G310" t="s">
        <v>14</v>
      </c>
      <c r="H310">
        <v>803</v>
      </c>
      <c r="I310" s="5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25"/>
        <v>40651.208333333336</v>
      </c>
      <c r="O310" s="9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24"/>
        <v>75.292682926829272</v>
      </c>
      <c r="G311" t="s">
        <v>74</v>
      </c>
      <c r="H311">
        <v>75</v>
      </c>
      <c r="I311" s="5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25"/>
        <v>40807.208333333336</v>
      </c>
      <c r="O311" s="9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24"/>
        <v>20.333333333333332</v>
      </c>
      <c r="G312" t="s">
        <v>14</v>
      </c>
      <c r="H312">
        <v>16</v>
      </c>
      <c r="I312" s="5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25"/>
        <v>40277.208333333336</v>
      </c>
      <c r="O312" s="9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24"/>
        <v>203.36507936507937</v>
      </c>
      <c r="G313" t="s">
        <v>20</v>
      </c>
      <c r="H313">
        <v>121</v>
      </c>
      <c r="I313" s="5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25"/>
        <v>40590.25</v>
      </c>
      <c r="O313" s="9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24"/>
        <v>310.2284263959391</v>
      </c>
      <c r="G314" t="s">
        <v>20</v>
      </c>
      <c r="H314">
        <v>3742</v>
      </c>
      <c r="I314" s="5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25"/>
        <v>41572.208333333336</v>
      </c>
      <c r="O314" s="9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24"/>
        <v>395.31818181818181</v>
      </c>
      <c r="G315" t="s">
        <v>20</v>
      </c>
      <c r="H315">
        <v>223</v>
      </c>
      <c r="I315" s="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25"/>
        <v>40966.25</v>
      </c>
      <c r="O315" s="9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24"/>
        <v>294.71428571428572</v>
      </c>
      <c r="G316" t="s">
        <v>20</v>
      </c>
      <c r="H316">
        <v>133</v>
      </c>
      <c r="I316" s="5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25"/>
        <v>43536.208333333328</v>
      </c>
      <c r="O316" s="9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24"/>
        <v>33.89473684210526</v>
      </c>
      <c r="G317" t="s">
        <v>14</v>
      </c>
      <c r="H317">
        <v>31</v>
      </c>
      <c r="I317" s="5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25"/>
        <v>41783.208333333336</v>
      </c>
      <c r="O317" s="9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24"/>
        <v>66.677083333333329</v>
      </c>
      <c r="G318" t="s">
        <v>14</v>
      </c>
      <c r="H318">
        <v>108</v>
      </c>
      <c r="I318" s="5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25"/>
        <v>43788.25</v>
      </c>
      <c r="O318" s="9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24"/>
        <v>19.227272727272727</v>
      </c>
      <c r="G319" t="s">
        <v>14</v>
      </c>
      <c r="H319">
        <v>30</v>
      </c>
      <c r="I319" s="5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25"/>
        <v>42869.208333333328</v>
      </c>
      <c r="O319" s="9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24"/>
        <v>15.842105263157894</v>
      </c>
      <c r="G320" t="s">
        <v>14</v>
      </c>
      <c r="H320">
        <v>17</v>
      </c>
      <c r="I320" s="5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25"/>
        <v>41684.25</v>
      </c>
      <c r="O320" s="9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24"/>
        <v>38.702380952380956</v>
      </c>
      <c r="G321" t="s">
        <v>74</v>
      </c>
      <c r="H321">
        <v>64</v>
      </c>
      <c r="I321" s="5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25"/>
        <v>40402.208333333336</v>
      </c>
      <c r="O321" s="9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24"/>
        <v>9.5876777251184837</v>
      </c>
      <c r="G322" t="s">
        <v>14</v>
      </c>
      <c r="H322">
        <v>80</v>
      </c>
      <c r="I322" s="5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25"/>
        <v>40673.208333333336</v>
      </c>
      <c r="O322" s="9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30">$E323/$D323*100</f>
        <v>94.144366197183089</v>
      </c>
      <c r="G323" t="s">
        <v>14</v>
      </c>
      <c r="H323">
        <v>2468</v>
      </c>
      <c r="I323" s="5">
        <f t="shared" si="2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31">((($L323/60)/60)/24)+DATE(1970,1,1)</f>
        <v>40634.208333333336</v>
      </c>
      <c r="O323" s="9">
        <f t="shared" ref="O323:O386" si="32">((($M323/60)/60)/24)+DATE(1970,1,1)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LEFT(R323,FIND("/", R323)-1)</f>
        <v>film &amp; video</v>
      </c>
      <c r="T323" t="str">
        <f t="shared" ref="T323:T386" si="34" xml:space="preserve"> RIGHT($R323, LEN($R323) - FIND( "/", $R323))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30"/>
        <v>166.56234096692114</v>
      </c>
      <c r="G324" t="s">
        <v>20</v>
      </c>
      <c r="H324">
        <v>5168</v>
      </c>
      <c r="I324" s="5">
        <f t="shared" ref="I324:I387" si="35">IFERROR($E324/$H324,0)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31"/>
        <v>40507.25</v>
      </c>
      <c r="O324" s="9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30"/>
        <v>24.134831460674157</v>
      </c>
      <c r="G325" t="s">
        <v>14</v>
      </c>
      <c r="H325">
        <v>26</v>
      </c>
      <c r="I325" s="5">
        <f t="shared" si="35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31"/>
        <v>41725.208333333336</v>
      </c>
      <c r="O325" s="9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30"/>
        <v>164.05633802816902</v>
      </c>
      <c r="G326" t="s">
        <v>20</v>
      </c>
      <c r="H326">
        <v>307</v>
      </c>
      <c r="I326" s="5">
        <f t="shared" si="3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31"/>
        <v>42176.208333333328</v>
      </c>
      <c r="O326" s="9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30"/>
        <v>90.723076923076931</v>
      </c>
      <c r="G327" t="s">
        <v>14</v>
      </c>
      <c r="H327">
        <v>73</v>
      </c>
      <c r="I327" s="5">
        <f t="shared" si="3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31"/>
        <v>43267.208333333328</v>
      </c>
      <c r="O327" s="9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30"/>
        <v>46.194444444444443</v>
      </c>
      <c r="G328" t="s">
        <v>14</v>
      </c>
      <c r="H328">
        <v>128</v>
      </c>
      <c r="I328" s="5">
        <f t="shared" si="35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31"/>
        <v>42364.25</v>
      </c>
      <c r="O328" s="9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30"/>
        <v>38.53846153846154</v>
      </c>
      <c r="G329" t="s">
        <v>14</v>
      </c>
      <c r="H329">
        <v>33</v>
      </c>
      <c r="I329" s="5">
        <f t="shared" si="3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31"/>
        <v>43705.208333333328</v>
      </c>
      <c r="O329" s="9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30"/>
        <v>133.56231003039514</v>
      </c>
      <c r="G330" t="s">
        <v>20</v>
      </c>
      <c r="H330">
        <v>2441</v>
      </c>
      <c r="I330" s="5">
        <f t="shared" si="3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31"/>
        <v>43434.25</v>
      </c>
      <c r="O330" s="9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30"/>
        <v>22.896588486140725</v>
      </c>
      <c r="G331" t="s">
        <v>47</v>
      </c>
      <c r="H331">
        <v>211</v>
      </c>
      <c r="I331" s="5">
        <f t="shared" si="3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31"/>
        <v>42716.25</v>
      </c>
      <c r="O331" s="9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30"/>
        <v>184.95548961424333</v>
      </c>
      <c r="G332" t="s">
        <v>20</v>
      </c>
      <c r="H332">
        <v>1385</v>
      </c>
      <c r="I332" s="5">
        <f t="shared" si="3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31"/>
        <v>43077.25</v>
      </c>
      <c r="O332" s="9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30"/>
        <v>443.72727272727275</v>
      </c>
      <c r="G333" t="s">
        <v>20</v>
      </c>
      <c r="H333">
        <v>190</v>
      </c>
      <c r="I333" s="5">
        <f t="shared" si="3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31"/>
        <v>40896.25</v>
      </c>
      <c r="O333" s="9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30"/>
        <v>199.9806763285024</v>
      </c>
      <c r="G334" t="s">
        <v>20</v>
      </c>
      <c r="H334">
        <v>470</v>
      </c>
      <c r="I334" s="5">
        <f t="shared" si="3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31"/>
        <v>41361.208333333336</v>
      </c>
      <c r="O334" s="9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30"/>
        <v>123.95833333333333</v>
      </c>
      <c r="G335" t="s">
        <v>20</v>
      </c>
      <c r="H335">
        <v>253</v>
      </c>
      <c r="I335" s="5">
        <f t="shared" si="3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31"/>
        <v>43424.25</v>
      </c>
      <c r="O335" s="9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30"/>
        <v>186.61329305135951</v>
      </c>
      <c r="G336" t="s">
        <v>20</v>
      </c>
      <c r="H336">
        <v>1113</v>
      </c>
      <c r="I336" s="5">
        <f t="shared" si="3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31"/>
        <v>43110.25</v>
      </c>
      <c r="O336" s="9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30"/>
        <v>114.28538550057536</v>
      </c>
      <c r="G337" t="s">
        <v>20</v>
      </c>
      <c r="H337">
        <v>2283</v>
      </c>
      <c r="I337" s="5">
        <f t="shared" si="3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31"/>
        <v>43784.25</v>
      </c>
      <c r="O337" s="9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30"/>
        <v>97.032531824611041</v>
      </c>
      <c r="G338" t="s">
        <v>14</v>
      </c>
      <c r="H338">
        <v>1072</v>
      </c>
      <c r="I338" s="5">
        <f t="shared" si="3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31"/>
        <v>40527.25</v>
      </c>
      <c r="O338" s="9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30"/>
        <v>122.81904761904762</v>
      </c>
      <c r="G339" t="s">
        <v>20</v>
      </c>
      <c r="H339">
        <v>1095</v>
      </c>
      <c r="I339" s="5">
        <f t="shared" si="3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31"/>
        <v>43780.25</v>
      </c>
      <c r="O339" s="9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30"/>
        <v>179.14326647564468</v>
      </c>
      <c r="G340" t="s">
        <v>20</v>
      </c>
      <c r="H340">
        <v>1690</v>
      </c>
      <c r="I340" s="5">
        <f t="shared" si="3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31"/>
        <v>40821.208333333336</v>
      </c>
      <c r="O340" s="9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30"/>
        <v>79.951577402787962</v>
      </c>
      <c r="G341" t="s">
        <v>74</v>
      </c>
      <c r="H341">
        <v>1297</v>
      </c>
      <c r="I341" s="5">
        <f t="shared" si="3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31"/>
        <v>42949.208333333328</v>
      </c>
      <c r="O341" s="9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30"/>
        <v>94.242587601078171</v>
      </c>
      <c r="G342" t="s">
        <v>14</v>
      </c>
      <c r="H342">
        <v>393</v>
      </c>
      <c r="I342" s="5">
        <f t="shared" si="3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31"/>
        <v>40889.25</v>
      </c>
      <c r="O342" s="9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30"/>
        <v>84.669291338582681</v>
      </c>
      <c r="G343" t="s">
        <v>14</v>
      </c>
      <c r="H343">
        <v>1257</v>
      </c>
      <c r="I343" s="5">
        <f t="shared" si="3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31"/>
        <v>42244.208333333328</v>
      </c>
      <c r="O343" s="9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30"/>
        <v>66.521920668058456</v>
      </c>
      <c r="G344" t="s">
        <v>14</v>
      </c>
      <c r="H344">
        <v>328</v>
      </c>
      <c r="I344" s="5">
        <f t="shared" si="3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31"/>
        <v>41475.208333333336</v>
      </c>
      <c r="O344" s="9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30"/>
        <v>53.922222222222224</v>
      </c>
      <c r="G345" t="s">
        <v>14</v>
      </c>
      <c r="H345">
        <v>147</v>
      </c>
      <c r="I345" s="5">
        <f t="shared" si="3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31"/>
        <v>41597.25</v>
      </c>
      <c r="O345" s="9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30"/>
        <v>41.983299595141702</v>
      </c>
      <c r="G346" t="s">
        <v>14</v>
      </c>
      <c r="H346">
        <v>830</v>
      </c>
      <c r="I346" s="5">
        <f t="shared" si="3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31"/>
        <v>43122.25</v>
      </c>
      <c r="O346" s="9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30"/>
        <v>14.69479695431472</v>
      </c>
      <c r="G347" t="s">
        <v>14</v>
      </c>
      <c r="H347">
        <v>331</v>
      </c>
      <c r="I347" s="5">
        <f t="shared" si="3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31"/>
        <v>42194.208333333328</v>
      </c>
      <c r="O347" s="9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30"/>
        <v>34.475000000000001</v>
      </c>
      <c r="G348" t="s">
        <v>14</v>
      </c>
      <c r="H348">
        <v>25</v>
      </c>
      <c r="I348" s="5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31"/>
        <v>42971.208333333328</v>
      </c>
      <c r="O348" s="9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30"/>
        <v>1400.7777777777778</v>
      </c>
      <c r="G349" t="s">
        <v>20</v>
      </c>
      <c r="H349">
        <v>191</v>
      </c>
      <c r="I349" s="5">
        <f t="shared" si="3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31"/>
        <v>42046.25</v>
      </c>
      <c r="O349" s="9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30"/>
        <v>71.770351758793964</v>
      </c>
      <c r="G350" t="s">
        <v>14</v>
      </c>
      <c r="H350">
        <v>3483</v>
      </c>
      <c r="I350" s="5">
        <f t="shared" si="3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31"/>
        <v>42782.25</v>
      </c>
      <c r="O350" s="9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30"/>
        <v>53.074115044247783</v>
      </c>
      <c r="G351" t="s">
        <v>14</v>
      </c>
      <c r="H351">
        <v>923</v>
      </c>
      <c r="I351" s="5">
        <f t="shared" si="3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31"/>
        <v>42930.208333333328</v>
      </c>
      <c r="O351" s="9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30"/>
        <v>5</v>
      </c>
      <c r="G352" t="s">
        <v>14</v>
      </c>
      <c r="H352">
        <v>1</v>
      </c>
      <c r="I352" s="5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31"/>
        <v>42144.208333333328</v>
      </c>
      <c r="O352" s="9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30"/>
        <v>127.70715249662618</v>
      </c>
      <c r="G353" t="s">
        <v>20</v>
      </c>
      <c r="H353">
        <v>2013</v>
      </c>
      <c r="I353" s="5">
        <f t="shared" si="3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31"/>
        <v>42240.208333333328</v>
      </c>
      <c r="O353" s="9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30"/>
        <v>34.892857142857139</v>
      </c>
      <c r="G354" t="s">
        <v>14</v>
      </c>
      <c r="H354">
        <v>33</v>
      </c>
      <c r="I354" s="5">
        <f t="shared" si="3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31"/>
        <v>42315.25</v>
      </c>
      <c r="O354" s="9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30"/>
        <v>410.59821428571428</v>
      </c>
      <c r="G355" t="s">
        <v>20</v>
      </c>
      <c r="H355">
        <v>1703</v>
      </c>
      <c r="I355" s="5">
        <f t="shared" si="3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31"/>
        <v>43651.208333333328</v>
      </c>
      <c r="O355" s="9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30"/>
        <v>123.73770491803278</v>
      </c>
      <c r="G356" t="s">
        <v>20</v>
      </c>
      <c r="H356">
        <v>80</v>
      </c>
      <c r="I356" s="5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31"/>
        <v>41520.208333333336</v>
      </c>
      <c r="O356" s="9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30"/>
        <v>58.973684210526315</v>
      </c>
      <c r="G357" t="s">
        <v>47</v>
      </c>
      <c r="H357">
        <v>86</v>
      </c>
      <c r="I357" s="5">
        <f t="shared" si="3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31"/>
        <v>42757.25</v>
      </c>
      <c r="O357" s="9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30"/>
        <v>36.892473118279568</v>
      </c>
      <c r="G358" t="s">
        <v>14</v>
      </c>
      <c r="H358">
        <v>40</v>
      </c>
      <c r="I358" s="5">
        <f t="shared" si="3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31"/>
        <v>40922.25</v>
      </c>
      <c r="O358" s="9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30"/>
        <v>184.91304347826087</v>
      </c>
      <c r="G359" t="s">
        <v>20</v>
      </c>
      <c r="H359">
        <v>41</v>
      </c>
      <c r="I359" s="5">
        <f t="shared" si="3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31"/>
        <v>42250.208333333328</v>
      </c>
      <c r="O359" s="9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30"/>
        <v>11.814432989690722</v>
      </c>
      <c r="G360" t="s">
        <v>14</v>
      </c>
      <c r="H360">
        <v>23</v>
      </c>
      <c r="I360" s="5">
        <f t="shared" si="3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31"/>
        <v>43322.208333333328</v>
      </c>
      <c r="O360" s="9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30"/>
        <v>298.7</v>
      </c>
      <c r="G361" t="s">
        <v>20</v>
      </c>
      <c r="H361">
        <v>187</v>
      </c>
      <c r="I361" s="5">
        <f t="shared" si="3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31"/>
        <v>40782.208333333336</v>
      </c>
      <c r="O361" s="9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30"/>
        <v>226.35175879396985</v>
      </c>
      <c r="G362" t="s">
        <v>20</v>
      </c>
      <c r="H362">
        <v>2875</v>
      </c>
      <c r="I362" s="5">
        <f t="shared" si="3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31"/>
        <v>40544.25</v>
      </c>
      <c r="O362" s="9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30"/>
        <v>173.56363636363636</v>
      </c>
      <c r="G363" t="s">
        <v>20</v>
      </c>
      <c r="H363">
        <v>88</v>
      </c>
      <c r="I363" s="5">
        <f t="shared" si="3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31"/>
        <v>43015.208333333328</v>
      </c>
      <c r="O363" s="9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30"/>
        <v>371.75675675675677</v>
      </c>
      <c r="G364" t="s">
        <v>20</v>
      </c>
      <c r="H364">
        <v>191</v>
      </c>
      <c r="I364" s="5">
        <f t="shared" si="3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31"/>
        <v>40570.25</v>
      </c>
      <c r="O364" s="9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30"/>
        <v>160.19230769230771</v>
      </c>
      <c r="G365" t="s">
        <v>20</v>
      </c>
      <c r="H365">
        <v>139</v>
      </c>
      <c r="I365" s="5">
        <f t="shared" si="3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31"/>
        <v>40904.25</v>
      </c>
      <c r="O365" s="9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30"/>
        <v>1616.3333333333335</v>
      </c>
      <c r="G366" t="s">
        <v>20</v>
      </c>
      <c r="H366">
        <v>186</v>
      </c>
      <c r="I366" s="5">
        <f t="shared" si="3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31"/>
        <v>43164.25</v>
      </c>
      <c r="O366" s="9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30"/>
        <v>733.4375</v>
      </c>
      <c r="G367" t="s">
        <v>20</v>
      </c>
      <c r="H367">
        <v>112</v>
      </c>
      <c r="I367" s="5">
        <f t="shared" si="3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31"/>
        <v>42733.25</v>
      </c>
      <c r="O367" s="9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30"/>
        <v>592.11111111111109</v>
      </c>
      <c r="G368" t="s">
        <v>20</v>
      </c>
      <c r="H368">
        <v>101</v>
      </c>
      <c r="I368" s="5">
        <f t="shared" si="3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31"/>
        <v>40546.25</v>
      </c>
      <c r="O368" s="9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30"/>
        <v>18.888888888888889</v>
      </c>
      <c r="G369" t="s">
        <v>14</v>
      </c>
      <c r="H369">
        <v>75</v>
      </c>
      <c r="I369" s="5">
        <f t="shared" si="3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31"/>
        <v>41930.208333333336</v>
      </c>
      <c r="O369" s="9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30"/>
        <v>276.80769230769232</v>
      </c>
      <c r="G370" t="s">
        <v>20</v>
      </c>
      <c r="H370">
        <v>206</v>
      </c>
      <c r="I370" s="5">
        <f t="shared" si="3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31"/>
        <v>40464.208333333336</v>
      </c>
      <c r="O370" s="9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30"/>
        <v>273.01851851851848</v>
      </c>
      <c r="G371" t="s">
        <v>20</v>
      </c>
      <c r="H371">
        <v>154</v>
      </c>
      <c r="I371" s="5">
        <f t="shared" si="3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31"/>
        <v>41308.25</v>
      </c>
      <c r="O371" s="9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30"/>
        <v>159.36331255565449</v>
      </c>
      <c r="G372" t="s">
        <v>20</v>
      </c>
      <c r="H372">
        <v>5966</v>
      </c>
      <c r="I372" s="5">
        <f t="shared" si="3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31"/>
        <v>43570.208333333328</v>
      </c>
      <c r="O372" s="9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30"/>
        <v>67.869978858350947</v>
      </c>
      <c r="G373" t="s">
        <v>14</v>
      </c>
      <c r="H373">
        <v>2176</v>
      </c>
      <c r="I373" s="5">
        <f t="shared" si="3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31"/>
        <v>42043.25</v>
      </c>
      <c r="O373" s="9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30"/>
        <v>1591.5555555555554</v>
      </c>
      <c r="G374" t="s">
        <v>20</v>
      </c>
      <c r="H374">
        <v>169</v>
      </c>
      <c r="I374" s="5">
        <f t="shared" si="3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31"/>
        <v>42012.25</v>
      </c>
      <c r="O374" s="9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30"/>
        <v>730.18222222222221</v>
      </c>
      <c r="G375" t="s">
        <v>20</v>
      </c>
      <c r="H375">
        <v>2106</v>
      </c>
      <c r="I375" s="5">
        <f t="shared" si="3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31"/>
        <v>42964.208333333328</v>
      </c>
      <c r="O375" s="9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30"/>
        <v>13.185782556750297</v>
      </c>
      <c r="G376" t="s">
        <v>14</v>
      </c>
      <c r="H376">
        <v>441</v>
      </c>
      <c r="I376" s="5">
        <f t="shared" si="3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31"/>
        <v>43476.25</v>
      </c>
      <c r="O376" s="9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30"/>
        <v>54.777777777777779</v>
      </c>
      <c r="G377" t="s">
        <v>14</v>
      </c>
      <c r="H377">
        <v>25</v>
      </c>
      <c r="I377" s="5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31"/>
        <v>42293.208333333328</v>
      </c>
      <c r="O377" s="9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30"/>
        <v>361.02941176470591</v>
      </c>
      <c r="G378" t="s">
        <v>20</v>
      </c>
      <c r="H378">
        <v>131</v>
      </c>
      <c r="I378" s="5">
        <f t="shared" si="3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31"/>
        <v>41826.208333333336</v>
      </c>
      <c r="O378" s="9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30"/>
        <v>10.257545271629779</v>
      </c>
      <c r="G379" t="s">
        <v>14</v>
      </c>
      <c r="H379">
        <v>127</v>
      </c>
      <c r="I379" s="5">
        <f t="shared" si="3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31"/>
        <v>43760.208333333328</v>
      </c>
      <c r="O379" s="9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30"/>
        <v>13.962962962962964</v>
      </c>
      <c r="G380" t="s">
        <v>14</v>
      </c>
      <c r="H380">
        <v>355</v>
      </c>
      <c r="I380" s="5">
        <f t="shared" si="3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31"/>
        <v>43241.208333333328</v>
      </c>
      <c r="O380" s="9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30"/>
        <v>40.444444444444443</v>
      </c>
      <c r="G381" t="s">
        <v>14</v>
      </c>
      <c r="H381">
        <v>44</v>
      </c>
      <c r="I381" s="5">
        <f t="shared" si="3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31"/>
        <v>40843.208333333336</v>
      </c>
      <c r="O381" s="9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30"/>
        <v>160.32</v>
      </c>
      <c r="G382" t="s">
        <v>20</v>
      </c>
      <c r="H382">
        <v>84</v>
      </c>
      <c r="I382" s="5">
        <f t="shared" si="3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31"/>
        <v>41448.208333333336</v>
      </c>
      <c r="O382" s="9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30"/>
        <v>183.9433962264151</v>
      </c>
      <c r="G383" t="s">
        <v>20</v>
      </c>
      <c r="H383">
        <v>155</v>
      </c>
      <c r="I383" s="5">
        <f t="shared" si="3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31"/>
        <v>42163.208333333328</v>
      </c>
      <c r="O383" s="9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30"/>
        <v>63.769230769230766</v>
      </c>
      <c r="G384" t="s">
        <v>14</v>
      </c>
      <c r="H384">
        <v>67</v>
      </c>
      <c r="I384" s="5">
        <f t="shared" si="3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31"/>
        <v>43024.208333333328</v>
      </c>
      <c r="O384" s="9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30"/>
        <v>225.38095238095238</v>
      </c>
      <c r="G385" t="s">
        <v>20</v>
      </c>
      <c r="H385">
        <v>189</v>
      </c>
      <c r="I385" s="5">
        <f t="shared" si="3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31"/>
        <v>43509.25</v>
      </c>
      <c r="O385" s="9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30"/>
        <v>172.00961538461539</v>
      </c>
      <c r="G386" t="s">
        <v>20</v>
      </c>
      <c r="H386">
        <v>4799</v>
      </c>
      <c r="I386" s="5">
        <f t="shared" si="3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31"/>
        <v>42776.25</v>
      </c>
      <c r="O386" s="9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36">$E387/$D387*100</f>
        <v>146.16709511568124</v>
      </c>
      <c r="G387" t="s">
        <v>20</v>
      </c>
      <c r="H387">
        <v>1137</v>
      </c>
      <c r="I387" s="5">
        <f t="shared" si="3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37">((($L387/60)/60)/24)+DATE(1970,1,1)</f>
        <v>43553.208333333328</v>
      </c>
      <c r="O387" s="9">
        <f t="shared" ref="O387:O450" si="38">((($M387/60)/60)/24)+DATE(1970,1,1)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LEFT(R387,FIND("/", R387)-1)</f>
        <v>publishing</v>
      </c>
      <c r="T387" t="str">
        <f t="shared" ref="T387:T450" si="40" xml:space="preserve"> RIGHT($R387, LEN($R387) - FIND( "/", $R387))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36"/>
        <v>76.42361623616236</v>
      </c>
      <c r="G388" t="s">
        <v>14</v>
      </c>
      <c r="H388">
        <v>1068</v>
      </c>
      <c r="I388" s="5">
        <f t="shared" ref="I388:I451" si="41">IFERROR($E388/$H388,0)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37"/>
        <v>40355.208333333336</v>
      </c>
      <c r="O388" s="9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36"/>
        <v>39.261467889908261</v>
      </c>
      <c r="G389" t="s">
        <v>14</v>
      </c>
      <c r="H389">
        <v>424</v>
      </c>
      <c r="I389" s="5">
        <f t="shared" si="4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37"/>
        <v>41072.208333333336</v>
      </c>
      <c r="O389" s="9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36"/>
        <v>11.270034843205574</v>
      </c>
      <c r="G390" t="s">
        <v>74</v>
      </c>
      <c r="H390">
        <v>145</v>
      </c>
      <c r="I390" s="5">
        <f t="shared" si="4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37"/>
        <v>40912.25</v>
      </c>
      <c r="O390" s="9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36"/>
        <v>122.11084337349398</v>
      </c>
      <c r="G391" t="s">
        <v>20</v>
      </c>
      <c r="H391">
        <v>1152</v>
      </c>
      <c r="I391" s="5">
        <f t="shared" si="4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37"/>
        <v>40479.208333333336</v>
      </c>
      <c r="O391" s="9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36"/>
        <v>186.54166666666669</v>
      </c>
      <c r="G392" t="s">
        <v>20</v>
      </c>
      <c r="H392">
        <v>50</v>
      </c>
      <c r="I392" s="5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37"/>
        <v>41530.208333333336</v>
      </c>
      <c r="O392" s="9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36"/>
        <v>7.2731788079470201</v>
      </c>
      <c r="G393" t="s">
        <v>14</v>
      </c>
      <c r="H393">
        <v>151</v>
      </c>
      <c r="I393" s="5">
        <f t="shared" si="4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37"/>
        <v>41653.25</v>
      </c>
      <c r="O393" s="9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36"/>
        <v>65.642371234207957</v>
      </c>
      <c r="G394" t="s">
        <v>14</v>
      </c>
      <c r="H394">
        <v>1608</v>
      </c>
      <c r="I394" s="5">
        <f t="shared" si="4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37"/>
        <v>40549.25</v>
      </c>
      <c r="O394" s="9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36"/>
        <v>228.96178343949046</v>
      </c>
      <c r="G395" t="s">
        <v>20</v>
      </c>
      <c r="H395">
        <v>3059</v>
      </c>
      <c r="I395" s="5">
        <f t="shared" si="4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37"/>
        <v>42933.208333333328</v>
      </c>
      <c r="O395" s="9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36"/>
        <v>469.37499999999994</v>
      </c>
      <c r="G396" t="s">
        <v>20</v>
      </c>
      <c r="H396">
        <v>34</v>
      </c>
      <c r="I396" s="5">
        <f t="shared" si="4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37"/>
        <v>41484.208333333336</v>
      </c>
      <c r="O396" s="9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36"/>
        <v>130.11267605633802</v>
      </c>
      <c r="G397" t="s">
        <v>20</v>
      </c>
      <c r="H397">
        <v>220</v>
      </c>
      <c r="I397" s="5">
        <f t="shared" si="4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37"/>
        <v>40885.25</v>
      </c>
      <c r="O397" s="9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36"/>
        <v>167.05422993492408</v>
      </c>
      <c r="G398" t="s">
        <v>20</v>
      </c>
      <c r="H398">
        <v>1604</v>
      </c>
      <c r="I398" s="5">
        <f t="shared" si="4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37"/>
        <v>43378.208333333328</v>
      </c>
      <c r="O398" s="9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36"/>
        <v>173.8641975308642</v>
      </c>
      <c r="G399" t="s">
        <v>20</v>
      </c>
      <c r="H399">
        <v>454</v>
      </c>
      <c r="I399" s="5">
        <f t="shared" si="4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37"/>
        <v>41417.208333333336</v>
      </c>
      <c r="O399" s="9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36"/>
        <v>717.76470588235293</v>
      </c>
      <c r="G400" t="s">
        <v>20</v>
      </c>
      <c r="H400">
        <v>123</v>
      </c>
      <c r="I400" s="5">
        <f t="shared" si="4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37"/>
        <v>43228.208333333328</v>
      </c>
      <c r="O400" s="9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36"/>
        <v>63.850976361767728</v>
      </c>
      <c r="G401" t="s">
        <v>14</v>
      </c>
      <c r="H401">
        <v>941</v>
      </c>
      <c r="I401" s="5">
        <f t="shared" si="4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37"/>
        <v>40576.25</v>
      </c>
      <c r="O401" s="9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36"/>
        <v>2</v>
      </c>
      <c r="G402" t="s">
        <v>14</v>
      </c>
      <c r="H402">
        <v>1</v>
      </c>
      <c r="I402" s="5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37"/>
        <v>41502.208333333336</v>
      </c>
      <c r="O402" s="9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36"/>
        <v>1530.2222222222222</v>
      </c>
      <c r="G403" t="s">
        <v>20</v>
      </c>
      <c r="H403">
        <v>299</v>
      </c>
      <c r="I403" s="5">
        <f t="shared" si="4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37"/>
        <v>43765.208333333328</v>
      </c>
      <c r="O403" s="9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36"/>
        <v>40.356164383561641</v>
      </c>
      <c r="G404" t="s">
        <v>14</v>
      </c>
      <c r="H404">
        <v>40</v>
      </c>
      <c r="I404" s="5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37"/>
        <v>40914.25</v>
      </c>
      <c r="O404" s="9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36"/>
        <v>86.220633299284984</v>
      </c>
      <c r="G405" t="s">
        <v>14</v>
      </c>
      <c r="H405">
        <v>3015</v>
      </c>
      <c r="I405" s="5">
        <f t="shared" si="4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37"/>
        <v>40310.208333333336</v>
      </c>
      <c r="O405" s="9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36"/>
        <v>315.58486707566465</v>
      </c>
      <c r="G406" t="s">
        <v>20</v>
      </c>
      <c r="H406">
        <v>2237</v>
      </c>
      <c r="I406" s="5">
        <f t="shared" si="4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37"/>
        <v>43053.25</v>
      </c>
      <c r="O406" s="9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36"/>
        <v>89.618243243243242</v>
      </c>
      <c r="G407" t="s">
        <v>14</v>
      </c>
      <c r="H407">
        <v>435</v>
      </c>
      <c r="I407" s="5">
        <f t="shared" si="4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37"/>
        <v>43255.208333333328</v>
      </c>
      <c r="O407" s="9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36"/>
        <v>182.14503816793894</v>
      </c>
      <c r="G408" t="s">
        <v>20</v>
      </c>
      <c r="H408">
        <v>645</v>
      </c>
      <c r="I408" s="5">
        <f t="shared" si="4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37"/>
        <v>41304.25</v>
      </c>
      <c r="O408" s="9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36"/>
        <v>355.88235294117646</v>
      </c>
      <c r="G409" t="s">
        <v>20</v>
      </c>
      <c r="H409">
        <v>484</v>
      </c>
      <c r="I409" s="5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37"/>
        <v>43751.208333333328</v>
      </c>
      <c r="O409" s="9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36"/>
        <v>131.83695652173913</v>
      </c>
      <c r="G410" t="s">
        <v>20</v>
      </c>
      <c r="H410">
        <v>154</v>
      </c>
      <c r="I410" s="5">
        <f t="shared" si="4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37"/>
        <v>42541.208333333328</v>
      </c>
      <c r="O410" s="9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36"/>
        <v>46.315634218289084</v>
      </c>
      <c r="G411" t="s">
        <v>14</v>
      </c>
      <c r="H411">
        <v>714</v>
      </c>
      <c r="I411" s="5">
        <f t="shared" si="4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37"/>
        <v>42843.208333333328</v>
      </c>
      <c r="O411" s="9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36"/>
        <v>36.132726089785294</v>
      </c>
      <c r="G412" t="s">
        <v>47</v>
      </c>
      <c r="H412">
        <v>1111</v>
      </c>
      <c r="I412" s="5">
        <f t="shared" si="4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37"/>
        <v>42122.208333333328</v>
      </c>
      <c r="O412" s="9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36"/>
        <v>104.62820512820512</v>
      </c>
      <c r="G413" t="s">
        <v>20</v>
      </c>
      <c r="H413">
        <v>82</v>
      </c>
      <c r="I413" s="5">
        <f t="shared" si="4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37"/>
        <v>42884.208333333328</v>
      </c>
      <c r="O413" s="9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36"/>
        <v>668.85714285714289</v>
      </c>
      <c r="G414" t="s">
        <v>20</v>
      </c>
      <c r="H414">
        <v>134</v>
      </c>
      <c r="I414" s="5">
        <f t="shared" si="4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37"/>
        <v>41642.25</v>
      </c>
      <c r="O414" s="9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36"/>
        <v>62.072823218997364</v>
      </c>
      <c r="G415" t="s">
        <v>47</v>
      </c>
      <c r="H415">
        <v>1089</v>
      </c>
      <c r="I415" s="5">
        <f t="shared" si="4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37"/>
        <v>43431.25</v>
      </c>
      <c r="O415" s="9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36"/>
        <v>84.699787460148784</v>
      </c>
      <c r="G416" t="s">
        <v>14</v>
      </c>
      <c r="H416">
        <v>5497</v>
      </c>
      <c r="I416" s="5">
        <f t="shared" si="4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37"/>
        <v>40288.208333333336</v>
      </c>
      <c r="O416" s="9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36"/>
        <v>11.059030837004405</v>
      </c>
      <c r="G417" t="s">
        <v>14</v>
      </c>
      <c r="H417">
        <v>418</v>
      </c>
      <c r="I417" s="5">
        <f t="shared" si="4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37"/>
        <v>40921.25</v>
      </c>
      <c r="O417" s="9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36"/>
        <v>43.838781575037146</v>
      </c>
      <c r="G418" t="s">
        <v>14</v>
      </c>
      <c r="H418">
        <v>1439</v>
      </c>
      <c r="I418" s="5">
        <f t="shared" si="4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37"/>
        <v>40560.25</v>
      </c>
      <c r="O418" s="9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36"/>
        <v>55.470588235294116</v>
      </c>
      <c r="G419" t="s">
        <v>14</v>
      </c>
      <c r="H419">
        <v>15</v>
      </c>
      <c r="I419" s="5">
        <f t="shared" si="4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37"/>
        <v>43407.208333333328</v>
      </c>
      <c r="O419" s="9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36"/>
        <v>57.399511301160658</v>
      </c>
      <c r="G420" t="s">
        <v>14</v>
      </c>
      <c r="H420">
        <v>1999</v>
      </c>
      <c r="I420" s="5">
        <f t="shared" si="4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37"/>
        <v>41035.208333333336</v>
      </c>
      <c r="O420" s="9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36"/>
        <v>123.43497363796135</v>
      </c>
      <c r="G421" t="s">
        <v>20</v>
      </c>
      <c r="H421">
        <v>5203</v>
      </c>
      <c r="I421" s="5">
        <f t="shared" si="4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37"/>
        <v>40899.25</v>
      </c>
      <c r="O421" s="9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36"/>
        <v>128.46</v>
      </c>
      <c r="G422" t="s">
        <v>20</v>
      </c>
      <c r="H422">
        <v>94</v>
      </c>
      <c r="I422" s="5">
        <f t="shared" si="4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37"/>
        <v>42911.208333333328</v>
      </c>
      <c r="O422" s="9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36"/>
        <v>63.989361702127653</v>
      </c>
      <c r="G423" t="s">
        <v>14</v>
      </c>
      <c r="H423">
        <v>118</v>
      </c>
      <c r="I423" s="5">
        <f t="shared" si="4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37"/>
        <v>42915.208333333328</v>
      </c>
      <c r="O423" s="9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36"/>
        <v>127.29885057471265</v>
      </c>
      <c r="G424" t="s">
        <v>20</v>
      </c>
      <c r="H424">
        <v>205</v>
      </c>
      <c r="I424" s="5">
        <f t="shared" si="4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37"/>
        <v>40285.208333333336</v>
      </c>
      <c r="O424" s="9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36"/>
        <v>10.638024357239512</v>
      </c>
      <c r="G425" t="s">
        <v>14</v>
      </c>
      <c r="H425">
        <v>162</v>
      </c>
      <c r="I425" s="5">
        <f t="shared" si="4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37"/>
        <v>40808.208333333336</v>
      </c>
      <c r="O425" s="9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36"/>
        <v>40.470588235294116</v>
      </c>
      <c r="G426" t="s">
        <v>14</v>
      </c>
      <c r="H426">
        <v>83</v>
      </c>
      <c r="I426" s="5">
        <f t="shared" si="4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37"/>
        <v>43208.208333333328</v>
      </c>
      <c r="O426" s="9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36"/>
        <v>287.66666666666663</v>
      </c>
      <c r="G427" t="s">
        <v>20</v>
      </c>
      <c r="H427">
        <v>92</v>
      </c>
      <c r="I427" s="5">
        <f t="shared" si="4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37"/>
        <v>42213.208333333328</v>
      </c>
      <c r="O427" s="9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36"/>
        <v>572.94444444444446</v>
      </c>
      <c r="G428" t="s">
        <v>20</v>
      </c>
      <c r="H428">
        <v>219</v>
      </c>
      <c r="I428" s="5">
        <f t="shared" si="4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37"/>
        <v>41332.25</v>
      </c>
      <c r="O428" s="9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36"/>
        <v>112.90429799426933</v>
      </c>
      <c r="G429" t="s">
        <v>20</v>
      </c>
      <c r="H429">
        <v>2526</v>
      </c>
      <c r="I429" s="5">
        <f t="shared" si="4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37"/>
        <v>41895.208333333336</v>
      </c>
      <c r="O429" s="9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36"/>
        <v>46.387573964497044</v>
      </c>
      <c r="G430" t="s">
        <v>14</v>
      </c>
      <c r="H430">
        <v>747</v>
      </c>
      <c r="I430" s="5">
        <f t="shared" si="4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37"/>
        <v>40585.25</v>
      </c>
      <c r="O430" s="9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36"/>
        <v>90.675916230366497</v>
      </c>
      <c r="G431" t="s">
        <v>74</v>
      </c>
      <c r="H431">
        <v>2138</v>
      </c>
      <c r="I431" s="5">
        <f t="shared" si="4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37"/>
        <v>41680.25</v>
      </c>
      <c r="O431" s="9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36"/>
        <v>67.740740740740748</v>
      </c>
      <c r="G432" t="s">
        <v>14</v>
      </c>
      <c r="H432">
        <v>84</v>
      </c>
      <c r="I432" s="5">
        <f t="shared" si="4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37"/>
        <v>43737.208333333328</v>
      </c>
      <c r="O432" s="9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36"/>
        <v>192.49019607843135</v>
      </c>
      <c r="G433" t="s">
        <v>20</v>
      </c>
      <c r="H433">
        <v>94</v>
      </c>
      <c r="I433" s="5">
        <f t="shared" si="4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37"/>
        <v>43273.208333333328</v>
      </c>
      <c r="O433" s="9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36"/>
        <v>82.714285714285722</v>
      </c>
      <c r="G434" t="s">
        <v>14</v>
      </c>
      <c r="H434">
        <v>91</v>
      </c>
      <c r="I434" s="5">
        <f t="shared" si="4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37"/>
        <v>41761.208333333336</v>
      </c>
      <c r="O434" s="9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36"/>
        <v>54.163920922570021</v>
      </c>
      <c r="G435" t="s">
        <v>14</v>
      </c>
      <c r="H435">
        <v>792</v>
      </c>
      <c r="I435" s="5">
        <f t="shared" si="4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37"/>
        <v>41603.25</v>
      </c>
      <c r="O435" s="9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36"/>
        <v>16.722222222222221</v>
      </c>
      <c r="G436" t="s">
        <v>74</v>
      </c>
      <c r="H436">
        <v>10</v>
      </c>
      <c r="I436" s="5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37"/>
        <v>42705.25</v>
      </c>
      <c r="O436" s="9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36"/>
        <v>116.87664041994749</v>
      </c>
      <c r="G437" t="s">
        <v>20</v>
      </c>
      <c r="H437">
        <v>1713</v>
      </c>
      <c r="I437" s="5">
        <f t="shared" si="4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37"/>
        <v>41988.25</v>
      </c>
      <c r="O437" s="9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36"/>
        <v>1052.1538461538462</v>
      </c>
      <c r="G438" t="s">
        <v>20</v>
      </c>
      <c r="H438">
        <v>249</v>
      </c>
      <c r="I438" s="5">
        <f t="shared" si="4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37"/>
        <v>43575.208333333328</v>
      </c>
      <c r="O438" s="9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36"/>
        <v>123.07407407407408</v>
      </c>
      <c r="G439" t="s">
        <v>20</v>
      </c>
      <c r="H439">
        <v>192</v>
      </c>
      <c r="I439" s="5">
        <f t="shared" si="4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37"/>
        <v>42260.208333333328</v>
      </c>
      <c r="O439" s="9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36"/>
        <v>178.63855421686748</v>
      </c>
      <c r="G440" t="s">
        <v>20</v>
      </c>
      <c r="H440">
        <v>247</v>
      </c>
      <c r="I440" s="5">
        <f t="shared" si="4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37"/>
        <v>41337.25</v>
      </c>
      <c r="O440" s="9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36"/>
        <v>355.28169014084506</v>
      </c>
      <c r="G441" t="s">
        <v>20</v>
      </c>
      <c r="H441">
        <v>2293</v>
      </c>
      <c r="I441" s="5">
        <f t="shared" si="4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37"/>
        <v>42680.208333333328</v>
      </c>
      <c r="O441" s="9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36"/>
        <v>161.90634146341463</v>
      </c>
      <c r="G442" t="s">
        <v>20</v>
      </c>
      <c r="H442">
        <v>3131</v>
      </c>
      <c r="I442" s="5">
        <f t="shared" si="4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37"/>
        <v>42916.208333333328</v>
      </c>
      <c r="O442" s="9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36"/>
        <v>24.914285714285715</v>
      </c>
      <c r="G443" t="s">
        <v>14</v>
      </c>
      <c r="H443">
        <v>32</v>
      </c>
      <c r="I443" s="5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37"/>
        <v>41025.208333333336</v>
      </c>
      <c r="O443" s="9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36"/>
        <v>198.72222222222223</v>
      </c>
      <c r="G444" t="s">
        <v>20</v>
      </c>
      <c r="H444">
        <v>143</v>
      </c>
      <c r="I444" s="5">
        <f t="shared" si="4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37"/>
        <v>42980.208333333328</v>
      </c>
      <c r="O444" s="9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36"/>
        <v>34.752688172043008</v>
      </c>
      <c r="G445" t="s">
        <v>74</v>
      </c>
      <c r="H445">
        <v>90</v>
      </c>
      <c r="I445" s="5">
        <f t="shared" si="4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37"/>
        <v>40451.208333333336</v>
      </c>
      <c r="O445" s="9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36"/>
        <v>176.41935483870967</v>
      </c>
      <c r="G446" t="s">
        <v>20</v>
      </c>
      <c r="H446">
        <v>296</v>
      </c>
      <c r="I446" s="5">
        <f t="shared" si="4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37"/>
        <v>40748.208333333336</v>
      </c>
      <c r="O446" s="9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36"/>
        <v>511.38095238095235</v>
      </c>
      <c r="G447" t="s">
        <v>20</v>
      </c>
      <c r="H447">
        <v>170</v>
      </c>
      <c r="I447" s="5">
        <f t="shared" si="4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37"/>
        <v>40515.25</v>
      </c>
      <c r="O447" s="9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36"/>
        <v>82.044117647058826</v>
      </c>
      <c r="G448" t="s">
        <v>14</v>
      </c>
      <c r="H448">
        <v>186</v>
      </c>
      <c r="I448" s="5">
        <f t="shared" si="4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37"/>
        <v>41261.25</v>
      </c>
      <c r="O448" s="9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36"/>
        <v>24.326030927835053</v>
      </c>
      <c r="G449" t="s">
        <v>74</v>
      </c>
      <c r="H449">
        <v>439</v>
      </c>
      <c r="I449" s="5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37"/>
        <v>43088.25</v>
      </c>
      <c r="O449" s="9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36"/>
        <v>50.482758620689658</v>
      </c>
      <c r="G450" t="s">
        <v>14</v>
      </c>
      <c r="H450">
        <v>605</v>
      </c>
      <c r="I450" s="5">
        <f t="shared" si="4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37"/>
        <v>41378.208333333336</v>
      </c>
      <c r="O450" s="9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42">$E451/$D451*100</f>
        <v>967</v>
      </c>
      <c r="G451" t="s">
        <v>20</v>
      </c>
      <c r="H451">
        <v>86</v>
      </c>
      <c r="I451" s="5">
        <f t="shared" si="4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43">((($L451/60)/60)/24)+DATE(1970,1,1)</f>
        <v>43530.25</v>
      </c>
      <c r="O451" s="9">
        <f t="shared" ref="O451:O514" si="44">((($M451/60)/60)/24)+DATE(1970,1,1)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LEFT(R451,FIND("/", R451)-1)</f>
        <v>games</v>
      </c>
      <c r="T451" t="str">
        <f t="shared" ref="T451:T514" si="46" xml:space="preserve"> RIGHT($R451, LEN($R451) - FIND( "/", $R451))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42"/>
        <v>4</v>
      </c>
      <c r="G452" t="s">
        <v>14</v>
      </c>
      <c r="H452">
        <v>1</v>
      </c>
      <c r="I452" s="5">
        <f t="shared" ref="I452:I515" si="47">IFERROR($E452/$H452,0)</f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43"/>
        <v>43394.208333333328</v>
      </c>
      <c r="O452" s="9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42"/>
        <v>122.84501347708894</v>
      </c>
      <c r="G453" t="s">
        <v>20</v>
      </c>
      <c r="H453">
        <v>6286</v>
      </c>
      <c r="I453" s="5">
        <f t="shared" si="4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43"/>
        <v>42935.208333333328</v>
      </c>
      <c r="O453" s="9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42"/>
        <v>63.4375</v>
      </c>
      <c r="G454" t="s">
        <v>14</v>
      </c>
      <c r="H454">
        <v>31</v>
      </c>
      <c r="I454" s="5">
        <f t="shared" si="4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43"/>
        <v>40365.208333333336</v>
      </c>
      <c r="O454" s="9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42"/>
        <v>56.331688596491226</v>
      </c>
      <c r="G455" t="s">
        <v>14</v>
      </c>
      <c r="H455">
        <v>1181</v>
      </c>
      <c r="I455" s="5">
        <f t="shared" si="4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43"/>
        <v>42705.25</v>
      </c>
      <c r="O455" s="9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42"/>
        <v>44.074999999999996</v>
      </c>
      <c r="G456" t="s">
        <v>14</v>
      </c>
      <c r="H456">
        <v>39</v>
      </c>
      <c r="I456" s="5">
        <f t="shared" si="4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43"/>
        <v>41568.208333333336</v>
      </c>
      <c r="O456" s="9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42"/>
        <v>118.37253218884121</v>
      </c>
      <c r="G457" t="s">
        <v>20</v>
      </c>
      <c r="H457">
        <v>3727</v>
      </c>
      <c r="I457" s="5">
        <f t="shared" si="4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43"/>
        <v>40809.208333333336</v>
      </c>
      <c r="O457" s="9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42"/>
        <v>104.1243169398907</v>
      </c>
      <c r="G458" t="s">
        <v>20</v>
      </c>
      <c r="H458">
        <v>1605</v>
      </c>
      <c r="I458" s="5">
        <f t="shared" si="4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43"/>
        <v>43141.25</v>
      </c>
      <c r="O458" s="9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42"/>
        <v>26.640000000000004</v>
      </c>
      <c r="G459" t="s">
        <v>14</v>
      </c>
      <c r="H459">
        <v>46</v>
      </c>
      <c r="I459" s="5">
        <f t="shared" si="4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43"/>
        <v>42657.208333333328</v>
      </c>
      <c r="O459" s="9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42"/>
        <v>351.20118343195264</v>
      </c>
      <c r="G460" t="s">
        <v>20</v>
      </c>
      <c r="H460">
        <v>2120</v>
      </c>
      <c r="I460" s="5">
        <f t="shared" si="4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43"/>
        <v>40265.208333333336</v>
      </c>
      <c r="O460" s="9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42"/>
        <v>90.063492063492063</v>
      </c>
      <c r="G461" t="s">
        <v>14</v>
      </c>
      <c r="H461">
        <v>105</v>
      </c>
      <c r="I461" s="5">
        <f t="shared" si="4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43"/>
        <v>42001.25</v>
      </c>
      <c r="O461" s="9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42"/>
        <v>171.625</v>
      </c>
      <c r="G462" t="s">
        <v>20</v>
      </c>
      <c r="H462">
        <v>50</v>
      </c>
      <c r="I462" s="5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43"/>
        <v>40399.208333333336</v>
      </c>
      <c r="O462" s="9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42"/>
        <v>141.04655870445345</v>
      </c>
      <c r="G463" t="s">
        <v>20</v>
      </c>
      <c r="H463">
        <v>2080</v>
      </c>
      <c r="I463" s="5">
        <f t="shared" si="4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43"/>
        <v>41757.208333333336</v>
      </c>
      <c r="O463" s="9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42"/>
        <v>30.57944915254237</v>
      </c>
      <c r="G464" t="s">
        <v>14</v>
      </c>
      <c r="H464">
        <v>535</v>
      </c>
      <c r="I464" s="5">
        <f t="shared" si="4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43"/>
        <v>41304.25</v>
      </c>
      <c r="O464" s="9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42"/>
        <v>108.16455696202532</v>
      </c>
      <c r="G465" t="s">
        <v>20</v>
      </c>
      <c r="H465">
        <v>2105</v>
      </c>
      <c r="I465" s="5">
        <f t="shared" si="4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43"/>
        <v>41639.25</v>
      </c>
      <c r="O465" s="9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42"/>
        <v>133.45505617977528</v>
      </c>
      <c r="G466" t="s">
        <v>20</v>
      </c>
      <c r="H466">
        <v>2436</v>
      </c>
      <c r="I466" s="5">
        <f t="shared" si="4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43"/>
        <v>43142.25</v>
      </c>
      <c r="O466" s="9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42"/>
        <v>187.85106382978722</v>
      </c>
      <c r="G467" t="s">
        <v>20</v>
      </c>
      <c r="H467">
        <v>80</v>
      </c>
      <c r="I467" s="5">
        <f t="shared" si="47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43"/>
        <v>43127.25</v>
      </c>
      <c r="O467" s="9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42"/>
        <v>332</v>
      </c>
      <c r="G468" t="s">
        <v>20</v>
      </c>
      <c r="H468">
        <v>42</v>
      </c>
      <c r="I468" s="5">
        <f t="shared" si="4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43"/>
        <v>41409.208333333336</v>
      </c>
      <c r="O468" s="9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42"/>
        <v>575.21428571428578</v>
      </c>
      <c r="G469" t="s">
        <v>20</v>
      </c>
      <c r="H469">
        <v>139</v>
      </c>
      <c r="I469" s="5">
        <f t="shared" si="4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43"/>
        <v>42331.25</v>
      </c>
      <c r="O469" s="9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42"/>
        <v>40.5</v>
      </c>
      <c r="G470" t="s">
        <v>14</v>
      </c>
      <c r="H470">
        <v>16</v>
      </c>
      <c r="I470" s="5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43"/>
        <v>43569.208333333328</v>
      </c>
      <c r="O470" s="9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42"/>
        <v>184.42857142857144</v>
      </c>
      <c r="G471" t="s">
        <v>20</v>
      </c>
      <c r="H471">
        <v>159</v>
      </c>
      <c r="I471" s="5">
        <f t="shared" si="4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43"/>
        <v>42142.208333333328</v>
      </c>
      <c r="O471" s="9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42"/>
        <v>285.80555555555554</v>
      </c>
      <c r="G472" t="s">
        <v>20</v>
      </c>
      <c r="H472">
        <v>381</v>
      </c>
      <c r="I472" s="5">
        <f t="shared" si="4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43"/>
        <v>42716.25</v>
      </c>
      <c r="O472" s="9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42"/>
        <v>319</v>
      </c>
      <c r="G473" t="s">
        <v>20</v>
      </c>
      <c r="H473">
        <v>194</v>
      </c>
      <c r="I473" s="5">
        <f t="shared" si="4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43"/>
        <v>41031.208333333336</v>
      </c>
      <c r="O473" s="9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42"/>
        <v>39.234070221066318</v>
      </c>
      <c r="G474" t="s">
        <v>14</v>
      </c>
      <c r="H474">
        <v>575</v>
      </c>
      <c r="I474" s="5">
        <f t="shared" si="4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43"/>
        <v>43535.208333333328</v>
      </c>
      <c r="O474" s="9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42"/>
        <v>178.14000000000001</v>
      </c>
      <c r="G475" t="s">
        <v>20</v>
      </c>
      <c r="H475">
        <v>106</v>
      </c>
      <c r="I475" s="5">
        <f t="shared" si="4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43"/>
        <v>43277.208333333328</v>
      </c>
      <c r="O475" s="9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42"/>
        <v>365.15</v>
      </c>
      <c r="G476" t="s">
        <v>20</v>
      </c>
      <c r="H476">
        <v>142</v>
      </c>
      <c r="I476" s="5">
        <f t="shared" si="4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43"/>
        <v>41989.25</v>
      </c>
      <c r="O476" s="9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42"/>
        <v>113.94594594594594</v>
      </c>
      <c r="G477" t="s">
        <v>20</v>
      </c>
      <c r="H477">
        <v>211</v>
      </c>
      <c r="I477" s="5">
        <f t="shared" si="4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43"/>
        <v>41450.208333333336</v>
      </c>
      <c r="O477" s="9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42"/>
        <v>29.828720626631856</v>
      </c>
      <c r="G478" t="s">
        <v>14</v>
      </c>
      <c r="H478">
        <v>1120</v>
      </c>
      <c r="I478" s="5">
        <f t="shared" si="4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43"/>
        <v>43322.208333333328</v>
      </c>
      <c r="O478" s="9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42"/>
        <v>54.270588235294113</v>
      </c>
      <c r="G479" t="s">
        <v>14</v>
      </c>
      <c r="H479">
        <v>113</v>
      </c>
      <c r="I479" s="5">
        <f t="shared" si="4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43"/>
        <v>40720.208333333336</v>
      </c>
      <c r="O479" s="9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42"/>
        <v>236.34156976744185</v>
      </c>
      <c r="G480" t="s">
        <v>20</v>
      </c>
      <c r="H480">
        <v>2756</v>
      </c>
      <c r="I480" s="5">
        <f t="shared" si="4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43"/>
        <v>42072.208333333328</v>
      </c>
      <c r="O480" s="9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42"/>
        <v>512.91666666666663</v>
      </c>
      <c r="G481" t="s">
        <v>20</v>
      </c>
      <c r="H481">
        <v>173</v>
      </c>
      <c r="I481" s="5">
        <f t="shared" si="4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43"/>
        <v>42945.208333333328</v>
      </c>
      <c r="O481" s="9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42"/>
        <v>100.65116279069768</v>
      </c>
      <c r="G482" t="s">
        <v>20</v>
      </c>
      <c r="H482">
        <v>87</v>
      </c>
      <c r="I482" s="5">
        <f t="shared" si="4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43"/>
        <v>40248.25</v>
      </c>
      <c r="O482" s="9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42"/>
        <v>81.348423194303152</v>
      </c>
      <c r="G483" t="s">
        <v>14</v>
      </c>
      <c r="H483">
        <v>1538</v>
      </c>
      <c r="I483" s="5">
        <f t="shared" si="4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43"/>
        <v>41913.208333333336</v>
      </c>
      <c r="O483" s="9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42"/>
        <v>16.404761904761905</v>
      </c>
      <c r="G484" t="s">
        <v>14</v>
      </c>
      <c r="H484">
        <v>9</v>
      </c>
      <c r="I484" s="5">
        <f t="shared" si="4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43"/>
        <v>40963.25</v>
      </c>
      <c r="O484" s="9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42"/>
        <v>52.774617067833695</v>
      </c>
      <c r="G485" t="s">
        <v>14</v>
      </c>
      <c r="H485">
        <v>554</v>
      </c>
      <c r="I485" s="5">
        <f t="shared" si="4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43"/>
        <v>43811.25</v>
      </c>
      <c r="O485" s="9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42"/>
        <v>260.20608108108109</v>
      </c>
      <c r="G486" t="s">
        <v>20</v>
      </c>
      <c r="H486">
        <v>1572</v>
      </c>
      <c r="I486" s="5">
        <f t="shared" si="4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43"/>
        <v>41855.208333333336</v>
      </c>
      <c r="O486" s="9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42"/>
        <v>30.73289183222958</v>
      </c>
      <c r="G487" t="s">
        <v>14</v>
      </c>
      <c r="H487">
        <v>648</v>
      </c>
      <c r="I487" s="5">
        <f t="shared" si="4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43"/>
        <v>43626.208333333328</v>
      </c>
      <c r="O487" s="9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42"/>
        <v>13.5</v>
      </c>
      <c r="G488" t="s">
        <v>14</v>
      </c>
      <c r="H488">
        <v>21</v>
      </c>
      <c r="I488" s="5">
        <f t="shared" si="4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43"/>
        <v>43168.25</v>
      </c>
      <c r="O488" s="9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42"/>
        <v>178.62556663644605</v>
      </c>
      <c r="G489" t="s">
        <v>20</v>
      </c>
      <c r="H489">
        <v>2346</v>
      </c>
      <c r="I489" s="5">
        <f t="shared" si="4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43"/>
        <v>42845.208333333328</v>
      </c>
      <c r="O489" s="9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42"/>
        <v>220.0566037735849</v>
      </c>
      <c r="G490" t="s">
        <v>20</v>
      </c>
      <c r="H490">
        <v>115</v>
      </c>
      <c r="I490" s="5">
        <f t="shared" si="4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43"/>
        <v>42403.25</v>
      </c>
      <c r="O490" s="9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42"/>
        <v>101.5108695652174</v>
      </c>
      <c r="G491" t="s">
        <v>20</v>
      </c>
      <c r="H491">
        <v>85</v>
      </c>
      <c r="I491" s="5">
        <f t="shared" si="4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43"/>
        <v>40406.208333333336</v>
      </c>
      <c r="O491" s="9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42"/>
        <v>191.5</v>
      </c>
      <c r="G492" t="s">
        <v>20</v>
      </c>
      <c r="H492">
        <v>144</v>
      </c>
      <c r="I492" s="5">
        <f t="shared" si="4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43"/>
        <v>43786.25</v>
      </c>
      <c r="O492" s="9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42"/>
        <v>305.34683098591546</v>
      </c>
      <c r="G493" t="s">
        <v>20</v>
      </c>
      <c r="H493">
        <v>2443</v>
      </c>
      <c r="I493" s="5">
        <f t="shared" si="4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43"/>
        <v>41456.208333333336</v>
      </c>
      <c r="O493" s="9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42"/>
        <v>23.995287958115181</v>
      </c>
      <c r="G494" t="s">
        <v>74</v>
      </c>
      <c r="H494">
        <v>595</v>
      </c>
      <c r="I494" s="5">
        <f t="shared" si="4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43"/>
        <v>40336.208333333336</v>
      </c>
      <c r="O494" s="9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42"/>
        <v>723.77777777777771</v>
      </c>
      <c r="G495" t="s">
        <v>20</v>
      </c>
      <c r="H495">
        <v>64</v>
      </c>
      <c r="I495" s="5">
        <f t="shared" si="47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43"/>
        <v>43645.208333333328</v>
      </c>
      <c r="O495" s="9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42"/>
        <v>547.36</v>
      </c>
      <c r="G496" t="s">
        <v>20</v>
      </c>
      <c r="H496">
        <v>268</v>
      </c>
      <c r="I496" s="5">
        <f t="shared" si="4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43"/>
        <v>40990.208333333336</v>
      </c>
      <c r="O496" s="9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42"/>
        <v>414.49999999999994</v>
      </c>
      <c r="G497" t="s">
        <v>20</v>
      </c>
      <c r="H497">
        <v>195</v>
      </c>
      <c r="I497" s="5">
        <f t="shared" si="4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43"/>
        <v>41800.208333333336</v>
      </c>
      <c r="O497" s="9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42"/>
        <v>0.90696409140369971</v>
      </c>
      <c r="G498" t="s">
        <v>14</v>
      </c>
      <c r="H498">
        <v>54</v>
      </c>
      <c r="I498" s="5">
        <f t="shared" si="4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43"/>
        <v>42876.208333333328</v>
      </c>
      <c r="O498" s="9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42"/>
        <v>34.173469387755098</v>
      </c>
      <c r="G499" t="s">
        <v>14</v>
      </c>
      <c r="H499">
        <v>120</v>
      </c>
      <c r="I499" s="5">
        <f t="shared" si="4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43"/>
        <v>42724.25</v>
      </c>
      <c r="O499" s="9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42"/>
        <v>23.948810754912099</v>
      </c>
      <c r="G500" t="s">
        <v>14</v>
      </c>
      <c r="H500">
        <v>579</v>
      </c>
      <c r="I500" s="5">
        <f t="shared" si="4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43"/>
        <v>42005.25</v>
      </c>
      <c r="O500" s="9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42"/>
        <v>48.072649572649574</v>
      </c>
      <c r="G501" t="s">
        <v>14</v>
      </c>
      <c r="H501">
        <v>2072</v>
      </c>
      <c r="I501" s="5">
        <f t="shared" si="4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43"/>
        <v>42444.208333333328</v>
      </c>
      <c r="O501" s="9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t="s">
        <v>14</v>
      </c>
      <c r="H502">
        <v>0</v>
      </c>
      <c r="I502" s="5">
        <f t="shared" si="47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43"/>
        <v>41395.208333333336</v>
      </c>
      <c r="O502" s="9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42"/>
        <v>70.145182291666657</v>
      </c>
      <c r="G503" t="s">
        <v>14</v>
      </c>
      <c r="H503">
        <v>1796</v>
      </c>
      <c r="I503" s="5">
        <f t="shared" si="47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43"/>
        <v>41345.208333333336</v>
      </c>
      <c r="O503" s="9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42"/>
        <v>529.92307692307691</v>
      </c>
      <c r="G504" t="s">
        <v>20</v>
      </c>
      <c r="H504">
        <v>186</v>
      </c>
      <c r="I504" s="5">
        <f t="shared" si="47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43"/>
        <v>41117.208333333336</v>
      </c>
      <c r="O504" s="9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42"/>
        <v>180.32549019607845</v>
      </c>
      <c r="G505" t="s">
        <v>20</v>
      </c>
      <c r="H505">
        <v>460</v>
      </c>
      <c r="I505" s="5">
        <f t="shared" si="47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43"/>
        <v>42186.208333333328</v>
      </c>
      <c r="O505" s="9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42"/>
        <v>92.320000000000007</v>
      </c>
      <c r="G506" t="s">
        <v>14</v>
      </c>
      <c r="H506">
        <v>62</v>
      </c>
      <c r="I506" s="5">
        <f t="shared" si="47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43"/>
        <v>42142.208333333328</v>
      </c>
      <c r="O506" s="9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42"/>
        <v>13.901001112347053</v>
      </c>
      <c r="G507" t="s">
        <v>14</v>
      </c>
      <c r="H507">
        <v>347</v>
      </c>
      <c r="I507" s="5">
        <f t="shared" si="47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43"/>
        <v>41341.25</v>
      </c>
      <c r="O507" s="9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42"/>
        <v>927.07777777777767</v>
      </c>
      <c r="G508" t="s">
        <v>20</v>
      </c>
      <c r="H508">
        <v>2528</v>
      </c>
      <c r="I508" s="5">
        <f t="shared" si="47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43"/>
        <v>43062.25</v>
      </c>
      <c r="O508" s="9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42"/>
        <v>39.857142857142861</v>
      </c>
      <c r="G509" t="s">
        <v>14</v>
      </c>
      <c r="H509">
        <v>19</v>
      </c>
      <c r="I509" s="5">
        <f t="shared" si="47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43"/>
        <v>41373.208333333336</v>
      </c>
      <c r="O509" s="9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42"/>
        <v>112.22929936305732</v>
      </c>
      <c r="G510" t="s">
        <v>20</v>
      </c>
      <c r="H510">
        <v>3657</v>
      </c>
      <c r="I510" s="5">
        <f t="shared" si="47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43"/>
        <v>43310.208333333328</v>
      </c>
      <c r="O510" s="9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42"/>
        <v>70.925816023738875</v>
      </c>
      <c r="G511" t="s">
        <v>14</v>
      </c>
      <c r="H511">
        <v>1258</v>
      </c>
      <c r="I511" s="5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43"/>
        <v>41034.208333333336</v>
      </c>
      <c r="O511" s="9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42"/>
        <v>119.08974358974358</v>
      </c>
      <c r="G512" t="s">
        <v>20</v>
      </c>
      <c r="H512">
        <v>131</v>
      </c>
      <c r="I512" s="5">
        <f t="shared" si="47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43"/>
        <v>43251.208333333328</v>
      </c>
      <c r="O512" s="9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42"/>
        <v>24.017591339648174</v>
      </c>
      <c r="G513" t="s">
        <v>14</v>
      </c>
      <c r="H513">
        <v>362</v>
      </c>
      <c r="I513" s="5">
        <f t="shared" si="47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43"/>
        <v>43671.208333333328</v>
      </c>
      <c r="O513" s="9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42"/>
        <v>139.31868131868131</v>
      </c>
      <c r="G514" t="s">
        <v>20</v>
      </c>
      <c r="H514">
        <v>239</v>
      </c>
      <c r="I514" s="5">
        <f t="shared" si="47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43"/>
        <v>41825.208333333336</v>
      </c>
      <c r="O514" s="9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48">$E515/$D515*100</f>
        <v>39.277108433734945</v>
      </c>
      <c r="G515" t="s">
        <v>74</v>
      </c>
      <c r="H515">
        <v>35</v>
      </c>
      <c r="I515" s="5">
        <f t="shared" si="47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49">((($L515/60)/60)/24)+DATE(1970,1,1)</f>
        <v>40430.208333333336</v>
      </c>
      <c r="O515" s="9">
        <f t="shared" ref="O515:O578" si="50">((($M515/60)/60)/24)+DATE(1970,1,1)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LEFT(R515,FIND("/", R515)-1)</f>
        <v>film &amp; video</v>
      </c>
      <c r="T515" t="str">
        <f t="shared" ref="T515:T578" si="52" xml:space="preserve"> RIGHT($R515, LEN($R515) - FIND( "/", $R515))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48"/>
        <v>22.439077144917089</v>
      </c>
      <c r="G516" t="s">
        <v>74</v>
      </c>
      <c r="H516">
        <v>528</v>
      </c>
      <c r="I516" s="5">
        <f t="shared" ref="I516:I579" si="53">IFERROR($E516/$H516,0)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49"/>
        <v>41614.25</v>
      </c>
      <c r="O516" s="9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48"/>
        <v>55.779069767441861</v>
      </c>
      <c r="G517" t="s">
        <v>14</v>
      </c>
      <c r="H517">
        <v>133</v>
      </c>
      <c r="I517" s="5">
        <f t="shared" si="5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49"/>
        <v>40900.25</v>
      </c>
      <c r="O517" s="9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48"/>
        <v>42.523125996810208</v>
      </c>
      <c r="G518" t="s">
        <v>14</v>
      </c>
      <c r="H518">
        <v>846</v>
      </c>
      <c r="I518" s="5">
        <f t="shared" si="5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49"/>
        <v>40396.208333333336</v>
      </c>
      <c r="O518" s="9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48"/>
        <v>112.00000000000001</v>
      </c>
      <c r="G519" t="s">
        <v>20</v>
      </c>
      <c r="H519">
        <v>78</v>
      </c>
      <c r="I519" s="5">
        <f t="shared" si="5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49"/>
        <v>42860.208333333328</v>
      </c>
      <c r="O519" s="9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48"/>
        <v>7.0681818181818183</v>
      </c>
      <c r="G520" t="s">
        <v>14</v>
      </c>
      <c r="H520">
        <v>10</v>
      </c>
      <c r="I520" s="5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49"/>
        <v>43154.25</v>
      </c>
      <c r="O520" s="9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48"/>
        <v>101.74563871693867</v>
      </c>
      <c r="G521" t="s">
        <v>20</v>
      </c>
      <c r="H521">
        <v>1773</v>
      </c>
      <c r="I521" s="5">
        <f t="shared" si="5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49"/>
        <v>42012.25</v>
      </c>
      <c r="O521" s="9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48"/>
        <v>425.75</v>
      </c>
      <c r="G522" t="s">
        <v>20</v>
      </c>
      <c r="H522">
        <v>32</v>
      </c>
      <c r="I522" s="5">
        <f t="shared" si="5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49"/>
        <v>43574.208333333328</v>
      </c>
      <c r="O522" s="9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48"/>
        <v>145.53947368421052</v>
      </c>
      <c r="G523" t="s">
        <v>20</v>
      </c>
      <c r="H523">
        <v>369</v>
      </c>
      <c r="I523" s="5">
        <f t="shared" si="5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49"/>
        <v>42605.208333333328</v>
      </c>
      <c r="O523" s="9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48"/>
        <v>32.453465346534657</v>
      </c>
      <c r="G524" t="s">
        <v>14</v>
      </c>
      <c r="H524">
        <v>191</v>
      </c>
      <c r="I524" s="5">
        <f t="shared" si="5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49"/>
        <v>41093.208333333336</v>
      </c>
      <c r="O524" s="9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48"/>
        <v>700.33333333333326</v>
      </c>
      <c r="G525" t="s">
        <v>20</v>
      </c>
      <c r="H525">
        <v>89</v>
      </c>
      <c r="I525" s="5">
        <f t="shared" si="5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49"/>
        <v>40241.25</v>
      </c>
      <c r="O525" s="9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48"/>
        <v>83.904860392967933</v>
      </c>
      <c r="G526" t="s">
        <v>14</v>
      </c>
      <c r="H526">
        <v>1979</v>
      </c>
      <c r="I526" s="5">
        <f t="shared" si="5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49"/>
        <v>40294.208333333336</v>
      </c>
      <c r="O526" s="9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48"/>
        <v>84.19047619047619</v>
      </c>
      <c r="G527" t="s">
        <v>14</v>
      </c>
      <c r="H527">
        <v>63</v>
      </c>
      <c r="I527" s="5">
        <f t="shared" si="5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49"/>
        <v>40505.25</v>
      </c>
      <c r="O527" s="9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48"/>
        <v>155.95180722891567</v>
      </c>
      <c r="G528" t="s">
        <v>20</v>
      </c>
      <c r="H528">
        <v>147</v>
      </c>
      <c r="I528" s="5">
        <f t="shared" si="5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49"/>
        <v>42364.25</v>
      </c>
      <c r="O528" s="9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48"/>
        <v>99.619450317124731</v>
      </c>
      <c r="G529" t="s">
        <v>14</v>
      </c>
      <c r="H529">
        <v>6080</v>
      </c>
      <c r="I529" s="5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49"/>
        <v>42405.25</v>
      </c>
      <c r="O529" s="9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48"/>
        <v>80.300000000000011</v>
      </c>
      <c r="G530" t="s">
        <v>14</v>
      </c>
      <c r="H530">
        <v>80</v>
      </c>
      <c r="I530" s="5">
        <f t="shared" si="5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49"/>
        <v>41601.25</v>
      </c>
      <c r="O530" s="9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48"/>
        <v>11.254901960784313</v>
      </c>
      <c r="G531" t="s">
        <v>14</v>
      </c>
      <c r="H531">
        <v>9</v>
      </c>
      <c r="I531" s="5">
        <f t="shared" si="5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49"/>
        <v>41769.208333333336</v>
      </c>
      <c r="O531" s="9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48"/>
        <v>91.740952380952379</v>
      </c>
      <c r="G532" t="s">
        <v>14</v>
      </c>
      <c r="H532">
        <v>1784</v>
      </c>
      <c r="I532" s="5">
        <f t="shared" si="5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49"/>
        <v>40421.208333333336</v>
      </c>
      <c r="O532" s="9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48"/>
        <v>95.521156936261391</v>
      </c>
      <c r="G533" t="s">
        <v>47</v>
      </c>
      <c r="H533">
        <v>3640</v>
      </c>
      <c r="I533" s="5">
        <f t="shared" si="5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49"/>
        <v>41589.25</v>
      </c>
      <c r="O533" s="9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48"/>
        <v>502.87499999999994</v>
      </c>
      <c r="G534" t="s">
        <v>20</v>
      </c>
      <c r="H534">
        <v>126</v>
      </c>
      <c r="I534" s="5">
        <f t="shared" si="5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49"/>
        <v>43125.25</v>
      </c>
      <c r="O534" s="9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48"/>
        <v>159.24394463667818</v>
      </c>
      <c r="G535" t="s">
        <v>20</v>
      </c>
      <c r="H535">
        <v>2218</v>
      </c>
      <c r="I535" s="5">
        <f t="shared" si="5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49"/>
        <v>41479.208333333336</v>
      </c>
      <c r="O535" s="9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48"/>
        <v>15.022446689113355</v>
      </c>
      <c r="G536" t="s">
        <v>14</v>
      </c>
      <c r="H536">
        <v>243</v>
      </c>
      <c r="I536" s="5">
        <f t="shared" si="5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49"/>
        <v>43329.208333333328</v>
      </c>
      <c r="O536" s="9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48"/>
        <v>482.03846153846149</v>
      </c>
      <c r="G537" t="s">
        <v>20</v>
      </c>
      <c r="H537">
        <v>202</v>
      </c>
      <c r="I537" s="5">
        <f t="shared" si="5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49"/>
        <v>43259.208333333328</v>
      </c>
      <c r="O537" s="9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48"/>
        <v>149.96938775510205</v>
      </c>
      <c r="G538" t="s">
        <v>20</v>
      </c>
      <c r="H538">
        <v>140</v>
      </c>
      <c r="I538" s="5">
        <f t="shared" si="5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49"/>
        <v>40414.208333333336</v>
      </c>
      <c r="O538" s="9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48"/>
        <v>117.22156398104266</v>
      </c>
      <c r="G539" t="s">
        <v>20</v>
      </c>
      <c r="H539">
        <v>1052</v>
      </c>
      <c r="I539" s="5">
        <f t="shared" si="5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49"/>
        <v>43342.208333333328</v>
      </c>
      <c r="O539" s="9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48"/>
        <v>37.695968274950431</v>
      </c>
      <c r="G540" t="s">
        <v>14</v>
      </c>
      <c r="H540">
        <v>1296</v>
      </c>
      <c r="I540" s="5">
        <f t="shared" si="5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49"/>
        <v>41539.208333333336</v>
      </c>
      <c r="O540" s="9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48"/>
        <v>72.653061224489804</v>
      </c>
      <c r="G541" t="s">
        <v>14</v>
      </c>
      <c r="H541">
        <v>77</v>
      </c>
      <c r="I541" s="5">
        <f t="shared" si="5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49"/>
        <v>43647.208333333328</v>
      </c>
      <c r="O541" s="9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48"/>
        <v>265.98113207547169</v>
      </c>
      <c r="G542" t="s">
        <v>20</v>
      </c>
      <c r="H542">
        <v>247</v>
      </c>
      <c r="I542" s="5">
        <f t="shared" si="5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49"/>
        <v>43225.208333333328</v>
      </c>
      <c r="O542" s="9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48"/>
        <v>24.205617977528089</v>
      </c>
      <c r="G543" t="s">
        <v>14</v>
      </c>
      <c r="H543">
        <v>395</v>
      </c>
      <c r="I543" s="5">
        <f t="shared" si="5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49"/>
        <v>42165.208333333328</v>
      </c>
      <c r="O543" s="9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48"/>
        <v>2.5064935064935066</v>
      </c>
      <c r="G544" t="s">
        <v>14</v>
      </c>
      <c r="H544">
        <v>49</v>
      </c>
      <c r="I544" s="5">
        <f t="shared" si="5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49"/>
        <v>42391.25</v>
      </c>
      <c r="O544" s="9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48"/>
        <v>16.329799764428738</v>
      </c>
      <c r="G545" t="s">
        <v>14</v>
      </c>
      <c r="H545">
        <v>180</v>
      </c>
      <c r="I545" s="5">
        <f t="shared" si="5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49"/>
        <v>41528.208333333336</v>
      </c>
      <c r="O545" s="9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48"/>
        <v>276.5</v>
      </c>
      <c r="G546" t="s">
        <v>20</v>
      </c>
      <c r="H546">
        <v>84</v>
      </c>
      <c r="I546" s="5">
        <f t="shared" si="5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49"/>
        <v>42377.25</v>
      </c>
      <c r="O546" s="9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48"/>
        <v>88.803571428571431</v>
      </c>
      <c r="G547" t="s">
        <v>14</v>
      </c>
      <c r="H547">
        <v>2690</v>
      </c>
      <c r="I547" s="5">
        <f t="shared" si="5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49"/>
        <v>43824.25</v>
      </c>
      <c r="O547" s="9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48"/>
        <v>163.57142857142856</v>
      </c>
      <c r="G548" t="s">
        <v>20</v>
      </c>
      <c r="H548">
        <v>88</v>
      </c>
      <c r="I548" s="5">
        <f t="shared" si="5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49"/>
        <v>43360.208333333328</v>
      </c>
      <c r="O548" s="9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48"/>
        <v>969</v>
      </c>
      <c r="G549" t="s">
        <v>20</v>
      </c>
      <c r="H549">
        <v>156</v>
      </c>
      <c r="I549" s="5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49"/>
        <v>42029.25</v>
      </c>
      <c r="O549" s="9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48"/>
        <v>270.91376701966715</v>
      </c>
      <c r="G550" t="s">
        <v>20</v>
      </c>
      <c r="H550">
        <v>2985</v>
      </c>
      <c r="I550" s="5">
        <f t="shared" si="5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49"/>
        <v>42461.208333333328</v>
      </c>
      <c r="O550" s="9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48"/>
        <v>284.21355932203392</v>
      </c>
      <c r="G551" t="s">
        <v>20</v>
      </c>
      <c r="H551">
        <v>762</v>
      </c>
      <c r="I551" s="5">
        <f t="shared" si="5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49"/>
        <v>41422.208333333336</v>
      </c>
      <c r="O551" s="9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48"/>
        <v>4</v>
      </c>
      <c r="G552" t="s">
        <v>74</v>
      </c>
      <c r="H552">
        <v>1</v>
      </c>
      <c r="I552" s="5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49"/>
        <v>40968.25</v>
      </c>
      <c r="O552" s="9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48"/>
        <v>58.6329816768462</v>
      </c>
      <c r="G553" t="s">
        <v>14</v>
      </c>
      <c r="H553">
        <v>2779</v>
      </c>
      <c r="I553" s="5">
        <f t="shared" si="5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49"/>
        <v>41993.25</v>
      </c>
      <c r="O553" s="9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48"/>
        <v>98.51111111111112</v>
      </c>
      <c r="G554" t="s">
        <v>14</v>
      </c>
      <c r="H554">
        <v>92</v>
      </c>
      <c r="I554" s="5">
        <f t="shared" si="5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49"/>
        <v>42700.25</v>
      </c>
      <c r="O554" s="9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48"/>
        <v>43.975381008206334</v>
      </c>
      <c r="G555" t="s">
        <v>14</v>
      </c>
      <c r="H555">
        <v>1028</v>
      </c>
      <c r="I555" s="5">
        <f t="shared" si="5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49"/>
        <v>40545.25</v>
      </c>
      <c r="O555" s="9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48"/>
        <v>151.66315789473683</v>
      </c>
      <c r="G556" t="s">
        <v>20</v>
      </c>
      <c r="H556">
        <v>554</v>
      </c>
      <c r="I556" s="5">
        <f t="shared" si="5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49"/>
        <v>42723.25</v>
      </c>
      <c r="O556" s="9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48"/>
        <v>223.63492063492063</v>
      </c>
      <c r="G557" t="s">
        <v>20</v>
      </c>
      <c r="H557">
        <v>135</v>
      </c>
      <c r="I557" s="5">
        <f t="shared" si="5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49"/>
        <v>41731.208333333336</v>
      </c>
      <c r="O557" s="9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48"/>
        <v>239.75</v>
      </c>
      <c r="G558" t="s">
        <v>20</v>
      </c>
      <c r="H558">
        <v>122</v>
      </c>
      <c r="I558" s="5">
        <f t="shared" si="5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49"/>
        <v>40792.208333333336</v>
      </c>
      <c r="O558" s="9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48"/>
        <v>199.33333333333334</v>
      </c>
      <c r="G559" t="s">
        <v>20</v>
      </c>
      <c r="H559">
        <v>221</v>
      </c>
      <c r="I559" s="5">
        <f t="shared" si="5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49"/>
        <v>42279.208333333328</v>
      </c>
      <c r="O559" s="9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48"/>
        <v>137.34482758620689</v>
      </c>
      <c r="G560" t="s">
        <v>20</v>
      </c>
      <c r="H560">
        <v>126</v>
      </c>
      <c r="I560" s="5">
        <f t="shared" si="5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49"/>
        <v>42424.25</v>
      </c>
      <c r="O560" s="9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48"/>
        <v>100.9696106362773</v>
      </c>
      <c r="G561" t="s">
        <v>20</v>
      </c>
      <c r="H561">
        <v>1022</v>
      </c>
      <c r="I561" s="5">
        <f t="shared" si="5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49"/>
        <v>42584.208333333328</v>
      </c>
      <c r="O561" s="9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48"/>
        <v>794.16</v>
      </c>
      <c r="G562" t="s">
        <v>20</v>
      </c>
      <c r="H562">
        <v>3177</v>
      </c>
      <c r="I562" s="5">
        <f t="shared" si="5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49"/>
        <v>40865.25</v>
      </c>
      <c r="O562" s="9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48"/>
        <v>369.7</v>
      </c>
      <c r="G563" t="s">
        <v>20</v>
      </c>
      <c r="H563">
        <v>198</v>
      </c>
      <c r="I563" s="5">
        <f t="shared" si="5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49"/>
        <v>40833.208333333336</v>
      </c>
      <c r="O563" s="9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48"/>
        <v>12.818181818181817</v>
      </c>
      <c r="G564" t="s">
        <v>14</v>
      </c>
      <c r="H564">
        <v>26</v>
      </c>
      <c r="I564" s="5">
        <f t="shared" si="5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49"/>
        <v>43536.208333333328</v>
      </c>
      <c r="O564" s="9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48"/>
        <v>138.02702702702703</v>
      </c>
      <c r="G565" t="s">
        <v>20</v>
      </c>
      <c r="H565">
        <v>85</v>
      </c>
      <c r="I565" s="5">
        <f t="shared" si="5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49"/>
        <v>43417.25</v>
      </c>
      <c r="O565" s="9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48"/>
        <v>83.813278008298752</v>
      </c>
      <c r="G566" t="s">
        <v>14</v>
      </c>
      <c r="H566">
        <v>1790</v>
      </c>
      <c r="I566" s="5">
        <f t="shared" si="5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49"/>
        <v>42078.208333333328</v>
      </c>
      <c r="O566" s="9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48"/>
        <v>204.60063224446787</v>
      </c>
      <c r="G567" t="s">
        <v>20</v>
      </c>
      <c r="H567">
        <v>3596</v>
      </c>
      <c r="I567" s="5">
        <f t="shared" si="5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49"/>
        <v>40862.25</v>
      </c>
      <c r="O567" s="9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48"/>
        <v>44.344086021505376</v>
      </c>
      <c r="G568" t="s">
        <v>14</v>
      </c>
      <c r="H568">
        <v>37</v>
      </c>
      <c r="I568" s="5">
        <f t="shared" si="5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49"/>
        <v>42424.25</v>
      </c>
      <c r="O568" s="9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48"/>
        <v>218.60294117647058</v>
      </c>
      <c r="G569" t="s">
        <v>20</v>
      </c>
      <c r="H569">
        <v>244</v>
      </c>
      <c r="I569" s="5">
        <f t="shared" si="5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49"/>
        <v>41830.208333333336</v>
      </c>
      <c r="O569" s="9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48"/>
        <v>186.03314917127071</v>
      </c>
      <c r="G570" t="s">
        <v>20</v>
      </c>
      <c r="H570">
        <v>5180</v>
      </c>
      <c r="I570" s="5">
        <f t="shared" si="5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49"/>
        <v>40374.208333333336</v>
      </c>
      <c r="O570" s="9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48"/>
        <v>237.33830845771143</v>
      </c>
      <c r="G571" t="s">
        <v>20</v>
      </c>
      <c r="H571">
        <v>589</v>
      </c>
      <c r="I571" s="5">
        <f t="shared" si="5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49"/>
        <v>40554.25</v>
      </c>
      <c r="O571" s="9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48"/>
        <v>305.65384615384613</v>
      </c>
      <c r="G572" t="s">
        <v>20</v>
      </c>
      <c r="H572">
        <v>2725</v>
      </c>
      <c r="I572" s="5">
        <f t="shared" si="5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49"/>
        <v>41993.25</v>
      </c>
      <c r="O572" s="9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48"/>
        <v>94.142857142857139</v>
      </c>
      <c r="G573" t="s">
        <v>14</v>
      </c>
      <c r="H573">
        <v>35</v>
      </c>
      <c r="I573" s="5">
        <f t="shared" si="5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49"/>
        <v>42174.208333333328</v>
      </c>
      <c r="O573" s="9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48"/>
        <v>54.400000000000006</v>
      </c>
      <c r="G574" t="s">
        <v>74</v>
      </c>
      <c r="H574">
        <v>94</v>
      </c>
      <c r="I574" s="5">
        <f t="shared" si="5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49"/>
        <v>42275.208333333328</v>
      </c>
      <c r="O574" s="9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48"/>
        <v>111.88059701492537</v>
      </c>
      <c r="G575" t="s">
        <v>20</v>
      </c>
      <c r="H575">
        <v>300</v>
      </c>
      <c r="I575" s="5">
        <f t="shared" si="5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49"/>
        <v>41761.208333333336</v>
      </c>
      <c r="O575" s="9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48"/>
        <v>369.14814814814815</v>
      </c>
      <c r="G576" t="s">
        <v>20</v>
      </c>
      <c r="H576">
        <v>144</v>
      </c>
      <c r="I576" s="5">
        <f t="shared" si="5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49"/>
        <v>43806.25</v>
      </c>
      <c r="O576" s="9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48"/>
        <v>62.930372148859547</v>
      </c>
      <c r="G577" t="s">
        <v>14</v>
      </c>
      <c r="H577">
        <v>558</v>
      </c>
      <c r="I577" s="5">
        <f t="shared" si="5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49"/>
        <v>41779.208333333336</v>
      </c>
      <c r="O577" s="9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48"/>
        <v>64.927835051546396</v>
      </c>
      <c r="G578" t="s">
        <v>14</v>
      </c>
      <c r="H578">
        <v>64</v>
      </c>
      <c r="I578" s="5">
        <f t="shared" si="5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49"/>
        <v>43040.208333333328</v>
      </c>
      <c r="O578" s="9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54">$E579/$D579*100</f>
        <v>18.853658536585368</v>
      </c>
      <c r="G579" t="s">
        <v>74</v>
      </c>
      <c r="H579">
        <v>37</v>
      </c>
      <c r="I579" s="5">
        <f t="shared" si="53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55">((($L579/60)/60)/24)+DATE(1970,1,1)</f>
        <v>40613.25</v>
      </c>
      <c r="O579" s="9">
        <f t="shared" ref="O579:O642" si="56">((($M579/60)/60)/24)+DATE(1970,1,1)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LEFT(R579,FIND("/", R579)-1)</f>
        <v>music</v>
      </c>
      <c r="T579" t="str">
        <f t="shared" ref="T579:T642" si="58" xml:space="preserve"> RIGHT($R579, LEN($R579) - FIND( "/", $R579))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54"/>
        <v>16.754404145077721</v>
      </c>
      <c r="G580" t="s">
        <v>14</v>
      </c>
      <c r="H580">
        <v>245</v>
      </c>
      <c r="I580" s="5">
        <f t="shared" ref="I580:I643" si="59">IFERROR($E580/$H580,0)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55"/>
        <v>40878.25</v>
      </c>
      <c r="O580" s="9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54"/>
        <v>101.11290322580646</v>
      </c>
      <c r="G581" t="s">
        <v>20</v>
      </c>
      <c r="H581">
        <v>87</v>
      </c>
      <c r="I581" s="5">
        <f t="shared" si="5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55"/>
        <v>40762.208333333336</v>
      </c>
      <c r="O581" s="9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54"/>
        <v>341.5022831050228</v>
      </c>
      <c r="G582" t="s">
        <v>20</v>
      </c>
      <c r="H582">
        <v>3116</v>
      </c>
      <c r="I582" s="5">
        <f t="shared" si="5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55"/>
        <v>41696.25</v>
      </c>
      <c r="O582" s="9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54"/>
        <v>64.016666666666666</v>
      </c>
      <c r="G583" t="s">
        <v>14</v>
      </c>
      <c r="H583">
        <v>71</v>
      </c>
      <c r="I583" s="5">
        <f t="shared" si="5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55"/>
        <v>40662.208333333336</v>
      </c>
      <c r="O583" s="9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54"/>
        <v>52.080459770114942</v>
      </c>
      <c r="G584" t="s">
        <v>14</v>
      </c>
      <c r="H584">
        <v>42</v>
      </c>
      <c r="I584" s="5">
        <f t="shared" si="5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55"/>
        <v>42165.208333333328</v>
      </c>
      <c r="O584" s="9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54"/>
        <v>322.40211640211641</v>
      </c>
      <c r="G585" t="s">
        <v>20</v>
      </c>
      <c r="H585">
        <v>909</v>
      </c>
      <c r="I585" s="5">
        <f t="shared" si="5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55"/>
        <v>40959.25</v>
      </c>
      <c r="O585" s="9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54"/>
        <v>119.50810185185186</v>
      </c>
      <c r="G586" t="s">
        <v>20</v>
      </c>
      <c r="H586">
        <v>1613</v>
      </c>
      <c r="I586" s="5">
        <f t="shared" si="5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55"/>
        <v>41024.208333333336</v>
      </c>
      <c r="O586" s="9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54"/>
        <v>146.79775280898878</v>
      </c>
      <c r="G587" t="s">
        <v>20</v>
      </c>
      <c r="H587">
        <v>136</v>
      </c>
      <c r="I587" s="5">
        <f t="shared" si="5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55"/>
        <v>40255.208333333336</v>
      </c>
      <c r="O587" s="9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54"/>
        <v>950.57142857142856</v>
      </c>
      <c r="G588" t="s">
        <v>20</v>
      </c>
      <c r="H588">
        <v>130</v>
      </c>
      <c r="I588" s="5">
        <f t="shared" si="5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55"/>
        <v>40499.25</v>
      </c>
      <c r="O588" s="9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54"/>
        <v>72.893617021276597</v>
      </c>
      <c r="G589" t="s">
        <v>14</v>
      </c>
      <c r="H589">
        <v>156</v>
      </c>
      <c r="I589" s="5">
        <f t="shared" si="5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55"/>
        <v>43484.25</v>
      </c>
      <c r="O589" s="9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54"/>
        <v>79.008248730964468</v>
      </c>
      <c r="G590" t="s">
        <v>14</v>
      </c>
      <c r="H590">
        <v>1368</v>
      </c>
      <c r="I590" s="5">
        <f t="shared" si="5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55"/>
        <v>40262.208333333336</v>
      </c>
      <c r="O590" s="9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54"/>
        <v>64.721518987341781</v>
      </c>
      <c r="G591" t="s">
        <v>14</v>
      </c>
      <c r="H591">
        <v>102</v>
      </c>
      <c r="I591" s="5">
        <f t="shared" si="5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55"/>
        <v>42190.208333333328</v>
      </c>
      <c r="O591" s="9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54"/>
        <v>82.028169014084511</v>
      </c>
      <c r="G592" t="s">
        <v>14</v>
      </c>
      <c r="H592">
        <v>86</v>
      </c>
      <c r="I592" s="5">
        <f t="shared" si="5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55"/>
        <v>41994.25</v>
      </c>
      <c r="O592" s="9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54"/>
        <v>1037.6666666666667</v>
      </c>
      <c r="G593" t="s">
        <v>20</v>
      </c>
      <c r="H593">
        <v>102</v>
      </c>
      <c r="I593" s="5">
        <f t="shared" si="5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55"/>
        <v>40373.208333333336</v>
      </c>
      <c r="O593" s="9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54"/>
        <v>12.910076530612244</v>
      </c>
      <c r="G594" t="s">
        <v>14</v>
      </c>
      <c r="H594">
        <v>253</v>
      </c>
      <c r="I594" s="5">
        <f t="shared" si="5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55"/>
        <v>41789.208333333336</v>
      </c>
      <c r="O594" s="9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54"/>
        <v>154.84210526315789</v>
      </c>
      <c r="G595" t="s">
        <v>20</v>
      </c>
      <c r="H595">
        <v>4006</v>
      </c>
      <c r="I595" s="5">
        <f t="shared" si="5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55"/>
        <v>41724.208333333336</v>
      </c>
      <c r="O595" s="9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54"/>
        <v>7.0991735537190088</v>
      </c>
      <c r="G596" t="s">
        <v>14</v>
      </c>
      <c r="H596">
        <v>157</v>
      </c>
      <c r="I596" s="5">
        <f t="shared" si="5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55"/>
        <v>42548.208333333328</v>
      </c>
      <c r="O596" s="9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54"/>
        <v>208.52773826458036</v>
      </c>
      <c r="G597" t="s">
        <v>20</v>
      </c>
      <c r="H597">
        <v>1629</v>
      </c>
      <c r="I597" s="5">
        <f t="shared" si="5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55"/>
        <v>40253.208333333336</v>
      </c>
      <c r="O597" s="9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54"/>
        <v>99.683544303797461</v>
      </c>
      <c r="G598" t="s">
        <v>14</v>
      </c>
      <c r="H598">
        <v>183</v>
      </c>
      <c r="I598" s="5">
        <f t="shared" si="5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55"/>
        <v>42434.25</v>
      </c>
      <c r="O598" s="9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54"/>
        <v>201.59756097560978</v>
      </c>
      <c r="G599" t="s">
        <v>20</v>
      </c>
      <c r="H599">
        <v>2188</v>
      </c>
      <c r="I599" s="5">
        <f t="shared" si="5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55"/>
        <v>43786.25</v>
      </c>
      <c r="O599" s="9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54"/>
        <v>162.09032258064516</v>
      </c>
      <c r="G600" t="s">
        <v>20</v>
      </c>
      <c r="H600">
        <v>2409</v>
      </c>
      <c r="I600" s="5">
        <f t="shared" si="5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55"/>
        <v>40344.208333333336</v>
      </c>
      <c r="O600" s="9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54"/>
        <v>3.6436208125445471</v>
      </c>
      <c r="G601" t="s">
        <v>14</v>
      </c>
      <c r="H601">
        <v>82</v>
      </c>
      <c r="I601" s="5">
        <f t="shared" si="5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55"/>
        <v>42047.25</v>
      </c>
      <c r="O601" s="9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54"/>
        <v>5</v>
      </c>
      <c r="G602" t="s">
        <v>14</v>
      </c>
      <c r="H602">
        <v>1</v>
      </c>
      <c r="I602" s="5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55"/>
        <v>41485.208333333336</v>
      </c>
      <c r="O602" s="9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54"/>
        <v>206.63492063492063</v>
      </c>
      <c r="G603" t="s">
        <v>20</v>
      </c>
      <c r="H603">
        <v>194</v>
      </c>
      <c r="I603" s="5">
        <f t="shared" si="5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55"/>
        <v>41789.208333333336</v>
      </c>
      <c r="O603" s="9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54"/>
        <v>128.23628691983123</v>
      </c>
      <c r="G604" t="s">
        <v>20</v>
      </c>
      <c r="H604">
        <v>1140</v>
      </c>
      <c r="I604" s="5">
        <f t="shared" si="5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55"/>
        <v>42160.208333333328</v>
      </c>
      <c r="O604" s="9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54"/>
        <v>119.66037735849055</v>
      </c>
      <c r="G605" t="s">
        <v>20</v>
      </c>
      <c r="H605">
        <v>102</v>
      </c>
      <c r="I605" s="5">
        <f t="shared" si="5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55"/>
        <v>43573.208333333328</v>
      </c>
      <c r="O605" s="9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54"/>
        <v>170.73055242390078</v>
      </c>
      <c r="G606" t="s">
        <v>20</v>
      </c>
      <c r="H606">
        <v>2857</v>
      </c>
      <c r="I606" s="5">
        <f t="shared" si="5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55"/>
        <v>40565.25</v>
      </c>
      <c r="O606" s="9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54"/>
        <v>187.21212121212122</v>
      </c>
      <c r="G607" t="s">
        <v>20</v>
      </c>
      <c r="H607">
        <v>107</v>
      </c>
      <c r="I607" s="5">
        <f t="shared" si="5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55"/>
        <v>42280.208333333328</v>
      </c>
      <c r="O607" s="9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54"/>
        <v>188.38235294117646</v>
      </c>
      <c r="G608" t="s">
        <v>20</v>
      </c>
      <c r="H608">
        <v>160</v>
      </c>
      <c r="I608" s="5">
        <f t="shared" si="5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55"/>
        <v>42436.25</v>
      </c>
      <c r="O608" s="9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54"/>
        <v>131.29869186046511</v>
      </c>
      <c r="G609" t="s">
        <v>20</v>
      </c>
      <c r="H609">
        <v>2230</v>
      </c>
      <c r="I609" s="5">
        <f t="shared" si="5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55"/>
        <v>41721.208333333336</v>
      </c>
      <c r="O609" s="9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54"/>
        <v>283.97435897435901</v>
      </c>
      <c r="G610" t="s">
        <v>20</v>
      </c>
      <c r="H610">
        <v>316</v>
      </c>
      <c r="I610" s="5">
        <f t="shared" si="5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55"/>
        <v>43530.25</v>
      </c>
      <c r="O610" s="9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54"/>
        <v>120.41999999999999</v>
      </c>
      <c r="G611" t="s">
        <v>20</v>
      </c>
      <c r="H611">
        <v>117</v>
      </c>
      <c r="I611" s="5">
        <f t="shared" si="5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55"/>
        <v>43481.25</v>
      </c>
      <c r="O611" s="9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54"/>
        <v>419.0560747663551</v>
      </c>
      <c r="G612" t="s">
        <v>20</v>
      </c>
      <c r="H612">
        <v>6406</v>
      </c>
      <c r="I612" s="5">
        <f t="shared" si="5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55"/>
        <v>41259.25</v>
      </c>
      <c r="O612" s="9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54"/>
        <v>13.853658536585368</v>
      </c>
      <c r="G613" t="s">
        <v>74</v>
      </c>
      <c r="H613">
        <v>15</v>
      </c>
      <c r="I613" s="5">
        <f t="shared" si="5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55"/>
        <v>41480.208333333336</v>
      </c>
      <c r="O613" s="9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54"/>
        <v>139.43548387096774</v>
      </c>
      <c r="G614" t="s">
        <v>20</v>
      </c>
      <c r="H614">
        <v>192</v>
      </c>
      <c r="I614" s="5">
        <f t="shared" si="5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55"/>
        <v>40474.208333333336</v>
      </c>
      <c r="O614" s="9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54"/>
        <v>174</v>
      </c>
      <c r="G615" t="s">
        <v>20</v>
      </c>
      <c r="H615">
        <v>26</v>
      </c>
      <c r="I615" s="5">
        <f t="shared" si="5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55"/>
        <v>42973.208333333328</v>
      </c>
      <c r="O615" s="9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54"/>
        <v>155.49056603773585</v>
      </c>
      <c r="G616" t="s">
        <v>20</v>
      </c>
      <c r="H616">
        <v>723</v>
      </c>
      <c r="I616" s="5">
        <f t="shared" si="5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55"/>
        <v>42746.25</v>
      </c>
      <c r="O616" s="9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54"/>
        <v>170.44705882352943</v>
      </c>
      <c r="G617" t="s">
        <v>20</v>
      </c>
      <c r="H617">
        <v>170</v>
      </c>
      <c r="I617" s="5">
        <f t="shared" si="5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55"/>
        <v>42489.208333333328</v>
      </c>
      <c r="O617" s="9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54"/>
        <v>189.515625</v>
      </c>
      <c r="G618" t="s">
        <v>20</v>
      </c>
      <c r="H618">
        <v>238</v>
      </c>
      <c r="I618" s="5">
        <f t="shared" si="5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55"/>
        <v>41537.208333333336</v>
      </c>
      <c r="O618" s="9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54"/>
        <v>249.71428571428572</v>
      </c>
      <c r="G619" t="s">
        <v>20</v>
      </c>
      <c r="H619">
        <v>55</v>
      </c>
      <c r="I619" s="5">
        <f t="shared" si="5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55"/>
        <v>41794.208333333336</v>
      </c>
      <c r="O619" s="9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54"/>
        <v>48.860523665659613</v>
      </c>
      <c r="G620" t="s">
        <v>14</v>
      </c>
      <c r="H620">
        <v>1198</v>
      </c>
      <c r="I620" s="5">
        <f t="shared" si="5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55"/>
        <v>41396.208333333336</v>
      </c>
      <c r="O620" s="9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54"/>
        <v>28.461970393057683</v>
      </c>
      <c r="G621" t="s">
        <v>14</v>
      </c>
      <c r="H621">
        <v>648</v>
      </c>
      <c r="I621" s="5">
        <f t="shared" si="5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55"/>
        <v>40669.208333333336</v>
      </c>
      <c r="O621" s="9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54"/>
        <v>268.02325581395348</v>
      </c>
      <c r="G622" t="s">
        <v>20</v>
      </c>
      <c r="H622">
        <v>128</v>
      </c>
      <c r="I622" s="5">
        <f t="shared" si="5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55"/>
        <v>42559.208333333328</v>
      </c>
      <c r="O622" s="9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54"/>
        <v>619.80078125</v>
      </c>
      <c r="G623" t="s">
        <v>20</v>
      </c>
      <c r="H623">
        <v>2144</v>
      </c>
      <c r="I623" s="5">
        <f t="shared" si="5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55"/>
        <v>42626.208333333328</v>
      </c>
      <c r="O623" s="9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54"/>
        <v>3.1301587301587301</v>
      </c>
      <c r="G624" t="s">
        <v>14</v>
      </c>
      <c r="H624">
        <v>64</v>
      </c>
      <c r="I624" s="5">
        <f t="shared" si="5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55"/>
        <v>43205.208333333328</v>
      </c>
      <c r="O624" s="9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54"/>
        <v>159.92152704135739</v>
      </c>
      <c r="G625" t="s">
        <v>20</v>
      </c>
      <c r="H625">
        <v>2693</v>
      </c>
      <c r="I625" s="5">
        <f t="shared" si="5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55"/>
        <v>42201.208333333328</v>
      </c>
      <c r="O625" s="9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54"/>
        <v>279.39215686274508</v>
      </c>
      <c r="G626" t="s">
        <v>20</v>
      </c>
      <c r="H626">
        <v>432</v>
      </c>
      <c r="I626" s="5">
        <f t="shared" si="5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55"/>
        <v>42029.25</v>
      </c>
      <c r="O626" s="9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54"/>
        <v>77.373333333333335</v>
      </c>
      <c r="G627" t="s">
        <v>14</v>
      </c>
      <c r="H627">
        <v>62</v>
      </c>
      <c r="I627" s="5">
        <f t="shared" si="5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55"/>
        <v>43857.25</v>
      </c>
      <c r="O627" s="9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54"/>
        <v>206.32812500000003</v>
      </c>
      <c r="G628" t="s">
        <v>20</v>
      </c>
      <c r="H628">
        <v>189</v>
      </c>
      <c r="I628" s="5">
        <f t="shared" si="5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55"/>
        <v>40449.208333333336</v>
      </c>
      <c r="O628" s="9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54"/>
        <v>694.25</v>
      </c>
      <c r="G629" t="s">
        <v>20</v>
      </c>
      <c r="H629">
        <v>154</v>
      </c>
      <c r="I629" s="5">
        <f t="shared" si="5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55"/>
        <v>40345.208333333336</v>
      </c>
      <c r="O629" s="9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54"/>
        <v>151.78947368421052</v>
      </c>
      <c r="G630" t="s">
        <v>20</v>
      </c>
      <c r="H630">
        <v>96</v>
      </c>
      <c r="I630" s="5">
        <f t="shared" si="5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55"/>
        <v>40455.208333333336</v>
      </c>
      <c r="O630" s="9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54"/>
        <v>64.58207217694995</v>
      </c>
      <c r="G631" t="s">
        <v>14</v>
      </c>
      <c r="H631">
        <v>750</v>
      </c>
      <c r="I631" s="5">
        <f t="shared" si="5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55"/>
        <v>42557.208333333328</v>
      </c>
      <c r="O631" s="9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54"/>
        <v>62.873684210526314</v>
      </c>
      <c r="G632" t="s">
        <v>74</v>
      </c>
      <c r="H632">
        <v>87</v>
      </c>
      <c r="I632" s="5">
        <f t="shared" si="5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55"/>
        <v>43586.208333333328</v>
      </c>
      <c r="O632" s="9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54"/>
        <v>310.39864864864865</v>
      </c>
      <c r="G633" t="s">
        <v>20</v>
      </c>
      <c r="H633">
        <v>3063</v>
      </c>
      <c r="I633" s="5">
        <f t="shared" si="5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55"/>
        <v>43550.208333333328</v>
      </c>
      <c r="O633" s="9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54"/>
        <v>42.859916782246884</v>
      </c>
      <c r="G634" t="s">
        <v>47</v>
      </c>
      <c r="H634">
        <v>278</v>
      </c>
      <c r="I634" s="5">
        <f t="shared" si="5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55"/>
        <v>41945.208333333336</v>
      </c>
      <c r="O634" s="9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54"/>
        <v>83.119402985074629</v>
      </c>
      <c r="G635" t="s">
        <v>14</v>
      </c>
      <c r="H635">
        <v>105</v>
      </c>
      <c r="I635" s="5">
        <f t="shared" si="5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55"/>
        <v>42315.25</v>
      </c>
      <c r="O635" s="9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54"/>
        <v>78.531302876480552</v>
      </c>
      <c r="G636" t="s">
        <v>74</v>
      </c>
      <c r="H636">
        <v>1658</v>
      </c>
      <c r="I636" s="5">
        <f t="shared" si="5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55"/>
        <v>42819.208333333328</v>
      </c>
      <c r="O636" s="9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54"/>
        <v>114.09352517985612</v>
      </c>
      <c r="G637" t="s">
        <v>20</v>
      </c>
      <c r="H637">
        <v>2266</v>
      </c>
      <c r="I637" s="5">
        <f t="shared" si="5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55"/>
        <v>41314.25</v>
      </c>
      <c r="O637" s="9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54"/>
        <v>64.537683358624179</v>
      </c>
      <c r="G638" t="s">
        <v>14</v>
      </c>
      <c r="H638">
        <v>2604</v>
      </c>
      <c r="I638" s="5">
        <f t="shared" si="5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55"/>
        <v>40926.25</v>
      </c>
      <c r="O638" s="9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54"/>
        <v>79.411764705882348</v>
      </c>
      <c r="G639" t="s">
        <v>14</v>
      </c>
      <c r="H639">
        <v>65</v>
      </c>
      <c r="I639" s="5">
        <f t="shared" si="5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55"/>
        <v>42688.25</v>
      </c>
      <c r="O639" s="9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54"/>
        <v>11.419117647058824</v>
      </c>
      <c r="G640" t="s">
        <v>14</v>
      </c>
      <c r="H640">
        <v>94</v>
      </c>
      <c r="I640" s="5">
        <f t="shared" si="5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55"/>
        <v>40386.208333333336</v>
      </c>
      <c r="O640" s="9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54"/>
        <v>56.186046511627907</v>
      </c>
      <c r="G641" t="s">
        <v>47</v>
      </c>
      <c r="H641">
        <v>45</v>
      </c>
      <c r="I641" s="5">
        <f t="shared" si="5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55"/>
        <v>43309.208333333328</v>
      </c>
      <c r="O641" s="9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54"/>
        <v>16.501669449081803</v>
      </c>
      <c r="G642" t="s">
        <v>14</v>
      </c>
      <c r="H642">
        <v>257</v>
      </c>
      <c r="I642" s="5">
        <f t="shared" si="5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55"/>
        <v>42387.25</v>
      </c>
      <c r="O642" s="9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60">$E643/$D643*100</f>
        <v>119.96808510638297</v>
      </c>
      <c r="G643" t="s">
        <v>20</v>
      </c>
      <c r="H643">
        <v>194</v>
      </c>
      <c r="I643" s="5">
        <f t="shared" si="5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61">((($L643/60)/60)/24)+DATE(1970,1,1)</f>
        <v>42786.25</v>
      </c>
      <c r="O643" s="9">
        <f t="shared" ref="O643:O706" si="62">((($M643/60)/60)/24)+DATE(1970,1,1)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LEFT(R643,FIND("/", R643)-1)</f>
        <v>theater</v>
      </c>
      <c r="T643" t="str">
        <f t="shared" ref="T643:T706" si="64" xml:space="preserve"> RIGHT($R643, LEN($R643) - FIND( "/", $R643))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60"/>
        <v>145.45652173913044</v>
      </c>
      <c r="G644" t="s">
        <v>20</v>
      </c>
      <c r="H644">
        <v>129</v>
      </c>
      <c r="I644" s="5">
        <f t="shared" ref="I644:I707" si="65">IFERROR($E644/$H644,0)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61"/>
        <v>43451.25</v>
      </c>
      <c r="O644" s="9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60"/>
        <v>221.38255033557047</v>
      </c>
      <c r="G645" t="s">
        <v>20</v>
      </c>
      <c r="H645">
        <v>375</v>
      </c>
      <c r="I645" s="5">
        <f t="shared" si="65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61"/>
        <v>42795.25</v>
      </c>
      <c r="O645" s="9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60"/>
        <v>48.396694214876035</v>
      </c>
      <c r="G646" t="s">
        <v>14</v>
      </c>
      <c r="H646">
        <v>2928</v>
      </c>
      <c r="I646" s="5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61"/>
        <v>43452.25</v>
      </c>
      <c r="O646" s="9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60"/>
        <v>92.911504424778755</v>
      </c>
      <c r="G647" t="s">
        <v>14</v>
      </c>
      <c r="H647">
        <v>4697</v>
      </c>
      <c r="I647" s="5">
        <f t="shared" si="65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61"/>
        <v>43369.208333333328</v>
      </c>
      <c r="O647" s="9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60"/>
        <v>88.599797365754824</v>
      </c>
      <c r="G648" t="s">
        <v>14</v>
      </c>
      <c r="H648">
        <v>2915</v>
      </c>
      <c r="I648" s="5">
        <f t="shared" si="65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61"/>
        <v>41346.208333333336</v>
      </c>
      <c r="O648" s="9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60"/>
        <v>41.4</v>
      </c>
      <c r="G649" t="s">
        <v>14</v>
      </c>
      <c r="H649">
        <v>18</v>
      </c>
      <c r="I649" s="5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61"/>
        <v>43199.208333333328</v>
      </c>
      <c r="O649" s="9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60"/>
        <v>63.056795131845846</v>
      </c>
      <c r="G650" t="s">
        <v>74</v>
      </c>
      <c r="H650">
        <v>723</v>
      </c>
      <c r="I650" s="5">
        <f t="shared" si="65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61"/>
        <v>42922.208333333328</v>
      </c>
      <c r="O650" s="9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60"/>
        <v>48.482333607230892</v>
      </c>
      <c r="G651" t="s">
        <v>14</v>
      </c>
      <c r="H651">
        <v>602</v>
      </c>
      <c r="I651" s="5">
        <f t="shared" si="65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61"/>
        <v>40471.208333333336</v>
      </c>
      <c r="O651" s="9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60"/>
        <v>2</v>
      </c>
      <c r="G652" t="s">
        <v>14</v>
      </c>
      <c r="H652">
        <v>1</v>
      </c>
      <c r="I652" s="5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61"/>
        <v>41828.208333333336</v>
      </c>
      <c r="O652" s="9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60"/>
        <v>88.47941026944585</v>
      </c>
      <c r="G653" t="s">
        <v>14</v>
      </c>
      <c r="H653">
        <v>3868</v>
      </c>
      <c r="I653" s="5">
        <f t="shared" si="65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61"/>
        <v>41692.25</v>
      </c>
      <c r="O653" s="9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60"/>
        <v>126.84</v>
      </c>
      <c r="G654" t="s">
        <v>20</v>
      </c>
      <c r="H654">
        <v>409</v>
      </c>
      <c r="I654" s="5">
        <f t="shared" si="65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61"/>
        <v>42587.208333333328</v>
      </c>
      <c r="O654" s="9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60"/>
        <v>2338.833333333333</v>
      </c>
      <c r="G655" t="s">
        <v>20</v>
      </c>
      <c r="H655">
        <v>234</v>
      </c>
      <c r="I655" s="5">
        <f t="shared" si="65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61"/>
        <v>42468.208333333328</v>
      </c>
      <c r="O655" s="9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60"/>
        <v>508.38857142857148</v>
      </c>
      <c r="G656" t="s">
        <v>20</v>
      </c>
      <c r="H656">
        <v>3016</v>
      </c>
      <c r="I656" s="5">
        <f t="shared" si="65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61"/>
        <v>42240.208333333328</v>
      </c>
      <c r="O656" s="9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60"/>
        <v>191.47826086956522</v>
      </c>
      <c r="G657" t="s">
        <v>20</v>
      </c>
      <c r="H657">
        <v>264</v>
      </c>
      <c r="I657" s="5">
        <f t="shared" si="65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61"/>
        <v>42796.25</v>
      </c>
      <c r="O657" s="9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60"/>
        <v>42.127533783783782</v>
      </c>
      <c r="G658" t="s">
        <v>14</v>
      </c>
      <c r="H658">
        <v>504</v>
      </c>
      <c r="I658" s="5">
        <f t="shared" si="65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61"/>
        <v>43097.25</v>
      </c>
      <c r="O658" s="9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60"/>
        <v>8.24</v>
      </c>
      <c r="G659" t="s">
        <v>14</v>
      </c>
      <c r="H659">
        <v>14</v>
      </c>
      <c r="I659" s="5">
        <f t="shared" si="65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61"/>
        <v>43096.25</v>
      </c>
      <c r="O659" s="9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60"/>
        <v>60.064638783269963</v>
      </c>
      <c r="G660" t="s">
        <v>74</v>
      </c>
      <c r="H660">
        <v>390</v>
      </c>
      <c r="I660" s="5">
        <f t="shared" si="65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61"/>
        <v>42246.208333333328</v>
      </c>
      <c r="O660" s="9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60"/>
        <v>47.232808616404313</v>
      </c>
      <c r="G661" t="s">
        <v>14</v>
      </c>
      <c r="H661">
        <v>750</v>
      </c>
      <c r="I661" s="5">
        <f t="shared" si="65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61"/>
        <v>40570.25</v>
      </c>
      <c r="O661" s="9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60"/>
        <v>81.736263736263737</v>
      </c>
      <c r="G662" t="s">
        <v>14</v>
      </c>
      <c r="H662">
        <v>77</v>
      </c>
      <c r="I662" s="5">
        <f t="shared" si="65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61"/>
        <v>42237.208333333328</v>
      </c>
      <c r="O662" s="9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60"/>
        <v>54.187265917603</v>
      </c>
      <c r="G663" t="s">
        <v>14</v>
      </c>
      <c r="H663">
        <v>752</v>
      </c>
      <c r="I663" s="5">
        <f t="shared" si="65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61"/>
        <v>40996.208333333336</v>
      </c>
      <c r="O663" s="9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60"/>
        <v>97.868131868131869</v>
      </c>
      <c r="G664" t="s">
        <v>14</v>
      </c>
      <c r="H664">
        <v>131</v>
      </c>
      <c r="I664" s="5">
        <f t="shared" si="65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61"/>
        <v>43443.25</v>
      </c>
      <c r="O664" s="9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60"/>
        <v>77.239999999999995</v>
      </c>
      <c r="G665" t="s">
        <v>14</v>
      </c>
      <c r="H665">
        <v>87</v>
      </c>
      <c r="I665" s="5">
        <f t="shared" si="65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61"/>
        <v>40458.208333333336</v>
      </c>
      <c r="O665" s="9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60"/>
        <v>33.464735516372798</v>
      </c>
      <c r="G666" t="s">
        <v>14</v>
      </c>
      <c r="H666">
        <v>1063</v>
      </c>
      <c r="I666" s="5">
        <f t="shared" si="65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61"/>
        <v>40959.25</v>
      </c>
      <c r="O666" s="9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60"/>
        <v>239.58823529411765</v>
      </c>
      <c r="G667" t="s">
        <v>20</v>
      </c>
      <c r="H667">
        <v>272</v>
      </c>
      <c r="I667" s="5">
        <f t="shared" si="65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61"/>
        <v>40733.208333333336</v>
      </c>
      <c r="O667" s="9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60"/>
        <v>64.032258064516128</v>
      </c>
      <c r="G668" t="s">
        <v>74</v>
      </c>
      <c r="H668">
        <v>25</v>
      </c>
      <c r="I668" s="5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61"/>
        <v>41516.208333333336</v>
      </c>
      <c r="O668" s="9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60"/>
        <v>176.15942028985506</v>
      </c>
      <c r="G669" t="s">
        <v>20</v>
      </c>
      <c r="H669">
        <v>419</v>
      </c>
      <c r="I669" s="5">
        <f t="shared" si="65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61"/>
        <v>41892.208333333336</v>
      </c>
      <c r="O669" s="9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60"/>
        <v>20.33818181818182</v>
      </c>
      <c r="G670" t="s">
        <v>14</v>
      </c>
      <c r="H670">
        <v>76</v>
      </c>
      <c r="I670" s="5">
        <f t="shared" si="65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61"/>
        <v>41122.208333333336</v>
      </c>
      <c r="O670" s="9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60"/>
        <v>358.64754098360658</v>
      </c>
      <c r="G671" t="s">
        <v>20</v>
      </c>
      <c r="H671">
        <v>1621</v>
      </c>
      <c r="I671" s="5">
        <f t="shared" si="65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61"/>
        <v>42912.208333333328</v>
      </c>
      <c r="O671" s="9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60"/>
        <v>468.85802469135803</v>
      </c>
      <c r="G672" t="s">
        <v>20</v>
      </c>
      <c r="H672">
        <v>1101</v>
      </c>
      <c r="I672" s="5">
        <f t="shared" si="65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61"/>
        <v>42425.25</v>
      </c>
      <c r="O672" s="9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60"/>
        <v>122.05635245901641</v>
      </c>
      <c r="G673" t="s">
        <v>20</v>
      </c>
      <c r="H673">
        <v>1073</v>
      </c>
      <c r="I673" s="5">
        <f t="shared" si="65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61"/>
        <v>40390.208333333336</v>
      </c>
      <c r="O673" s="9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60"/>
        <v>55.931783729156137</v>
      </c>
      <c r="G674" t="s">
        <v>14</v>
      </c>
      <c r="H674">
        <v>4428</v>
      </c>
      <c r="I674" s="5">
        <f t="shared" si="65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61"/>
        <v>43180.208333333328</v>
      </c>
      <c r="O674" s="9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60"/>
        <v>43.660714285714285</v>
      </c>
      <c r="G675" t="s">
        <v>14</v>
      </c>
      <c r="H675">
        <v>58</v>
      </c>
      <c r="I675" s="5">
        <f t="shared" si="65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61"/>
        <v>42475.208333333328</v>
      </c>
      <c r="O675" s="9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60"/>
        <v>33.53837141183363</v>
      </c>
      <c r="G676" t="s">
        <v>74</v>
      </c>
      <c r="H676">
        <v>1218</v>
      </c>
      <c r="I676" s="5">
        <f t="shared" si="65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61"/>
        <v>40774.208333333336</v>
      </c>
      <c r="O676" s="9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60"/>
        <v>122.97938144329896</v>
      </c>
      <c r="G677" t="s">
        <v>20</v>
      </c>
      <c r="H677">
        <v>331</v>
      </c>
      <c r="I677" s="5">
        <f t="shared" si="65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61"/>
        <v>43719.208333333328</v>
      </c>
      <c r="O677" s="9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60"/>
        <v>189.74959871589084</v>
      </c>
      <c r="G678" t="s">
        <v>20</v>
      </c>
      <c r="H678">
        <v>1170</v>
      </c>
      <c r="I678" s="5">
        <f t="shared" si="65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61"/>
        <v>41178.208333333336</v>
      </c>
      <c r="O678" s="9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60"/>
        <v>83.622641509433961</v>
      </c>
      <c r="G679" t="s">
        <v>14</v>
      </c>
      <c r="H679">
        <v>111</v>
      </c>
      <c r="I679" s="5">
        <f t="shared" si="65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61"/>
        <v>42561.208333333328</v>
      </c>
      <c r="O679" s="9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60"/>
        <v>17.968844221105527</v>
      </c>
      <c r="G680" t="s">
        <v>74</v>
      </c>
      <c r="H680">
        <v>215</v>
      </c>
      <c r="I680" s="5">
        <f t="shared" si="65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61"/>
        <v>43484.25</v>
      </c>
      <c r="O680" s="9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60"/>
        <v>1036.5</v>
      </c>
      <c r="G681" t="s">
        <v>20</v>
      </c>
      <c r="H681">
        <v>363</v>
      </c>
      <c r="I681" s="5">
        <f t="shared" si="65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61"/>
        <v>43756.208333333328</v>
      </c>
      <c r="O681" s="9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60"/>
        <v>97.405219780219781</v>
      </c>
      <c r="G682" t="s">
        <v>14</v>
      </c>
      <c r="H682">
        <v>2955</v>
      </c>
      <c r="I682" s="5">
        <f t="shared" si="65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61"/>
        <v>43813.25</v>
      </c>
      <c r="O682" s="9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60"/>
        <v>86.386203150461711</v>
      </c>
      <c r="G683" t="s">
        <v>14</v>
      </c>
      <c r="H683">
        <v>1657</v>
      </c>
      <c r="I683" s="5">
        <f t="shared" si="65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61"/>
        <v>40898.25</v>
      </c>
      <c r="O683" s="9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60"/>
        <v>150.16666666666666</v>
      </c>
      <c r="G684" t="s">
        <v>20</v>
      </c>
      <c r="H684">
        <v>103</v>
      </c>
      <c r="I684" s="5">
        <f t="shared" si="65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61"/>
        <v>41619.25</v>
      </c>
      <c r="O684" s="9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60"/>
        <v>358.43478260869563</v>
      </c>
      <c r="G685" t="s">
        <v>20</v>
      </c>
      <c r="H685">
        <v>147</v>
      </c>
      <c r="I685" s="5">
        <f t="shared" si="65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61"/>
        <v>43359.208333333328</v>
      </c>
      <c r="O685" s="9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60"/>
        <v>542.85714285714289</v>
      </c>
      <c r="G686" t="s">
        <v>20</v>
      </c>
      <c r="H686">
        <v>110</v>
      </c>
      <c r="I686" s="5">
        <f t="shared" si="65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61"/>
        <v>40358.208333333336</v>
      </c>
      <c r="O686" s="9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60"/>
        <v>67.500714285714281</v>
      </c>
      <c r="G687" t="s">
        <v>14</v>
      </c>
      <c r="H687">
        <v>926</v>
      </c>
      <c r="I687" s="5">
        <f t="shared" si="65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61"/>
        <v>42239.208333333328</v>
      </c>
      <c r="O687" s="9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60"/>
        <v>191.74666666666667</v>
      </c>
      <c r="G688" t="s">
        <v>20</v>
      </c>
      <c r="H688">
        <v>134</v>
      </c>
      <c r="I688" s="5">
        <f t="shared" si="65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61"/>
        <v>43186.208333333328</v>
      </c>
      <c r="O688" s="9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60"/>
        <v>932</v>
      </c>
      <c r="G689" t="s">
        <v>20</v>
      </c>
      <c r="H689">
        <v>269</v>
      </c>
      <c r="I689" s="5">
        <f t="shared" si="65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61"/>
        <v>42806.25</v>
      </c>
      <c r="O689" s="9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60"/>
        <v>429.27586206896552</v>
      </c>
      <c r="G690" t="s">
        <v>20</v>
      </c>
      <c r="H690">
        <v>175</v>
      </c>
      <c r="I690" s="5">
        <f t="shared" si="65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61"/>
        <v>43475.25</v>
      </c>
      <c r="O690" s="9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60"/>
        <v>100.65753424657535</v>
      </c>
      <c r="G691" t="s">
        <v>20</v>
      </c>
      <c r="H691">
        <v>69</v>
      </c>
      <c r="I691" s="5">
        <f t="shared" si="65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61"/>
        <v>41576.208333333336</v>
      </c>
      <c r="O691" s="9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60"/>
        <v>226.61111111111109</v>
      </c>
      <c r="G692" t="s">
        <v>20</v>
      </c>
      <c r="H692">
        <v>190</v>
      </c>
      <c r="I692" s="5">
        <f t="shared" si="65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61"/>
        <v>40874.25</v>
      </c>
      <c r="O692" s="9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60"/>
        <v>142.38</v>
      </c>
      <c r="G693" t="s">
        <v>20</v>
      </c>
      <c r="H693">
        <v>237</v>
      </c>
      <c r="I693" s="5">
        <f t="shared" si="65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61"/>
        <v>41185.208333333336</v>
      </c>
      <c r="O693" s="9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60"/>
        <v>90.633333333333326</v>
      </c>
      <c r="G694" t="s">
        <v>14</v>
      </c>
      <c r="H694">
        <v>77</v>
      </c>
      <c r="I694" s="5">
        <f t="shared" si="65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61"/>
        <v>43655.208333333328</v>
      </c>
      <c r="O694" s="9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60"/>
        <v>63.966740576496676</v>
      </c>
      <c r="G695" t="s">
        <v>14</v>
      </c>
      <c r="H695">
        <v>1748</v>
      </c>
      <c r="I695" s="5">
        <f t="shared" si="65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61"/>
        <v>43025.208333333328</v>
      </c>
      <c r="O695" s="9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60"/>
        <v>84.131868131868131</v>
      </c>
      <c r="G696" t="s">
        <v>14</v>
      </c>
      <c r="H696">
        <v>79</v>
      </c>
      <c r="I696" s="5">
        <f t="shared" si="65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61"/>
        <v>43066.25</v>
      </c>
      <c r="O696" s="9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60"/>
        <v>133.93478260869566</v>
      </c>
      <c r="G697" t="s">
        <v>20</v>
      </c>
      <c r="H697">
        <v>196</v>
      </c>
      <c r="I697" s="5">
        <f t="shared" si="65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61"/>
        <v>42322.25</v>
      </c>
      <c r="O697" s="9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60"/>
        <v>59.042047531992694</v>
      </c>
      <c r="G698" t="s">
        <v>14</v>
      </c>
      <c r="H698">
        <v>889</v>
      </c>
      <c r="I698" s="5">
        <f t="shared" si="65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61"/>
        <v>42114.208333333328</v>
      </c>
      <c r="O698" s="9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60"/>
        <v>152.80062063615205</v>
      </c>
      <c r="G699" t="s">
        <v>20</v>
      </c>
      <c r="H699">
        <v>7295</v>
      </c>
      <c r="I699" s="5">
        <f t="shared" si="65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61"/>
        <v>43190.208333333328</v>
      </c>
      <c r="O699" s="9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60"/>
        <v>446.69121140142522</v>
      </c>
      <c r="G700" t="s">
        <v>20</v>
      </c>
      <c r="H700">
        <v>2893</v>
      </c>
      <c r="I700" s="5">
        <f t="shared" si="65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61"/>
        <v>40871.25</v>
      </c>
      <c r="O700" s="9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60"/>
        <v>84.391891891891888</v>
      </c>
      <c r="G701" t="s">
        <v>14</v>
      </c>
      <c r="H701">
        <v>56</v>
      </c>
      <c r="I701" s="5">
        <f t="shared" si="65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61"/>
        <v>43641.208333333328</v>
      </c>
      <c r="O701" s="9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60"/>
        <v>3</v>
      </c>
      <c r="G702" t="s">
        <v>14</v>
      </c>
      <c r="H702">
        <v>1</v>
      </c>
      <c r="I702" s="5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61"/>
        <v>40203.25</v>
      </c>
      <c r="O702" s="9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60"/>
        <v>175.02692307692308</v>
      </c>
      <c r="G703" t="s">
        <v>20</v>
      </c>
      <c r="H703">
        <v>820</v>
      </c>
      <c r="I703" s="5">
        <f t="shared" si="65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61"/>
        <v>40629.208333333336</v>
      </c>
      <c r="O703" s="9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60"/>
        <v>54.137931034482754</v>
      </c>
      <c r="G704" t="s">
        <v>14</v>
      </c>
      <c r="H704">
        <v>83</v>
      </c>
      <c r="I704" s="5">
        <f t="shared" si="65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61"/>
        <v>41477.208333333336</v>
      </c>
      <c r="O704" s="9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60"/>
        <v>311.87381703470032</v>
      </c>
      <c r="G705" t="s">
        <v>20</v>
      </c>
      <c r="H705">
        <v>2038</v>
      </c>
      <c r="I705" s="5">
        <f t="shared" si="65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61"/>
        <v>41020.208333333336</v>
      </c>
      <c r="O705" s="9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60"/>
        <v>122.78160919540231</v>
      </c>
      <c r="G706" t="s">
        <v>20</v>
      </c>
      <c r="H706">
        <v>116</v>
      </c>
      <c r="I706" s="5">
        <f t="shared" si="65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61"/>
        <v>42555.208333333328</v>
      </c>
      <c r="O706" s="9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66">$E707/$D707*100</f>
        <v>99.026517383618156</v>
      </c>
      <c r="G707" t="s">
        <v>14</v>
      </c>
      <c r="H707">
        <v>2025</v>
      </c>
      <c r="I707" s="5">
        <f t="shared" si="6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67">((($L707/60)/60)/24)+DATE(1970,1,1)</f>
        <v>41619.25</v>
      </c>
      <c r="O707" s="9">
        <f t="shared" ref="O707:O770" si="68">((($M707/60)/60)/24)+DATE(1970,1,1)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LEFT(R707,FIND("/", R707)-1)</f>
        <v>publishing</v>
      </c>
      <c r="T707" t="str">
        <f t="shared" ref="T707:T770" si="70" xml:space="preserve"> RIGHT($R707, LEN($R707) - FIND( "/", $R707))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66"/>
        <v>127.84686346863469</v>
      </c>
      <c r="G708" t="s">
        <v>20</v>
      </c>
      <c r="H708">
        <v>1345</v>
      </c>
      <c r="I708" s="5">
        <f t="shared" ref="I708:I771" si="71">IFERROR($E708/$H708,0)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67"/>
        <v>43471.25</v>
      </c>
      <c r="O708" s="9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66"/>
        <v>158.61643835616439</v>
      </c>
      <c r="G709" t="s">
        <v>20</v>
      </c>
      <c r="H709">
        <v>168</v>
      </c>
      <c r="I709" s="5">
        <f t="shared" si="71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67"/>
        <v>43442.25</v>
      </c>
      <c r="O709" s="9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66"/>
        <v>707.05882352941171</v>
      </c>
      <c r="G710" t="s">
        <v>20</v>
      </c>
      <c r="H710">
        <v>137</v>
      </c>
      <c r="I710" s="5">
        <f t="shared" si="71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67"/>
        <v>42877.208333333328</v>
      </c>
      <c r="O710" s="9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66"/>
        <v>142.38775510204081</v>
      </c>
      <c r="G711" t="s">
        <v>20</v>
      </c>
      <c r="H711">
        <v>186</v>
      </c>
      <c r="I711" s="5">
        <f t="shared" si="71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67"/>
        <v>41018.208333333336</v>
      </c>
      <c r="O711" s="9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66"/>
        <v>147.86046511627907</v>
      </c>
      <c r="G712" t="s">
        <v>20</v>
      </c>
      <c r="H712">
        <v>125</v>
      </c>
      <c r="I712" s="5">
        <f t="shared" si="71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67"/>
        <v>43295.208333333328</v>
      </c>
      <c r="O712" s="9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66"/>
        <v>20.322580645161288</v>
      </c>
      <c r="G713" t="s">
        <v>14</v>
      </c>
      <c r="H713">
        <v>14</v>
      </c>
      <c r="I713" s="5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67"/>
        <v>42393.25</v>
      </c>
      <c r="O713" s="9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66"/>
        <v>1840.625</v>
      </c>
      <c r="G714" t="s">
        <v>20</v>
      </c>
      <c r="H714">
        <v>202</v>
      </c>
      <c r="I714" s="5">
        <f t="shared" si="71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67"/>
        <v>42559.208333333328</v>
      </c>
      <c r="O714" s="9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66"/>
        <v>161.94202898550725</v>
      </c>
      <c r="G715" t="s">
        <v>20</v>
      </c>
      <c r="H715">
        <v>103</v>
      </c>
      <c r="I715" s="5">
        <f t="shared" si="71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67"/>
        <v>42604.208333333328</v>
      </c>
      <c r="O715" s="9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66"/>
        <v>472.82077922077923</v>
      </c>
      <c r="G716" t="s">
        <v>20</v>
      </c>
      <c r="H716">
        <v>1785</v>
      </c>
      <c r="I716" s="5">
        <f t="shared" si="71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67"/>
        <v>41870.208333333336</v>
      </c>
      <c r="O716" s="9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66"/>
        <v>24.466101694915253</v>
      </c>
      <c r="G717" t="s">
        <v>14</v>
      </c>
      <c r="H717">
        <v>656</v>
      </c>
      <c r="I717" s="5">
        <f t="shared" si="71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67"/>
        <v>40397.208333333336</v>
      </c>
      <c r="O717" s="9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66"/>
        <v>517.65</v>
      </c>
      <c r="G718" t="s">
        <v>20</v>
      </c>
      <c r="H718">
        <v>157</v>
      </c>
      <c r="I718" s="5">
        <f t="shared" si="71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67"/>
        <v>41465.208333333336</v>
      </c>
      <c r="O718" s="9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66"/>
        <v>247.64285714285714</v>
      </c>
      <c r="G719" t="s">
        <v>20</v>
      </c>
      <c r="H719">
        <v>555</v>
      </c>
      <c r="I719" s="5">
        <f t="shared" si="71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67"/>
        <v>40777.208333333336</v>
      </c>
      <c r="O719" s="9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66"/>
        <v>100.20481927710843</v>
      </c>
      <c r="G720" t="s">
        <v>20</v>
      </c>
      <c r="H720">
        <v>297</v>
      </c>
      <c r="I720" s="5">
        <f t="shared" si="71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67"/>
        <v>41442.208333333336</v>
      </c>
      <c r="O720" s="9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66"/>
        <v>153</v>
      </c>
      <c r="G721" t="s">
        <v>20</v>
      </c>
      <c r="H721">
        <v>123</v>
      </c>
      <c r="I721" s="5">
        <f t="shared" si="71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67"/>
        <v>41058.208333333336</v>
      </c>
      <c r="O721" s="9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66"/>
        <v>37.091954022988503</v>
      </c>
      <c r="G722" t="s">
        <v>74</v>
      </c>
      <c r="H722">
        <v>38</v>
      </c>
      <c r="I722" s="5">
        <f t="shared" si="71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67"/>
        <v>43152.25</v>
      </c>
      <c r="O722" s="9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66"/>
        <v>4.392394822006473</v>
      </c>
      <c r="G723" t="s">
        <v>74</v>
      </c>
      <c r="H723">
        <v>60</v>
      </c>
      <c r="I723" s="5">
        <f t="shared" si="71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67"/>
        <v>43194.208333333328</v>
      </c>
      <c r="O723" s="9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66"/>
        <v>156.50721649484535</v>
      </c>
      <c r="G724" t="s">
        <v>20</v>
      </c>
      <c r="H724">
        <v>3036</v>
      </c>
      <c r="I724" s="5">
        <f t="shared" si="71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67"/>
        <v>43045.25</v>
      </c>
      <c r="O724" s="9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66"/>
        <v>270.40816326530609</v>
      </c>
      <c r="G725" t="s">
        <v>20</v>
      </c>
      <c r="H725">
        <v>144</v>
      </c>
      <c r="I725" s="5">
        <f t="shared" si="71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67"/>
        <v>42431.25</v>
      </c>
      <c r="O725" s="9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66"/>
        <v>134.05952380952382</v>
      </c>
      <c r="G726" t="s">
        <v>20</v>
      </c>
      <c r="H726">
        <v>121</v>
      </c>
      <c r="I726" s="5">
        <f t="shared" si="71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67"/>
        <v>41934.208333333336</v>
      </c>
      <c r="O726" s="9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66"/>
        <v>50.398033126293996</v>
      </c>
      <c r="G727" t="s">
        <v>14</v>
      </c>
      <c r="H727">
        <v>1596</v>
      </c>
      <c r="I727" s="5">
        <f t="shared" si="71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67"/>
        <v>41958.25</v>
      </c>
      <c r="O727" s="9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66"/>
        <v>88.815837937384899</v>
      </c>
      <c r="G728" t="s">
        <v>74</v>
      </c>
      <c r="H728">
        <v>524</v>
      </c>
      <c r="I728" s="5">
        <f t="shared" si="71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67"/>
        <v>40476.208333333336</v>
      </c>
      <c r="O728" s="9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66"/>
        <v>165</v>
      </c>
      <c r="G729" t="s">
        <v>20</v>
      </c>
      <c r="H729">
        <v>181</v>
      </c>
      <c r="I729" s="5">
        <f t="shared" si="71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67"/>
        <v>43485.25</v>
      </c>
      <c r="O729" s="9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66"/>
        <v>17.5</v>
      </c>
      <c r="G730" t="s">
        <v>14</v>
      </c>
      <c r="H730">
        <v>10</v>
      </c>
      <c r="I730" s="5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67"/>
        <v>42515.208333333328</v>
      </c>
      <c r="O730" s="9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66"/>
        <v>185.66071428571428</v>
      </c>
      <c r="G731" t="s">
        <v>20</v>
      </c>
      <c r="H731">
        <v>122</v>
      </c>
      <c r="I731" s="5">
        <f t="shared" si="71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67"/>
        <v>41309.25</v>
      </c>
      <c r="O731" s="9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66"/>
        <v>412.6631944444444</v>
      </c>
      <c r="G732" t="s">
        <v>20</v>
      </c>
      <c r="H732">
        <v>1071</v>
      </c>
      <c r="I732" s="5">
        <f t="shared" si="71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67"/>
        <v>42147.208333333328</v>
      </c>
      <c r="O732" s="9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66"/>
        <v>90.25</v>
      </c>
      <c r="G733" t="s">
        <v>74</v>
      </c>
      <c r="H733">
        <v>219</v>
      </c>
      <c r="I733" s="5">
        <f t="shared" si="71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67"/>
        <v>42939.208333333328</v>
      </c>
      <c r="O733" s="9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66"/>
        <v>91.984615384615381</v>
      </c>
      <c r="G734" t="s">
        <v>14</v>
      </c>
      <c r="H734">
        <v>1121</v>
      </c>
      <c r="I734" s="5">
        <f t="shared" si="71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67"/>
        <v>42816.208333333328</v>
      </c>
      <c r="O734" s="9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66"/>
        <v>527.00632911392404</v>
      </c>
      <c r="G735" t="s">
        <v>20</v>
      </c>
      <c r="H735">
        <v>980</v>
      </c>
      <c r="I735" s="5">
        <f t="shared" si="71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67"/>
        <v>41844.208333333336</v>
      </c>
      <c r="O735" s="9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66"/>
        <v>319.14285714285711</v>
      </c>
      <c r="G736" t="s">
        <v>20</v>
      </c>
      <c r="H736">
        <v>536</v>
      </c>
      <c r="I736" s="5">
        <f t="shared" si="71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67"/>
        <v>42763.25</v>
      </c>
      <c r="O736" s="9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66"/>
        <v>354.18867924528303</v>
      </c>
      <c r="G737" t="s">
        <v>20</v>
      </c>
      <c r="H737">
        <v>1991</v>
      </c>
      <c r="I737" s="5">
        <f t="shared" si="71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67"/>
        <v>42459.208333333328</v>
      </c>
      <c r="O737" s="9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66"/>
        <v>32.896103896103895</v>
      </c>
      <c r="G738" t="s">
        <v>74</v>
      </c>
      <c r="H738">
        <v>29</v>
      </c>
      <c r="I738" s="5">
        <f t="shared" si="71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67"/>
        <v>42055.25</v>
      </c>
      <c r="O738" s="9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66"/>
        <v>135.8918918918919</v>
      </c>
      <c r="G739" t="s">
        <v>20</v>
      </c>
      <c r="H739">
        <v>180</v>
      </c>
      <c r="I739" s="5">
        <f t="shared" si="71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67"/>
        <v>42685.25</v>
      </c>
      <c r="O739" s="9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66"/>
        <v>2.0843373493975905</v>
      </c>
      <c r="G740" t="s">
        <v>14</v>
      </c>
      <c r="H740">
        <v>15</v>
      </c>
      <c r="I740" s="5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67"/>
        <v>41959.25</v>
      </c>
      <c r="O740" s="9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66"/>
        <v>61</v>
      </c>
      <c r="G741" t="s">
        <v>14</v>
      </c>
      <c r="H741">
        <v>191</v>
      </c>
      <c r="I741" s="5">
        <f t="shared" si="71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67"/>
        <v>41089.208333333336</v>
      </c>
      <c r="O741" s="9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66"/>
        <v>30.037735849056602</v>
      </c>
      <c r="G742" t="s">
        <v>14</v>
      </c>
      <c r="H742">
        <v>16</v>
      </c>
      <c r="I742" s="5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67"/>
        <v>42769.25</v>
      </c>
      <c r="O742" s="9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66"/>
        <v>1179.1666666666665</v>
      </c>
      <c r="G743" t="s">
        <v>20</v>
      </c>
      <c r="H743">
        <v>130</v>
      </c>
      <c r="I743" s="5">
        <f t="shared" si="71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67"/>
        <v>40321.208333333336</v>
      </c>
      <c r="O743" s="9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66"/>
        <v>1126.0833333333335</v>
      </c>
      <c r="G744" t="s">
        <v>20</v>
      </c>
      <c r="H744">
        <v>122</v>
      </c>
      <c r="I744" s="5">
        <f t="shared" si="71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67"/>
        <v>40197.25</v>
      </c>
      <c r="O744" s="9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66"/>
        <v>12.923076923076923</v>
      </c>
      <c r="G745" t="s">
        <v>14</v>
      </c>
      <c r="H745">
        <v>17</v>
      </c>
      <c r="I745" s="5">
        <f t="shared" si="71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67"/>
        <v>42298.208333333328</v>
      </c>
      <c r="O745" s="9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66"/>
        <v>712</v>
      </c>
      <c r="G746" t="s">
        <v>20</v>
      </c>
      <c r="H746">
        <v>140</v>
      </c>
      <c r="I746" s="5">
        <f t="shared" si="71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67"/>
        <v>43322.208333333328</v>
      </c>
      <c r="O746" s="9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66"/>
        <v>30.304347826086957</v>
      </c>
      <c r="G747" t="s">
        <v>14</v>
      </c>
      <c r="H747">
        <v>34</v>
      </c>
      <c r="I747" s="5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67"/>
        <v>40328.208333333336</v>
      </c>
      <c r="O747" s="9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66"/>
        <v>212.50896057347671</v>
      </c>
      <c r="G748" t="s">
        <v>20</v>
      </c>
      <c r="H748">
        <v>3388</v>
      </c>
      <c r="I748" s="5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67"/>
        <v>40825.208333333336</v>
      </c>
      <c r="O748" s="9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66"/>
        <v>228.85714285714286</v>
      </c>
      <c r="G749" t="s">
        <v>20</v>
      </c>
      <c r="H749">
        <v>280</v>
      </c>
      <c r="I749" s="5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67"/>
        <v>40423.208333333336</v>
      </c>
      <c r="O749" s="9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66"/>
        <v>34.959979476654695</v>
      </c>
      <c r="G750" t="s">
        <v>74</v>
      </c>
      <c r="H750">
        <v>614</v>
      </c>
      <c r="I750" s="5">
        <f t="shared" si="71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67"/>
        <v>40238.25</v>
      </c>
      <c r="O750" s="9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66"/>
        <v>157.29069767441862</v>
      </c>
      <c r="G751" t="s">
        <v>20</v>
      </c>
      <c r="H751">
        <v>366</v>
      </c>
      <c r="I751" s="5">
        <f t="shared" si="71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67"/>
        <v>41920.208333333336</v>
      </c>
      <c r="O751" s="9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66"/>
        <v>1</v>
      </c>
      <c r="G752" t="s">
        <v>14</v>
      </c>
      <c r="H752">
        <v>1</v>
      </c>
      <c r="I752" s="5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67"/>
        <v>40360.208333333336</v>
      </c>
      <c r="O752" s="9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66"/>
        <v>232.30555555555554</v>
      </c>
      <c r="G753" t="s">
        <v>20</v>
      </c>
      <c r="H753">
        <v>270</v>
      </c>
      <c r="I753" s="5">
        <f t="shared" si="71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67"/>
        <v>42446.208333333328</v>
      </c>
      <c r="O753" s="9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66"/>
        <v>92.448275862068968</v>
      </c>
      <c r="G754" t="s">
        <v>74</v>
      </c>
      <c r="H754">
        <v>114</v>
      </c>
      <c r="I754" s="5">
        <f t="shared" si="71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67"/>
        <v>40395.208333333336</v>
      </c>
      <c r="O754" s="9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66"/>
        <v>256.70212765957444</v>
      </c>
      <c r="G755" t="s">
        <v>20</v>
      </c>
      <c r="H755">
        <v>137</v>
      </c>
      <c r="I755" s="5">
        <f t="shared" si="71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67"/>
        <v>40321.208333333336</v>
      </c>
      <c r="O755" s="9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66"/>
        <v>168.47017045454547</v>
      </c>
      <c r="G756" t="s">
        <v>20</v>
      </c>
      <c r="H756">
        <v>3205</v>
      </c>
      <c r="I756" s="5">
        <f t="shared" si="71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67"/>
        <v>41210.208333333336</v>
      </c>
      <c r="O756" s="9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66"/>
        <v>166.57777777777778</v>
      </c>
      <c r="G757" t="s">
        <v>20</v>
      </c>
      <c r="H757">
        <v>288</v>
      </c>
      <c r="I757" s="5">
        <f t="shared" si="71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67"/>
        <v>43096.25</v>
      </c>
      <c r="O757" s="9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66"/>
        <v>772.07692307692309</v>
      </c>
      <c r="G758" t="s">
        <v>20</v>
      </c>
      <c r="H758">
        <v>148</v>
      </c>
      <c r="I758" s="5">
        <f t="shared" si="71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67"/>
        <v>42024.25</v>
      </c>
      <c r="O758" s="9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66"/>
        <v>406.85714285714283</v>
      </c>
      <c r="G759" t="s">
        <v>20</v>
      </c>
      <c r="H759">
        <v>114</v>
      </c>
      <c r="I759" s="5">
        <f t="shared" si="71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67"/>
        <v>40675.208333333336</v>
      </c>
      <c r="O759" s="9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66"/>
        <v>564.20608108108115</v>
      </c>
      <c r="G760" t="s">
        <v>20</v>
      </c>
      <c r="H760">
        <v>1518</v>
      </c>
      <c r="I760" s="5">
        <f t="shared" si="71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67"/>
        <v>41936.208333333336</v>
      </c>
      <c r="O760" s="9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66"/>
        <v>68.426865671641792</v>
      </c>
      <c r="G761" t="s">
        <v>14</v>
      </c>
      <c r="H761">
        <v>1274</v>
      </c>
      <c r="I761" s="5">
        <f t="shared" si="71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67"/>
        <v>43136.25</v>
      </c>
      <c r="O761" s="9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66"/>
        <v>34.351966873706004</v>
      </c>
      <c r="G762" t="s">
        <v>14</v>
      </c>
      <c r="H762">
        <v>210</v>
      </c>
      <c r="I762" s="5">
        <f t="shared" si="71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67"/>
        <v>43678.208333333328</v>
      </c>
      <c r="O762" s="9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66"/>
        <v>655.4545454545455</v>
      </c>
      <c r="G763" t="s">
        <v>20</v>
      </c>
      <c r="H763">
        <v>166</v>
      </c>
      <c r="I763" s="5">
        <f t="shared" si="71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67"/>
        <v>42938.208333333328</v>
      </c>
      <c r="O763" s="9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66"/>
        <v>177.25714285714284</v>
      </c>
      <c r="G764" t="s">
        <v>20</v>
      </c>
      <c r="H764">
        <v>100</v>
      </c>
      <c r="I764" s="5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67"/>
        <v>41241.25</v>
      </c>
      <c r="O764" s="9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66"/>
        <v>113.17857142857144</v>
      </c>
      <c r="G765" t="s">
        <v>20</v>
      </c>
      <c r="H765">
        <v>235</v>
      </c>
      <c r="I765" s="5">
        <f t="shared" si="71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67"/>
        <v>41037.208333333336</v>
      </c>
      <c r="O765" s="9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66"/>
        <v>728.18181818181824</v>
      </c>
      <c r="G766" t="s">
        <v>20</v>
      </c>
      <c r="H766">
        <v>148</v>
      </c>
      <c r="I766" s="5">
        <f t="shared" si="71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67"/>
        <v>40676.208333333336</v>
      </c>
      <c r="O766" s="9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66"/>
        <v>208.33333333333334</v>
      </c>
      <c r="G767" t="s">
        <v>20</v>
      </c>
      <c r="H767">
        <v>198</v>
      </c>
      <c r="I767" s="5">
        <f t="shared" si="71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67"/>
        <v>42840.208333333328</v>
      </c>
      <c r="O767" s="9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66"/>
        <v>31.171232876712331</v>
      </c>
      <c r="G768" t="s">
        <v>14</v>
      </c>
      <c r="H768">
        <v>248</v>
      </c>
      <c r="I768" s="5">
        <f t="shared" si="71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67"/>
        <v>43362.208333333328</v>
      </c>
      <c r="O768" s="9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66"/>
        <v>56.967078189300416</v>
      </c>
      <c r="G769" t="s">
        <v>14</v>
      </c>
      <c r="H769">
        <v>513</v>
      </c>
      <c r="I769" s="5">
        <f t="shared" si="71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67"/>
        <v>42283.208333333328</v>
      </c>
      <c r="O769" s="9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66"/>
        <v>231</v>
      </c>
      <c r="G770" t="s">
        <v>20</v>
      </c>
      <c r="H770">
        <v>150</v>
      </c>
      <c r="I770" s="5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67"/>
        <v>41619.25</v>
      </c>
      <c r="O770" s="9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72">$E771/$D771*100</f>
        <v>86.867834394904463</v>
      </c>
      <c r="G771" t="s">
        <v>14</v>
      </c>
      <c r="H771">
        <v>3410</v>
      </c>
      <c r="I771" s="5">
        <f t="shared" si="71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73">((($L771/60)/60)/24)+DATE(1970,1,1)</f>
        <v>41501.208333333336</v>
      </c>
      <c r="O771" s="9">
        <f t="shared" ref="O771:O834" si="74">((($M771/60)/60)/24)+DATE(1970,1,1)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LEFT(R771,FIND("/", R771)-1)</f>
        <v>games</v>
      </c>
      <c r="T771" t="str">
        <f t="shared" ref="T771:T834" si="76" xml:space="preserve"> RIGHT($R771, LEN($R771) - FIND( "/", $R771))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72"/>
        <v>270.74418604651163</v>
      </c>
      <c r="G772" t="s">
        <v>20</v>
      </c>
      <c r="H772">
        <v>216</v>
      </c>
      <c r="I772" s="5">
        <f t="shared" ref="I772:I835" si="77">IFERROR($E772/$H772,0)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73"/>
        <v>41743.208333333336</v>
      </c>
      <c r="O772" s="9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72"/>
        <v>49.446428571428569</v>
      </c>
      <c r="G773" t="s">
        <v>74</v>
      </c>
      <c r="H773">
        <v>26</v>
      </c>
      <c r="I773" s="5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73"/>
        <v>43491.25</v>
      </c>
      <c r="O773" s="9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72"/>
        <v>113.3596256684492</v>
      </c>
      <c r="G774" t="s">
        <v>20</v>
      </c>
      <c r="H774">
        <v>5139</v>
      </c>
      <c r="I774" s="5">
        <f t="shared" si="7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73"/>
        <v>43505.25</v>
      </c>
      <c r="O774" s="9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72"/>
        <v>190.55555555555554</v>
      </c>
      <c r="G775" t="s">
        <v>20</v>
      </c>
      <c r="H775">
        <v>2353</v>
      </c>
      <c r="I775" s="5">
        <f t="shared" si="7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73"/>
        <v>42838.208333333328</v>
      </c>
      <c r="O775" s="9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72"/>
        <v>135.5</v>
      </c>
      <c r="G776" t="s">
        <v>20</v>
      </c>
      <c r="H776">
        <v>78</v>
      </c>
      <c r="I776" s="5">
        <f t="shared" si="7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73"/>
        <v>42513.208333333328</v>
      </c>
      <c r="O776" s="9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72"/>
        <v>10.297872340425531</v>
      </c>
      <c r="G777" t="s">
        <v>14</v>
      </c>
      <c r="H777">
        <v>10</v>
      </c>
      <c r="I777" s="5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73"/>
        <v>41949.25</v>
      </c>
      <c r="O777" s="9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72"/>
        <v>65.544223826714799</v>
      </c>
      <c r="G778" t="s">
        <v>14</v>
      </c>
      <c r="H778">
        <v>2201</v>
      </c>
      <c r="I778" s="5">
        <f t="shared" si="7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73"/>
        <v>43650.208333333328</v>
      </c>
      <c r="O778" s="9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72"/>
        <v>49.026652452025587</v>
      </c>
      <c r="G779" t="s">
        <v>14</v>
      </c>
      <c r="H779">
        <v>676</v>
      </c>
      <c r="I779" s="5">
        <f t="shared" si="7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73"/>
        <v>40809.208333333336</v>
      </c>
      <c r="O779" s="9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72"/>
        <v>787.92307692307691</v>
      </c>
      <c r="G780" t="s">
        <v>20</v>
      </c>
      <c r="H780">
        <v>174</v>
      </c>
      <c r="I780" s="5">
        <f t="shared" si="7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73"/>
        <v>40768.208333333336</v>
      </c>
      <c r="O780" s="9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72"/>
        <v>80.306347746090154</v>
      </c>
      <c r="G781" t="s">
        <v>14</v>
      </c>
      <c r="H781">
        <v>831</v>
      </c>
      <c r="I781" s="5">
        <f t="shared" si="7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73"/>
        <v>42230.208333333328</v>
      </c>
      <c r="O781" s="9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72"/>
        <v>106.29411764705883</v>
      </c>
      <c r="G782" t="s">
        <v>20</v>
      </c>
      <c r="H782">
        <v>164</v>
      </c>
      <c r="I782" s="5">
        <f t="shared" si="7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73"/>
        <v>42573.208333333328</v>
      </c>
      <c r="O782" s="9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72"/>
        <v>50.735632183908038</v>
      </c>
      <c r="G783" t="s">
        <v>74</v>
      </c>
      <c r="H783">
        <v>56</v>
      </c>
      <c r="I783" s="5">
        <f t="shared" si="7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73"/>
        <v>40482.208333333336</v>
      </c>
      <c r="O783" s="9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72"/>
        <v>215.31372549019611</v>
      </c>
      <c r="G784" t="s">
        <v>20</v>
      </c>
      <c r="H784">
        <v>161</v>
      </c>
      <c r="I784" s="5">
        <f t="shared" si="7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73"/>
        <v>40603.25</v>
      </c>
      <c r="O784" s="9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72"/>
        <v>141.22972972972974</v>
      </c>
      <c r="G785" t="s">
        <v>20</v>
      </c>
      <c r="H785">
        <v>138</v>
      </c>
      <c r="I785" s="5">
        <f t="shared" si="7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73"/>
        <v>41625.25</v>
      </c>
      <c r="O785" s="9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72"/>
        <v>115.33745781777279</v>
      </c>
      <c r="G786" t="s">
        <v>20</v>
      </c>
      <c r="H786">
        <v>3308</v>
      </c>
      <c r="I786" s="5">
        <f t="shared" si="7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73"/>
        <v>42435.25</v>
      </c>
      <c r="O786" s="9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72"/>
        <v>193.11940298507463</v>
      </c>
      <c r="G787" t="s">
        <v>20</v>
      </c>
      <c r="H787">
        <v>127</v>
      </c>
      <c r="I787" s="5">
        <f t="shared" si="7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73"/>
        <v>43582.208333333328</v>
      </c>
      <c r="O787" s="9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72"/>
        <v>729.73333333333335</v>
      </c>
      <c r="G788" t="s">
        <v>20</v>
      </c>
      <c r="H788">
        <v>207</v>
      </c>
      <c r="I788" s="5">
        <f t="shared" si="7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73"/>
        <v>43186.208333333328</v>
      </c>
      <c r="O788" s="9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72"/>
        <v>99.66339869281046</v>
      </c>
      <c r="G789" t="s">
        <v>14</v>
      </c>
      <c r="H789">
        <v>859</v>
      </c>
      <c r="I789" s="5">
        <f t="shared" si="7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73"/>
        <v>40684.208333333336</v>
      </c>
      <c r="O789" s="9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72"/>
        <v>88.166666666666671</v>
      </c>
      <c r="G790" t="s">
        <v>47</v>
      </c>
      <c r="H790">
        <v>31</v>
      </c>
      <c r="I790" s="5">
        <f t="shared" si="7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73"/>
        <v>41202.208333333336</v>
      </c>
      <c r="O790" s="9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72"/>
        <v>37.233333333333334</v>
      </c>
      <c r="G791" t="s">
        <v>14</v>
      </c>
      <c r="H791">
        <v>45</v>
      </c>
      <c r="I791" s="5">
        <f t="shared" si="7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73"/>
        <v>41786.208333333336</v>
      </c>
      <c r="O791" s="9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72"/>
        <v>30.540075309306079</v>
      </c>
      <c r="G792" t="s">
        <v>74</v>
      </c>
      <c r="H792">
        <v>1113</v>
      </c>
      <c r="I792" s="5">
        <f t="shared" si="7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73"/>
        <v>40223.25</v>
      </c>
      <c r="O792" s="9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72"/>
        <v>25.714285714285712</v>
      </c>
      <c r="G793" t="s">
        <v>14</v>
      </c>
      <c r="H793">
        <v>6</v>
      </c>
      <c r="I793" s="5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73"/>
        <v>42715.25</v>
      </c>
      <c r="O793" s="9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72"/>
        <v>34</v>
      </c>
      <c r="G794" t="s">
        <v>14</v>
      </c>
      <c r="H794">
        <v>7</v>
      </c>
      <c r="I794" s="5">
        <f t="shared" si="7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73"/>
        <v>41451.208333333336</v>
      </c>
      <c r="O794" s="9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72"/>
        <v>1185.909090909091</v>
      </c>
      <c r="G795" t="s">
        <v>20</v>
      </c>
      <c r="H795">
        <v>181</v>
      </c>
      <c r="I795" s="5">
        <f t="shared" si="7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73"/>
        <v>41450.208333333336</v>
      </c>
      <c r="O795" s="9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72"/>
        <v>125.39393939393939</v>
      </c>
      <c r="G796" t="s">
        <v>20</v>
      </c>
      <c r="H796">
        <v>110</v>
      </c>
      <c r="I796" s="5">
        <f t="shared" si="7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73"/>
        <v>43091.25</v>
      </c>
      <c r="O796" s="9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72"/>
        <v>14.394366197183098</v>
      </c>
      <c r="G797" t="s">
        <v>14</v>
      </c>
      <c r="H797">
        <v>31</v>
      </c>
      <c r="I797" s="5">
        <f t="shared" si="7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73"/>
        <v>42675.208333333328</v>
      </c>
      <c r="O797" s="9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72"/>
        <v>54.807692307692314</v>
      </c>
      <c r="G798" t="s">
        <v>14</v>
      </c>
      <c r="H798">
        <v>78</v>
      </c>
      <c r="I798" s="5">
        <f t="shared" si="7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73"/>
        <v>41859.208333333336</v>
      </c>
      <c r="O798" s="9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72"/>
        <v>109.63157894736841</v>
      </c>
      <c r="G799" t="s">
        <v>20</v>
      </c>
      <c r="H799">
        <v>185</v>
      </c>
      <c r="I799" s="5">
        <f t="shared" si="7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73"/>
        <v>43464.25</v>
      </c>
      <c r="O799" s="9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72"/>
        <v>188.47058823529412</v>
      </c>
      <c r="G800" t="s">
        <v>20</v>
      </c>
      <c r="H800">
        <v>121</v>
      </c>
      <c r="I800" s="5">
        <f t="shared" si="7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73"/>
        <v>41060.208333333336</v>
      </c>
      <c r="O800" s="9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72"/>
        <v>87.008284023668637</v>
      </c>
      <c r="G801" t="s">
        <v>14</v>
      </c>
      <c r="H801">
        <v>1225</v>
      </c>
      <c r="I801" s="5">
        <f t="shared" si="7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73"/>
        <v>42399.25</v>
      </c>
      <c r="O801" s="9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72"/>
        <v>1</v>
      </c>
      <c r="G802" t="s">
        <v>14</v>
      </c>
      <c r="H802">
        <v>1</v>
      </c>
      <c r="I802" s="5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73"/>
        <v>42167.208333333328</v>
      </c>
      <c r="O802" s="9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72"/>
        <v>202.9130434782609</v>
      </c>
      <c r="G803" t="s">
        <v>20</v>
      </c>
      <c r="H803">
        <v>106</v>
      </c>
      <c r="I803" s="5">
        <f t="shared" si="7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73"/>
        <v>43830.25</v>
      </c>
      <c r="O803" s="9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72"/>
        <v>197.03225806451613</v>
      </c>
      <c r="G804" t="s">
        <v>20</v>
      </c>
      <c r="H804">
        <v>142</v>
      </c>
      <c r="I804" s="5">
        <f t="shared" si="7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73"/>
        <v>43650.208333333328</v>
      </c>
      <c r="O804" s="9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72"/>
        <v>107</v>
      </c>
      <c r="G805" t="s">
        <v>20</v>
      </c>
      <c r="H805">
        <v>233</v>
      </c>
      <c r="I805" s="5">
        <f t="shared" si="7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73"/>
        <v>43492.25</v>
      </c>
      <c r="O805" s="9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72"/>
        <v>268.73076923076923</v>
      </c>
      <c r="G806" t="s">
        <v>20</v>
      </c>
      <c r="H806">
        <v>218</v>
      </c>
      <c r="I806" s="5">
        <f t="shared" si="7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73"/>
        <v>43102.25</v>
      </c>
      <c r="O806" s="9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72"/>
        <v>50.845360824742272</v>
      </c>
      <c r="G807" t="s">
        <v>14</v>
      </c>
      <c r="H807">
        <v>67</v>
      </c>
      <c r="I807" s="5">
        <f t="shared" si="7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73"/>
        <v>41958.25</v>
      </c>
      <c r="O807" s="9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72"/>
        <v>1180.2857142857142</v>
      </c>
      <c r="G808" t="s">
        <v>20</v>
      </c>
      <c r="H808">
        <v>76</v>
      </c>
      <c r="I808" s="5">
        <f t="shared" si="7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73"/>
        <v>40973.25</v>
      </c>
      <c r="O808" s="9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72"/>
        <v>264</v>
      </c>
      <c r="G809" t="s">
        <v>20</v>
      </c>
      <c r="H809">
        <v>43</v>
      </c>
      <c r="I809" s="5">
        <f t="shared" si="7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73"/>
        <v>43753.208333333328</v>
      </c>
      <c r="O809" s="9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72"/>
        <v>30.44230769230769</v>
      </c>
      <c r="G810" t="s">
        <v>14</v>
      </c>
      <c r="H810">
        <v>19</v>
      </c>
      <c r="I810" s="5">
        <f t="shared" si="7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73"/>
        <v>42507.208333333328</v>
      </c>
      <c r="O810" s="9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72"/>
        <v>62.880681818181813</v>
      </c>
      <c r="G811" t="s">
        <v>14</v>
      </c>
      <c r="H811">
        <v>2108</v>
      </c>
      <c r="I811" s="5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73"/>
        <v>41135.208333333336</v>
      </c>
      <c r="O811" s="9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72"/>
        <v>193.125</v>
      </c>
      <c r="G812" t="s">
        <v>20</v>
      </c>
      <c r="H812">
        <v>221</v>
      </c>
      <c r="I812" s="5">
        <f t="shared" si="7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73"/>
        <v>43067.25</v>
      </c>
      <c r="O812" s="9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72"/>
        <v>77.102702702702715</v>
      </c>
      <c r="G813" t="s">
        <v>14</v>
      </c>
      <c r="H813">
        <v>679</v>
      </c>
      <c r="I813" s="5">
        <f t="shared" si="7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73"/>
        <v>42378.25</v>
      </c>
      <c r="O813" s="9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72"/>
        <v>225.52763819095478</v>
      </c>
      <c r="G814" t="s">
        <v>20</v>
      </c>
      <c r="H814">
        <v>2805</v>
      </c>
      <c r="I814" s="5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73"/>
        <v>43206.208333333328</v>
      </c>
      <c r="O814" s="9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72"/>
        <v>239.40625</v>
      </c>
      <c r="G815" t="s">
        <v>20</v>
      </c>
      <c r="H815">
        <v>68</v>
      </c>
      <c r="I815" s="5">
        <f t="shared" si="7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73"/>
        <v>41148.208333333336</v>
      </c>
      <c r="O815" s="9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72"/>
        <v>92.1875</v>
      </c>
      <c r="G816" t="s">
        <v>14</v>
      </c>
      <c r="H816">
        <v>36</v>
      </c>
      <c r="I816" s="5">
        <f t="shared" si="7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73"/>
        <v>42517.208333333328</v>
      </c>
      <c r="O816" s="9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72"/>
        <v>130.23333333333335</v>
      </c>
      <c r="G817" t="s">
        <v>20</v>
      </c>
      <c r="H817">
        <v>183</v>
      </c>
      <c r="I817" s="5">
        <f t="shared" si="7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73"/>
        <v>43068.25</v>
      </c>
      <c r="O817" s="9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72"/>
        <v>615.21739130434787</v>
      </c>
      <c r="G818" t="s">
        <v>20</v>
      </c>
      <c r="H818">
        <v>133</v>
      </c>
      <c r="I818" s="5">
        <f t="shared" si="7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73"/>
        <v>41680.25</v>
      </c>
      <c r="O818" s="9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72"/>
        <v>368.79532163742692</v>
      </c>
      <c r="G819" t="s">
        <v>20</v>
      </c>
      <c r="H819">
        <v>2489</v>
      </c>
      <c r="I819" s="5">
        <f t="shared" si="7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73"/>
        <v>43589.208333333328</v>
      </c>
      <c r="O819" s="9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72"/>
        <v>1094.8571428571429</v>
      </c>
      <c r="G820" t="s">
        <v>20</v>
      </c>
      <c r="H820">
        <v>69</v>
      </c>
      <c r="I820" s="5">
        <f t="shared" si="7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73"/>
        <v>43486.25</v>
      </c>
      <c r="O820" s="9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72"/>
        <v>50.662921348314605</v>
      </c>
      <c r="G821" t="s">
        <v>14</v>
      </c>
      <c r="H821">
        <v>47</v>
      </c>
      <c r="I821" s="5">
        <f t="shared" si="7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73"/>
        <v>41237.25</v>
      </c>
      <c r="O821" s="9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72"/>
        <v>800.6</v>
      </c>
      <c r="G822" t="s">
        <v>20</v>
      </c>
      <c r="H822">
        <v>279</v>
      </c>
      <c r="I822" s="5">
        <f t="shared" si="7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73"/>
        <v>43310.208333333328</v>
      </c>
      <c r="O822" s="9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72"/>
        <v>291.28571428571428</v>
      </c>
      <c r="G823" t="s">
        <v>20</v>
      </c>
      <c r="H823">
        <v>210</v>
      </c>
      <c r="I823" s="5">
        <f t="shared" si="7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73"/>
        <v>42794.25</v>
      </c>
      <c r="O823" s="9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72"/>
        <v>349.9666666666667</v>
      </c>
      <c r="G824" t="s">
        <v>20</v>
      </c>
      <c r="H824">
        <v>2100</v>
      </c>
      <c r="I824" s="5">
        <f t="shared" si="7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73"/>
        <v>41698.25</v>
      </c>
      <c r="O824" s="9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72"/>
        <v>357.07317073170731</v>
      </c>
      <c r="G825" t="s">
        <v>20</v>
      </c>
      <c r="H825">
        <v>252</v>
      </c>
      <c r="I825" s="5">
        <f t="shared" si="7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73"/>
        <v>41892.208333333336</v>
      </c>
      <c r="O825" s="9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72"/>
        <v>126.48941176470588</v>
      </c>
      <c r="G826" t="s">
        <v>20</v>
      </c>
      <c r="H826">
        <v>1280</v>
      </c>
      <c r="I826" s="5">
        <f t="shared" si="7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73"/>
        <v>40348.208333333336</v>
      </c>
      <c r="O826" s="9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72"/>
        <v>387.5</v>
      </c>
      <c r="G827" t="s">
        <v>20</v>
      </c>
      <c r="H827">
        <v>157</v>
      </c>
      <c r="I827" s="5">
        <f t="shared" si="7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73"/>
        <v>42941.208333333328</v>
      </c>
      <c r="O827" s="9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72"/>
        <v>457.03571428571428</v>
      </c>
      <c r="G828" t="s">
        <v>20</v>
      </c>
      <c r="H828">
        <v>194</v>
      </c>
      <c r="I828" s="5">
        <f t="shared" si="7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73"/>
        <v>40525.25</v>
      </c>
      <c r="O828" s="9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72"/>
        <v>266.69565217391306</v>
      </c>
      <c r="G829" t="s">
        <v>20</v>
      </c>
      <c r="H829">
        <v>82</v>
      </c>
      <c r="I829" s="5">
        <f t="shared" si="7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73"/>
        <v>40666.208333333336</v>
      </c>
      <c r="O829" s="9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72"/>
        <v>69</v>
      </c>
      <c r="G830" t="s">
        <v>14</v>
      </c>
      <c r="H830">
        <v>70</v>
      </c>
      <c r="I830" s="5">
        <f t="shared" si="7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73"/>
        <v>43340.208333333328</v>
      </c>
      <c r="O830" s="9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72"/>
        <v>51.34375</v>
      </c>
      <c r="G831" t="s">
        <v>14</v>
      </c>
      <c r="H831">
        <v>154</v>
      </c>
      <c r="I831" s="5">
        <f t="shared" si="7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73"/>
        <v>42164.208333333328</v>
      </c>
      <c r="O831" s="9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72"/>
        <v>1.1710526315789473</v>
      </c>
      <c r="G832" t="s">
        <v>14</v>
      </c>
      <c r="H832">
        <v>22</v>
      </c>
      <c r="I832" s="5">
        <f t="shared" si="7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73"/>
        <v>43103.25</v>
      </c>
      <c r="O832" s="9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72"/>
        <v>108.97734294541709</v>
      </c>
      <c r="G833" t="s">
        <v>20</v>
      </c>
      <c r="H833">
        <v>4233</v>
      </c>
      <c r="I833" s="5">
        <f t="shared" si="7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73"/>
        <v>40994.208333333336</v>
      </c>
      <c r="O833" s="9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72"/>
        <v>315.17592592592592</v>
      </c>
      <c r="G834" t="s">
        <v>20</v>
      </c>
      <c r="H834">
        <v>1297</v>
      </c>
      <c r="I834" s="5">
        <f t="shared" si="7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73"/>
        <v>42299.208333333328</v>
      </c>
      <c r="O834" s="9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78">$E835/$D835*100</f>
        <v>157.69117647058823</v>
      </c>
      <c r="G835" t="s">
        <v>20</v>
      </c>
      <c r="H835">
        <v>165</v>
      </c>
      <c r="I835" s="5">
        <f t="shared" si="77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79">((($L835/60)/60)/24)+DATE(1970,1,1)</f>
        <v>40588.25</v>
      </c>
      <c r="O835" s="9">
        <f t="shared" ref="O835:O898" si="80">((($M835/60)/60)/24)+DATE(1970,1,1)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LEFT(R835,FIND("/", R835)-1)</f>
        <v>publishing</v>
      </c>
      <c r="T835" t="str">
        <f t="shared" ref="T835:T898" si="82" xml:space="preserve"> RIGHT($R835, LEN($R835) - FIND( "/", $R835))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78"/>
        <v>153.8082191780822</v>
      </c>
      <c r="G836" t="s">
        <v>20</v>
      </c>
      <c r="H836">
        <v>119</v>
      </c>
      <c r="I836" s="5">
        <f t="shared" ref="I836:I899" si="83">IFERROR($E836/$H836,0)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79"/>
        <v>41448.208333333336</v>
      </c>
      <c r="O836" s="9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78"/>
        <v>89.738979118329468</v>
      </c>
      <c r="G837" t="s">
        <v>14</v>
      </c>
      <c r="H837">
        <v>1758</v>
      </c>
      <c r="I837" s="5">
        <f t="shared" si="8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79"/>
        <v>42063.25</v>
      </c>
      <c r="O837" s="9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78"/>
        <v>75.135802469135797</v>
      </c>
      <c r="G838" t="s">
        <v>14</v>
      </c>
      <c r="H838">
        <v>94</v>
      </c>
      <c r="I838" s="5">
        <f t="shared" si="8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79"/>
        <v>40214.25</v>
      </c>
      <c r="O838" s="9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78"/>
        <v>852.88135593220341</v>
      </c>
      <c r="G839" t="s">
        <v>20</v>
      </c>
      <c r="H839">
        <v>1797</v>
      </c>
      <c r="I839" s="5">
        <f t="shared" si="8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79"/>
        <v>40629.208333333336</v>
      </c>
      <c r="O839" s="9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78"/>
        <v>138.90625</v>
      </c>
      <c r="G840" t="s">
        <v>20</v>
      </c>
      <c r="H840">
        <v>261</v>
      </c>
      <c r="I840" s="5">
        <f t="shared" si="8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79"/>
        <v>43370.208333333328</v>
      </c>
      <c r="O840" s="9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78"/>
        <v>190.18181818181819</v>
      </c>
      <c r="G841" t="s">
        <v>20</v>
      </c>
      <c r="H841">
        <v>157</v>
      </c>
      <c r="I841" s="5">
        <f t="shared" si="8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79"/>
        <v>41715.208333333336</v>
      </c>
      <c r="O841" s="9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78"/>
        <v>100.24333619948409</v>
      </c>
      <c r="G842" t="s">
        <v>20</v>
      </c>
      <c r="H842">
        <v>3533</v>
      </c>
      <c r="I842" s="5">
        <f t="shared" si="8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79"/>
        <v>41836.208333333336</v>
      </c>
      <c r="O842" s="9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78"/>
        <v>142.75824175824175</v>
      </c>
      <c r="G843" t="s">
        <v>20</v>
      </c>
      <c r="H843">
        <v>155</v>
      </c>
      <c r="I843" s="5">
        <f t="shared" si="8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79"/>
        <v>42419.25</v>
      </c>
      <c r="O843" s="9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78"/>
        <v>563.13333333333333</v>
      </c>
      <c r="G844" t="s">
        <v>20</v>
      </c>
      <c r="H844">
        <v>132</v>
      </c>
      <c r="I844" s="5">
        <f t="shared" si="8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79"/>
        <v>43266.208333333328</v>
      </c>
      <c r="O844" s="9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78"/>
        <v>30.715909090909086</v>
      </c>
      <c r="G845" t="s">
        <v>14</v>
      </c>
      <c r="H845">
        <v>33</v>
      </c>
      <c r="I845" s="5">
        <f t="shared" si="8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79"/>
        <v>43338.208333333328</v>
      </c>
      <c r="O845" s="9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78"/>
        <v>99.39772727272728</v>
      </c>
      <c r="G846" t="s">
        <v>74</v>
      </c>
      <c r="H846">
        <v>94</v>
      </c>
      <c r="I846" s="5">
        <f t="shared" si="8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79"/>
        <v>40930.25</v>
      </c>
      <c r="O846" s="9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78"/>
        <v>197.54935622317598</v>
      </c>
      <c r="G847" t="s">
        <v>20</v>
      </c>
      <c r="H847">
        <v>1354</v>
      </c>
      <c r="I847" s="5">
        <f t="shared" si="8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79"/>
        <v>43235.208333333328</v>
      </c>
      <c r="O847" s="9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78"/>
        <v>508.5</v>
      </c>
      <c r="G848" t="s">
        <v>20</v>
      </c>
      <c r="H848">
        <v>48</v>
      </c>
      <c r="I848" s="5">
        <f t="shared" si="8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79"/>
        <v>43302.208333333328</v>
      </c>
      <c r="O848" s="9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78"/>
        <v>237.74468085106383</v>
      </c>
      <c r="G849" t="s">
        <v>20</v>
      </c>
      <c r="H849">
        <v>110</v>
      </c>
      <c r="I849" s="5">
        <f t="shared" si="8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79"/>
        <v>43107.25</v>
      </c>
      <c r="O849" s="9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78"/>
        <v>338.46875</v>
      </c>
      <c r="G850" t="s">
        <v>20</v>
      </c>
      <c r="H850">
        <v>172</v>
      </c>
      <c r="I850" s="5">
        <f t="shared" si="8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79"/>
        <v>40341.208333333336</v>
      </c>
      <c r="O850" s="9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78"/>
        <v>133.08955223880596</v>
      </c>
      <c r="G851" t="s">
        <v>20</v>
      </c>
      <c r="H851">
        <v>307</v>
      </c>
      <c r="I851" s="5">
        <f t="shared" si="8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79"/>
        <v>40948.25</v>
      </c>
      <c r="O851" s="9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78"/>
        <v>1</v>
      </c>
      <c r="G852" t="s">
        <v>14</v>
      </c>
      <c r="H852">
        <v>1</v>
      </c>
      <c r="I852" s="5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79"/>
        <v>40866.25</v>
      </c>
      <c r="O852" s="9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78"/>
        <v>207.79999999999998</v>
      </c>
      <c r="G853" t="s">
        <v>20</v>
      </c>
      <c r="H853">
        <v>160</v>
      </c>
      <c r="I853" s="5">
        <f t="shared" si="8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79"/>
        <v>41031.208333333336</v>
      </c>
      <c r="O853" s="9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78"/>
        <v>51.122448979591837</v>
      </c>
      <c r="G854" t="s">
        <v>14</v>
      </c>
      <c r="H854">
        <v>31</v>
      </c>
      <c r="I854" s="5">
        <f t="shared" si="8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79"/>
        <v>40740.208333333336</v>
      </c>
      <c r="O854" s="9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78"/>
        <v>652.05847953216369</v>
      </c>
      <c r="G855" t="s">
        <v>20</v>
      </c>
      <c r="H855">
        <v>1467</v>
      </c>
      <c r="I855" s="5">
        <f t="shared" si="8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79"/>
        <v>40714.208333333336</v>
      </c>
      <c r="O855" s="9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78"/>
        <v>113.63099415204678</v>
      </c>
      <c r="G856" t="s">
        <v>20</v>
      </c>
      <c r="H856">
        <v>2662</v>
      </c>
      <c r="I856" s="5">
        <f t="shared" si="8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79"/>
        <v>43787.25</v>
      </c>
      <c r="O856" s="9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78"/>
        <v>102.37606837606839</v>
      </c>
      <c r="G857" t="s">
        <v>20</v>
      </c>
      <c r="H857">
        <v>452</v>
      </c>
      <c r="I857" s="5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79"/>
        <v>40712.208333333336</v>
      </c>
      <c r="O857" s="9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78"/>
        <v>356.58333333333331</v>
      </c>
      <c r="G858" t="s">
        <v>20</v>
      </c>
      <c r="H858">
        <v>158</v>
      </c>
      <c r="I858" s="5">
        <f t="shared" si="8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79"/>
        <v>41023.208333333336</v>
      </c>
      <c r="O858" s="9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78"/>
        <v>139.86792452830187</v>
      </c>
      <c r="G859" t="s">
        <v>20</v>
      </c>
      <c r="H859">
        <v>225</v>
      </c>
      <c r="I859" s="5">
        <f t="shared" si="8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79"/>
        <v>40944.25</v>
      </c>
      <c r="O859" s="9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78"/>
        <v>69.45</v>
      </c>
      <c r="G860" t="s">
        <v>14</v>
      </c>
      <c r="H860">
        <v>35</v>
      </c>
      <c r="I860" s="5">
        <f t="shared" si="8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79"/>
        <v>43211.208333333328</v>
      </c>
      <c r="O860" s="9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78"/>
        <v>35.534246575342465</v>
      </c>
      <c r="G861" t="s">
        <v>14</v>
      </c>
      <c r="H861">
        <v>63</v>
      </c>
      <c r="I861" s="5">
        <f t="shared" si="8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79"/>
        <v>41334.25</v>
      </c>
      <c r="O861" s="9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78"/>
        <v>251.65</v>
      </c>
      <c r="G862" t="s">
        <v>20</v>
      </c>
      <c r="H862">
        <v>65</v>
      </c>
      <c r="I862" s="5">
        <f t="shared" si="8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79"/>
        <v>43515.25</v>
      </c>
      <c r="O862" s="9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78"/>
        <v>105.87500000000001</v>
      </c>
      <c r="G863" t="s">
        <v>20</v>
      </c>
      <c r="H863">
        <v>163</v>
      </c>
      <c r="I863" s="5">
        <f t="shared" si="8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79"/>
        <v>40258.208333333336</v>
      </c>
      <c r="O863" s="9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78"/>
        <v>187.42857142857144</v>
      </c>
      <c r="G864" t="s">
        <v>20</v>
      </c>
      <c r="H864">
        <v>85</v>
      </c>
      <c r="I864" s="5">
        <f t="shared" si="8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79"/>
        <v>40756.208333333336</v>
      </c>
      <c r="O864" s="9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78"/>
        <v>386.78571428571428</v>
      </c>
      <c r="G865" t="s">
        <v>20</v>
      </c>
      <c r="H865">
        <v>217</v>
      </c>
      <c r="I865" s="5">
        <f t="shared" si="8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79"/>
        <v>42172.208333333328</v>
      </c>
      <c r="O865" s="9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78"/>
        <v>347.07142857142856</v>
      </c>
      <c r="G866" t="s">
        <v>20</v>
      </c>
      <c r="H866">
        <v>150</v>
      </c>
      <c r="I866" s="5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79"/>
        <v>42601.208333333328</v>
      </c>
      <c r="O866" s="9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78"/>
        <v>185.82098765432099</v>
      </c>
      <c r="G867" t="s">
        <v>20</v>
      </c>
      <c r="H867">
        <v>3272</v>
      </c>
      <c r="I867" s="5">
        <f t="shared" si="8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79"/>
        <v>41897.208333333336</v>
      </c>
      <c r="O867" s="9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78"/>
        <v>43.241247264770237</v>
      </c>
      <c r="G868" t="s">
        <v>74</v>
      </c>
      <c r="H868">
        <v>898</v>
      </c>
      <c r="I868" s="5">
        <f t="shared" si="8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79"/>
        <v>40671.208333333336</v>
      </c>
      <c r="O868" s="9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78"/>
        <v>162.4375</v>
      </c>
      <c r="G869" t="s">
        <v>20</v>
      </c>
      <c r="H869">
        <v>300</v>
      </c>
      <c r="I869" s="5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79"/>
        <v>43382.208333333328</v>
      </c>
      <c r="O869" s="9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78"/>
        <v>184.84285714285716</v>
      </c>
      <c r="G870" t="s">
        <v>20</v>
      </c>
      <c r="H870">
        <v>126</v>
      </c>
      <c r="I870" s="5">
        <f t="shared" si="8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79"/>
        <v>41559.208333333336</v>
      </c>
      <c r="O870" s="9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78"/>
        <v>23.703520691785052</v>
      </c>
      <c r="G871" t="s">
        <v>14</v>
      </c>
      <c r="H871">
        <v>526</v>
      </c>
      <c r="I871" s="5">
        <f t="shared" si="8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79"/>
        <v>40350.208333333336</v>
      </c>
      <c r="O871" s="9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78"/>
        <v>89.870129870129873</v>
      </c>
      <c r="G872" t="s">
        <v>14</v>
      </c>
      <c r="H872">
        <v>121</v>
      </c>
      <c r="I872" s="5">
        <f t="shared" si="8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79"/>
        <v>42240.208333333328</v>
      </c>
      <c r="O872" s="9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78"/>
        <v>272.6041958041958</v>
      </c>
      <c r="G873" t="s">
        <v>20</v>
      </c>
      <c r="H873">
        <v>2320</v>
      </c>
      <c r="I873" s="5">
        <f t="shared" si="8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79"/>
        <v>43040.208333333328</v>
      </c>
      <c r="O873" s="9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78"/>
        <v>170.04255319148936</v>
      </c>
      <c r="G874" t="s">
        <v>20</v>
      </c>
      <c r="H874">
        <v>81</v>
      </c>
      <c r="I874" s="5">
        <f t="shared" si="8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79"/>
        <v>43346.208333333328</v>
      </c>
      <c r="O874" s="9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78"/>
        <v>188.28503562945369</v>
      </c>
      <c r="G875" t="s">
        <v>20</v>
      </c>
      <c r="H875">
        <v>1887</v>
      </c>
      <c r="I875" s="5">
        <f t="shared" si="8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79"/>
        <v>41647.25</v>
      </c>
      <c r="O875" s="9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78"/>
        <v>346.93532338308455</v>
      </c>
      <c r="G876" t="s">
        <v>20</v>
      </c>
      <c r="H876">
        <v>4358</v>
      </c>
      <c r="I876" s="5">
        <f t="shared" si="8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79"/>
        <v>40291.208333333336</v>
      </c>
      <c r="O876" s="9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78"/>
        <v>69.177215189873422</v>
      </c>
      <c r="G877" t="s">
        <v>14</v>
      </c>
      <c r="H877">
        <v>67</v>
      </c>
      <c r="I877" s="5">
        <f t="shared" si="8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79"/>
        <v>40556.25</v>
      </c>
      <c r="O877" s="9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78"/>
        <v>25.433734939759034</v>
      </c>
      <c r="G878" t="s">
        <v>14</v>
      </c>
      <c r="H878">
        <v>57</v>
      </c>
      <c r="I878" s="5">
        <f t="shared" si="8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79"/>
        <v>43624.208333333328</v>
      </c>
      <c r="O878" s="9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78"/>
        <v>77.400977995110026</v>
      </c>
      <c r="G879" t="s">
        <v>14</v>
      </c>
      <c r="H879">
        <v>1229</v>
      </c>
      <c r="I879" s="5">
        <f t="shared" si="8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79"/>
        <v>42577.208333333328</v>
      </c>
      <c r="O879" s="9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78"/>
        <v>37.481481481481481</v>
      </c>
      <c r="G880" t="s">
        <v>14</v>
      </c>
      <c r="H880">
        <v>12</v>
      </c>
      <c r="I880" s="5">
        <f t="shared" si="8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79"/>
        <v>43845.25</v>
      </c>
      <c r="O880" s="9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78"/>
        <v>543.79999999999995</v>
      </c>
      <c r="G881" t="s">
        <v>20</v>
      </c>
      <c r="H881">
        <v>53</v>
      </c>
      <c r="I881" s="5">
        <f t="shared" si="8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79"/>
        <v>42788.25</v>
      </c>
      <c r="O881" s="9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78"/>
        <v>228.52189349112427</v>
      </c>
      <c r="G882" t="s">
        <v>20</v>
      </c>
      <c r="H882">
        <v>2414</v>
      </c>
      <c r="I882" s="5">
        <f t="shared" si="8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79"/>
        <v>43667.208333333328</v>
      </c>
      <c r="O882" s="9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78"/>
        <v>38.948339483394832</v>
      </c>
      <c r="G883" t="s">
        <v>14</v>
      </c>
      <c r="H883">
        <v>452</v>
      </c>
      <c r="I883" s="5">
        <f t="shared" si="8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79"/>
        <v>42194.208333333328</v>
      </c>
      <c r="O883" s="9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78"/>
        <v>370</v>
      </c>
      <c r="G884" t="s">
        <v>20</v>
      </c>
      <c r="H884">
        <v>80</v>
      </c>
      <c r="I884" s="5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79"/>
        <v>42025.25</v>
      </c>
      <c r="O884" s="9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78"/>
        <v>237.91176470588232</v>
      </c>
      <c r="G885" t="s">
        <v>20</v>
      </c>
      <c r="H885">
        <v>193</v>
      </c>
      <c r="I885" s="5">
        <f t="shared" si="8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79"/>
        <v>40323.208333333336</v>
      </c>
      <c r="O885" s="9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78"/>
        <v>64.036299765807954</v>
      </c>
      <c r="G886" t="s">
        <v>14</v>
      </c>
      <c r="H886">
        <v>1886</v>
      </c>
      <c r="I886" s="5">
        <f t="shared" si="8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79"/>
        <v>41763.208333333336</v>
      </c>
      <c r="O886" s="9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78"/>
        <v>118.27777777777777</v>
      </c>
      <c r="G887" t="s">
        <v>20</v>
      </c>
      <c r="H887">
        <v>52</v>
      </c>
      <c r="I887" s="5">
        <f t="shared" si="8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79"/>
        <v>40335.208333333336</v>
      </c>
      <c r="O887" s="9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78"/>
        <v>84.824037184594957</v>
      </c>
      <c r="G888" t="s">
        <v>14</v>
      </c>
      <c r="H888">
        <v>1825</v>
      </c>
      <c r="I888" s="5">
        <f t="shared" si="8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79"/>
        <v>40416.208333333336</v>
      </c>
      <c r="O888" s="9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78"/>
        <v>29.346153846153843</v>
      </c>
      <c r="G889" t="s">
        <v>14</v>
      </c>
      <c r="H889">
        <v>31</v>
      </c>
      <c r="I889" s="5">
        <f t="shared" si="8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79"/>
        <v>42202.208333333328</v>
      </c>
      <c r="O889" s="9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78"/>
        <v>209.89655172413794</v>
      </c>
      <c r="G890" t="s">
        <v>20</v>
      </c>
      <c r="H890">
        <v>290</v>
      </c>
      <c r="I890" s="5">
        <f t="shared" si="8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79"/>
        <v>42836.208333333328</v>
      </c>
      <c r="O890" s="9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78"/>
        <v>169.78571428571431</v>
      </c>
      <c r="G891" t="s">
        <v>20</v>
      </c>
      <c r="H891">
        <v>122</v>
      </c>
      <c r="I891" s="5">
        <f t="shared" si="8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79"/>
        <v>41710.208333333336</v>
      </c>
      <c r="O891" s="9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78"/>
        <v>115.95907738095239</v>
      </c>
      <c r="G892" t="s">
        <v>20</v>
      </c>
      <c r="H892">
        <v>1470</v>
      </c>
      <c r="I892" s="5">
        <f t="shared" si="8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79"/>
        <v>43640.208333333328</v>
      </c>
      <c r="O892" s="9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78"/>
        <v>258.59999999999997</v>
      </c>
      <c r="G893" t="s">
        <v>20</v>
      </c>
      <c r="H893">
        <v>165</v>
      </c>
      <c r="I893" s="5">
        <f t="shared" si="8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79"/>
        <v>40880.25</v>
      </c>
      <c r="O893" s="9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78"/>
        <v>230.58333333333331</v>
      </c>
      <c r="G894" t="s">
        <v>20</v>
      </c>
      <c r="H894">
        <v>182</v>
      </c>
      <c r="I894" s="5">
        <f t="shared" si="8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79"/>
        <v>40319.208333333336</v>
      </c>
      <c r="O894" s="9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78"/>
        <v>128.21428571428572</v>
      </c>
      <c r="G895" t="s">
        <v>20</v>
      </c>
      <c r="H895">
        <v>199</v>
      </c>
      <c r="I895" s="5">
        <f t="shared" si="8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79"/>
        <v>42170.208333333328</v>
      </c>
      <c r="O895" s="9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78"/>
        <v>188.70588235294116</v>
      </c>
      <c r="G896" t="s">
        <v>20</v>
      </c>
      <c r="H896">
        <v>56</v>
      </c>
      <c r="I896" s="5">
        <f t="shared" si="8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79"/>
        <v>41466.208333333336</v>
      </c>
      <c r="O896" s="9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78"/>
        <v>6.9511889862327907</v>
      </c>
      <c r="G897" t="s">
        <v>14</v>
      </c>
      <c r="H897">
        <v>107</v>
      </c>
      <c r="I897" s="5">
        <f t="shared" si="8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79"/>
        <v>43134.25</v>
      </c>
      <c r="O897" s="9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78"/>
        <v>774.43434343434342</v>
      </c>
      <c r="G898" t="s">
        <v>20</v>
      </c>
      <c r="H898">
        <v>1460</v>
      </c>
      <c r="I898" s="5">
        <f t="shared" si="8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79"/>
        <v>40738.208333333336</v>
      </c>
      <c r="O898" s="9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84">$E899/$D899*100</f>
        <v>27.693181818181817</v>
      </c>
      <c r="G899" t="s">
        <v>14</v>
      </c>
      <c r="H899">
        <v>27</v>
      </c>
      <c r="I899" s="5">
        <f t="shared" si="83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85">((($L899/60)/60)/24)+DATE(1970,1,1)</f>
        <v>43583.208333333328</v>
      </c>
      <c r="O899" s="9">
        <f t="shared" ref="O899:O962" si="86">((($M899/60)/60)/24)+DATE(1970,1,1)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LEFT(R899,FIND("/", R899)-1)</f>
        <v>theater</v>
      </c>
      <c r="T899" t="str">
        <f t="shared" ref="T899:T962" si="88" xml:space="preserve"> RIGHT($R899, LEN($R899) - FIND( "/", $R899))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84"/>
        <v>52.479620323841424</v>
      </c>
      <c r="G900" t="s">
        <v>14</v>
      </c>
      <c r="H900">
        <v>1221</v>
      </c>
      <c r="I900" s="5">
        <f t="shared" ref="I900:I963" si="89">IFERROR($E900/$H900,0)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85"/>
        <v>43815.25</v>
      </c>
      <c r="O900" s="9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84"/>
        <v>407.09677419354841</v>
      </c>
      <c r="G901" t="s">
        <v>20</v>
      </c>
      <c r="H901">
        <v>123</v>
      </c>
      <c r="I901" s="5">
        <f t="shared" si="8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85"/>
        <v>41554.208333333336</v>
      </c>
      <c r="O901" s="9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84"/>
        <v>2</v>
      </c>
      <c r="G902" t="s">
        <v>14</v>
      </c>
      <c r="H902">
        <v>1</v>
      </c>
      <c r="I902" s="5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85"/>
        <v>41901.208333333336</v>
      </c>
      <c r="O902" s="9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84"/>
        <v>156.17857142857144</v>
      </c>
      <c r="G903" t="s">
        <v>20</v>
      </c>
      <c r="H903">
        <v>159</v>
      </c>
      <c r="I903" s="5">
        <f t="shared" si="8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85"/>
        <v>43298.208333333328</v>
      </c>
      <c r="O903" s="9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84"/>
        <v>252.42857142857144</v>
      </c>
      <c r="G904" t="s">
        <v>20</v>
      </c>
      <c r="H904">
        <v>110</v>
      </c>
      <c r="I904" s="5">
        <f t="shared" si="8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85"/>
        <v>42399.25</v>
      </c>
      <c r="O904" s="9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84"/>
        <v>1.729268292682927</v>
      </c>
      <c r="G905" t="s">
        <v>47</v>
      </c>
      <c r="H905">
        <v>14</v>
      </c>
      <c r="I905" s="5">
        <f t="shared" si="8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85"/>
        <v>41034.208333333336</v>
      </c>
      <c r="O905" s="9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84"/>
        <v>12.230769230769232</v>
      </c>
      <c r="G906" t="s">
        <v>14</v>
      </c>
      <c r="H906">
        <v>16</v>
      </c>
      <c r="I906" s="5">
        <f t="shared" si="8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85"/>
        <v>41186.208333333336</v>
      </c>
      <c r="O906" s="9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84"/>
        <v>163.98734177215189</v>
      </c>
      <c r="G907" t="s">
        <v>20</v>
      </c>
      <c r="H907">
        <v>236</v>
      </c>
      <c r="I907" s="5">
        <f t="shared" si="8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85"/>
        <v>41536.208333333336</v>
      </c>
      <c r="O907" s="9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84"/>
        <v>162.98181818181817</v>
      </c>
      <c r="G908" t="s">
        <v>20</v>
      </c>
      <c r="H908">
        <v>191</v>
      </c>
      <c r="I908" s="5">
        <f t="shared" si="8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85"/>
        <v>42868.208333333328</v>
      </c>
      <c r="O908" s="9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84"/>
        <v>20.252747252747252</v>
      </c>
      <c r="G909" t="s">
        <v>14</v>
      </c>
      <c r="H909">
        <v>41</v>
      </c>
      <c r="I909" s="5">
        <f t="shared" si="8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85"/>
        <v>40660.208333333336</v>
      </c>
      <c r="O909" s="9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84"/>
        <v>319.24083769633506</v>
      </c>
      <c r="G910" t="s">
        <v>20</v>
      </c>
      <c r="H910">
        <v>3934</v>
      </c>
      <c r="I910" s="5">
        <f t="shared" si="8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85"/>
        <v>41031.208333333336</v>
      </c>
      <c r="O910" s="9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84"/>
        <v>478.94444444444446</v>
      </c>
      <c r="G911" t="s">
        <v>20</v>
      </c>
      <c r="H911">
        <v>80</v>
      </c>
      <c r="I911" s="5">
        <f t="shared" si="8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85"/>
        <v>43255.208333333328</v>
      </c>
      <c r="O911" s="9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84"/>
        <v>19.556634304207122</v>
      </c>
      <c r="G912" t="s">
        <v>74</v>
      </c>
      <c r="H912">
        <v>296</v>
      </c>
      <c r="I912" s="5">
        <f t="shared" si="8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85"/>
        <v>42026.25</v>
      </c>
      <c r="O912" s="9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84"/>
        <v>198.94827586206895</v>
      </c>
      <c r="G913" t="s">
        <v>20</v>
      </c>
      <c r="H913">
        <v>462</v>
      </c>
      <c r="I913" s="5">
        <f t="shared" si="8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85"/>
        <v>43717.208333333328</v>
      </c>
      <c r="O913" s="9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84"/>
        <v>795</v>
      </c>
      <c r="G914" t="s">
        <v>20</v>
      </c>
      <c r="H914">
        <v>179</v>
      </c>
      <c r="I914" s="5">
        <f t="shared" si="8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85"/>
        <v>41157.208333333336</v>
      </c>
      <c r="O914" s="9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84"/>
        <v>50.621082621082621</v>
      </c>
      <c r="G915" t="s">
        <v>14</v>
      </c>
      <c r="H915">
        <v>523</v>
      </c>
      <c r="I915" s="5">
        <f t="shared" si="8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85"/>
        <v>43597.208333333328</v>
      </c>
      <c r="O915" s="9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84"/>
        <v>57.4375</v>
      </c>
      <c r="G916" t="s">
        <v>14</v>
      </c>
      <c r="H916">
        <v>141</v>
      </c>
      <c r="I916" s="5">
        <f t="shared" si="8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85"/>
        <v>41490.208333333336</v>
      </c>
      <c r="O916" s="9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84"/>
        <v>155.62827640984909</v>
      </c>
      <c r="G917" t="s">
        <v>20</v>
      </c>
      <c r="H917">
        <v>1866</v>
      </c>
      <c r="I917" s="5">
        <f t="shared" si="8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85"/>
        <v>42976.208333333328</v>
      </c>
      <c r="O917" s="9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84"/>
        <v>36.297297297297298</v>
      </c>
      <c r="G918" t="s">
        <v>14</v>
      </c>
      <c r="H918">
        <v>52</v>
      </c>
      <c r="I918" s="5">
        <f t="shared" si="8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85"/>
        <v>41991.25</v>
      </c>
      <c r="O918" s="9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84"/>
        <v>58.25</v>
      </c>
      <c r="G919" t="s">
        <v>47</v>
      </c>
      <c r="H919">
        <v>27</v>
      </c>
      <c r="I919" s="5">
        <f t="shared" si="8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85"/>
        <v>40722.208333333336</v>
      </c>
      <c r="O919" s="9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84"/>
        <v>237.39473684210526</v>
      </c>
      <c r="G920" t="s">
        <v>20</v>
      </c>
      <c r="H920">
        <v>156</v>
      </c>
      <c r="I920" s="5">
        <f t="shared" si="8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85"/>
        <v>41117.208333333336</v>
      </c>
      <c r="O920" s="9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84"/>
        <v>58.75</v>
      </c>
      <c r="G921" t="s">
        <v>14</v>
      </c>
      <c r="H921">
        <v>225</v>
      </c>
      <c r="I921" s="5">
        <f t="shared" si="8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85"/>
        <v>43022.208333333328</v>
      </c>
      <c r="O921" s="9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84"/>
        <v>182.56603773584905</v>
      </c>
      <c r="G922" t="s">
        <v>20</v>
      </c>
      <c r="H922">
        <v>255</v>
      </c>
      <c r="I922" s="5">
        <f t="shared" si="8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85"/>
        <v>43503.25</v>
      </c>
      <c r="O922" s="9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84"/>
        <v>0.75436408977556113</v>
      </c>
      <c r="G923" t="s">
        <v>14</v>
      </c>
      <c r="H923">
        <v>38</v>
      </c>
      <c r="I923" s="5">
        <f t="shared" si="8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85"/>
        <v>40951.25</v>
      </c>
      <c r="O923" s="9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84"/>
        <v>175.95330739299609</v>
      </c>
      <c r="G924" t="s">
        <v>20</v>
      </c>
      <c r="H924">
        <v>2261</v>
      </c>
      <c r="I924" s="5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85"/>
        <v>43443.25</v>
      </c>
      <c r="O924" s="9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84"/>
        <v>237.88235294117646</v>
      </c>
      <c r="G925" t="s">
        <v>20</v>
      </c>
      <c r="H925">
        <v>40</v>
      </c>
      <c r="I925" s="5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85"/>
        <v>40373.208333333336</v>
      </c>
      <c r="O925" s="9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84"/>
        <v>488.05076142131981</v>
      </c>
      <c r="G926" t="s">
        <v>20</v>
      </c>
      <c r="H926">
        <v>2289</v>
      </c>
      <c r="I926" s="5">
        <f t="shared" si="8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85"/>
        <v>43769.208333333328</v>
      </c>
      <c r="O926" s="9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84"/>
        <v>224.06666666666669</v>
      </c>
      <c r="G927" t="s">
        <v>20</v>
      </c>
      <c r="H927">
        <v>65</v>
      </c>
      <c r="I927" s="5">
        <f t="shared" si="8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85"/>
        <v>43000.208333333328</v>
      </c>
      <c r="O927" s="9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84"/>
        <v>18.126436781609197</v>
      </c>
      <c r="G928" t="s">
        <v>14</v>
      </c>
      <c r="H928">
        <v>15</v>
      </c>
      <c r="I928" s="5">
        <f t="shared" si="8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85"/>
        <v>42502.208333333328</v>
      </c>
      <c r="O928" s="9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84"/>
        <v>45.847222222222221</v>
      </c>
      <c r="G929" t="s">
        <v>14</v>
      </c>
      <c r="H929">
        <v>37</v>
      </c>
      <c r="I929" s="5">
        <f t="shared" si="8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85"/>
        <v>41102.208333333336</v>
      </c>
      <c r="O929" s="9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84"/>
        <v>117.31541218637993</v>
      </c>
      <c r="G930" t="s">
        <v>20</v>
      </c>
      <c r="H930">
        <v>3777</v>
      </c>
      <c r="I930" s="5">
        <f t="shared" si="8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85"/>
        <v>41637.25</v>
      </c>
      <c r="O930" s="9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84"/>
        <v>217.30909090909088</v>
      </c>
      <c r="G931" t="s">
        <v>20</v>
      </c>
      <c r="H931">
        <v>184</v>
      </c>
      <c r="I931" s="5">
        <f t="shared" si="8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85"/>
        <v>42858.208333333328</v>
      </c>
      <c r="O931" s="9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84"/>
        <v>112.28571428571428</v>
      </c>
      <c r="G932" t="s">
        <v>20</v>
      </c>
      <c r="H932">
        <v>85</v>
      </c>
      <c r="I932" s="5">
        <f t="shared" si="8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85"/>
        <v>42060.25</v>
      </c>
      <c r="O932" s="9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84"/>
        <v>72.51898734177216</v>
      </c>
      <c r="G933" t="s">
        <v>14</v>
      </c>
      <c r="H933">
        <v>112</v>
      </c>
      <c r="I933" s="5">
        <f t="shared" si="8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85"/>
        <v>41818.208333333336</v>
      </c>
      <c r="O933" s="9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84"/>
        <v>212.30434782608697</v>
      </c>
      <c r="G934" t="s">
        <v>20</v>
      </c>
      <c r="H934">
        <v>144</v>
      </c>
      <c r="I934" s="5">
        <f t="shared" si="8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85"/>
        <v>41709.208333333336</v>
      </c>
      <c r="O934" s="9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84"/>
        <v>239.74657534246577</v>
      </c>
      <c r="G935" t="s">
        <v>20</v>
      </c>
      <c r="H935">
        <v>1902</v>
      </c>
      <c r="I935" s="5">
        <f t="shared" si="8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85"/>
        <v>41372.208333333336</v>
      </c>
      <c r="O935" s="9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84"/>
        <v>181.93548387096774</v>
      </c>
      <c r="G936" t="s">
        <v>20</v>
      </c>
      <c r="H936">
        <v>105</v>
      </c>
      <c r="I936" s="5">
        <f t="shared" si="8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85"/>
        <v>42422.25</v>
      </c>
      <c r="O936" s="9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84"/>
        <v>164.13114754098362</v>
      </c>
      <c r="G937" t="s">
        <v>20</v>
      </c>
      <c r="H937">
        <v>132</v>
      </c>
      <c r="I937" s="5">
        <f t="shared" si="8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85"/>
        <v>42209.208333333328</v>
      </c>
      <c r="O937" s="9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84"/>
        <v>1.6375968992248062</v>
      </c>
      <c r="G938" t="s">
        <v>14</v>
      </c>
      <c r="H938">
        <v>21</v>
      </c>
      <c r="I938" s="5">
        <f t="shared" si="8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85"/>
        <v>43668.208333333328</v>
      </c>
      <c r="O938" s="9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84"/>
        <v>49.64385964912281</v>
      </c>
      <c r="G939" t="s">
        <v>74</v>
      </c>
      <c r="H939">
        <v>976</v>
      </c>
      <c r="I939" s="5">
        <f t="shared" si="8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85"/>
        <v>42334.25</v>
      </c>
      <c r="O939" s="9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84"/>
        <v>109.70652173913042</v>
      </c>
      <c r="G940" t="s">
        <v>20</v>
      </c>
      <c r="H940">
        <v>96</v>
      </c>
      <c r="I940" s="5">
        <f t="shared" si="8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85"/>
        <v>43263.208333333328</v>
      </c>
      <c r="O940" s="9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84"/>
        <v>49.217948717948715</v>
      </c>
      <c r="G941" t="s">
        <v>14</v>
      </c>
      <c r="H941">
        <v>67</v>
      </c>
      <c r="I941" s="5">
        <f t="shared" si="8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85"/>
        <v>40670.208333333336</v>
      </c>
      <c r="O941" s="9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84"/>
        <v>62.232323232323225</v>
      </c>
      <c r="G942" t="s">
        <v>47</v>
      </c>
      <c r="H942">
        <v>66</v>
      </c>
      <c r="I942" s="5">
        <f t="shared" si="8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85"/>
        <v>41244.25</v>
      </c>
      <c r="O942" s="9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84"/>
        <v>13.05813953488372</v>
      </c>
      <c r="G943" t="s">
        <v>14</v>
      </c>
      <c r="H943">
        <v>78</v>
      </c>
      <c r="I943" s="5">
        <f t="shared" si="8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85"/>
        <v>40552.25</v>
      </c>
      <c r="O943" s="9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84"/>
        <v>64.635416666666671</v>
      </c>
      <c r="G944" t="s">
        <v>14</v>
      </c>
      <c r="H944">
        <v>67</v>
      </c>
      <c r="I944" s="5">
        <f t="shared" si="8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85"/>
        <v>40568.25</v>
      </c>
      <c r="O944" s="9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84"/>
        <v>159.58666666666667</v>
      </c>
      <c r="G945" t="s">
        <v>20</v>
      </c>
      <c r="H945">
        <v>114</v>
      </c>
      <c r="I945" s="5">
        <f t="shared" si="8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85"/>
        <v>41906.208333333336</v>
      </c>
      <c r="O945" s="9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84"/>
        <v>81.42</v>
      </c>
      <c r="G946" t="s">
        <v>14</v>
      </c>
      <c r="H946">
        <v>263</v>
      </c>
      <c r="I946" s="5">
        <f t="shared" si="8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85"/>
        <v>42776.25</v>
      </c>
      <c r="O946" s="9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84"/>
        <v>32.444767441860463</v>
      </c>
      <c r="G947" t="s">
        <v>14</v>
      </c>
      <c r="H947">
        <v>1691</v>
      </c>
      <c r="I947" s="5">
        <f t="shared" si="8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85"/>
        <v>41004.208333333336</v>
      </c>
      <c r="O947" s="9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84"/>
        <v>9.9141184124918666</v>
      </c>
      <c r="G948" t="s">
        <v>14</v>
      </c>
      <c r="H948">
        <v>181</v>
      </c>
      <c r="I948" s="5">
        <f t="shared" si="8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85"/>
        <v>40710.208333333336</v>
      </c>
      <c r="O948" s="9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84"/>
        <v>26.694444444444443</v>
      </c>
      <c r="G949" t="s">
        <v>14</v>
      </c>
      <c r="H949">
        <v>13</v>
      </c>
      <c r="I949" s="5">
        <f t="shared" si="8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85"/>
        <v>41908.208333333336</v>
      </c>
      <c r="O949" s="9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84"/>
        <v>62.957446808510639</v>
      </c>
      <c r="G950" t="s">
        <v>74</v>
      </c>
      <c r="H950">
        <v>160</v>
      </c>
      <c r="I950" s="5">
        <f t="shared" si="8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85"/>
        <v>41985.25</v>
      </c>
      <c r="O950" s="9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84"/>
        <v>161.35593220338984</v>
      </c>
      <c r="G951" t="s">
        <v>20</v>
      </c>
      <c r="H951">
        <v>203</v>
      </c>
      <c r="I951" s="5">
        <f t="shared" si="8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85"/>
        <v>42112.208333333328</v>
      </c>
      <c r="O951" s="9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84"/>
        <v>5</v>
      </c>
      <c r="G952" t="s">
        <v>14</v>
      </c>
      <c r="H952">
        <v>1</v>
      </c>
      <c r="I952" s="5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85"/>
        <v>43571.208333333328</v>
      </c>
      <c r="O952" s="9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84"/>
        <v>1096.9379310344827</v>
      </c>
      <c r="G953" t="s">
        <v>20</v>
      </c>
      <c r="H953">
        <v>1559</v>
      </c>
      <c r="I953" s="5">
        <f t="shared" si="8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85"/>
        <v>42730.25</v>
      </c>
      <c r="O953" s="9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84"/>
        <v>70.094158075601371</v>
      </c>
      <c r="G954" t="s">
        <v>74</v>
      </c>
      <c r="H954">
        <v>2266</v>
      </c>
      <c r="I954" s="5">
        <f t="shared" si="8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85"/>
        <v>42591.208333333328</v>
      </c>
      <c r="O954" s="9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84"/>
        <v>60</v>
      </c>
      <c r="G955" t="s">
        <v>14</v>
      </c>
      <c r="H955">
        <v>21</v>
      </c>
      <c r="I955" s="5">
        <f t="shared" si="8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85"/>
        <v>42358.25</v>
      </c>
      <c r="O955" s="9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84"/>
        <v>367.0985915492958</v>
      </c>
      <c r="G956" t="s">
        <v>20</v>
      </c>
      <c r="H956">
        <v>1548</v>
      </c>
      <c r="I956" s="5">
        <f t="shared" si="8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85"/>
        <v>41174.208333333336</v>
      </c>
      <c r="O956" s="9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84"/>
        <v>1109</v>
      </c>
      <c r="G957" t="s">
        <v>20</v>
      </c>
      <c r="H957">
        <v>80</v>
      </c>
      <c r="I957" s="5">
        <f t="shared" si="8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85"/>
        <v>41238.25</v>
      </c>
      <c r="O957" s="9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84"/>
        <v>19.028784648187631</v>
      </c>
      <c r="G958" t="s">
        <v>14</v>
      </c>
      <c r="H958">
        <v>830</v>
      </c>
      <c r="I958" s="5">
        <f t="shared" si="8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85"/>
        <v>42360.25</v>
      </c>
      <c r="O958" s="9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84"/>
        <v>126.87755102040816</v>
      </c>
      <c r="G959" t="s">
        <v>20</v>
      </c>
      <c r="H959">
        <v>131</v>
      </c>
      <c r="I959" s="5">
        <f t="shared" si="8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85"/>
        <v>40955.25</v>
      </c>
      <c r="O959" s="9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84"/>
        <v>734.63636363636363</v>
      </c>
      <c r="G960" t="s">
        <v>20</v>
      </c>
      <c r="H960">
        <v>112</v>
      </c>
      <c r="I960" s="5">
        <f t="shared" si="8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85"/>
        <v>40350.208333333336</v>
      </c>
      <c r="O960" s="9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84"/>
        <v>4.5731034482758623</v>
      </c>
      <c r="G961" t="s">
        <v>14</v>
      </c>
      <c r="H961">
        <v>130</v>
      </c>
      <c r="I961" s="5">
        <f t="shared" si="8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85"/>
        <v>40357.208333333336</v>
      </c>
      <c r="O961" s="9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84"/>
        <v>85.054545454545448</v>
      </c>
      <c r="G962" t="s">
        <v>14</v>
      </c>
      <c r="H962">
        <v>55</v>
      </c>
      <c r="I962" s="5">
        <f t="shared" si="8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85"/>
        <v>42408.25</v>
      </c>
      <c r="O962" s="9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90">$E963/$D963*100</f>
        <v>119.29824561403508</v>
      </c>
      <c r="G963" t="s">
        <v>20</v>
      </c>
      <c r="H963">
        <v>155</v>
      </c>
      <c r="I963" s="5">
        <f t="shared" si="8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91">((($L963/60)/60)/24)+DATE(1970,1,1)</f>
        <v>40591.25</v>
      </c>
      <c r="O963" s="9">
        <f t="shared" ref="O963:O1001" si="92">((($M963/60)/60)/24)+DATE(1970,1,1)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LEFT(R963,FIND("/", R963)-1)</f>
        <v>publishing</v>
      </c>
      <c r="T963" t="str">
        <f t="shared" ref="T963:T1001" si="94" xml:space="preserve"> RIGHT($R963, LEN($R963) - FIND( "/", $R963))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90"/>
        <v>296.02777777777777</v>
      </c>
      <c r="G964" t="s">
        <v>20</v>
      </c>
      <c r="H964">
        <v>266</v>
      </c>
      <c r="I964" s="5">
        <f t="shared" ref="I964:I1001" si="95">IFERROR($E964/$H964,0)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91"/>
        <v>41592.25</v>
      </c>
      <c r="O964" s="9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90"/>
        <v>84.694915254237287</v>
      </c>
      <c r="G965" t="s">
        <v>14</v>
      </c>
      <c r="H965">
        <v>114</v>
      </c>
      <c r="I965" s="5">
        <f t="shared" si="95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91"/>
        <v>40607.25</v>
      </c>
      <c r="O965" s="9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90"/>
        <v>355.7837837837838</v>
      </c>
      <c r="G966" t="s">
        <v>20</v>
      </c>
      <c r="H966">
        <v>155</v>
      </c>
      <c r="I966" s="5">
        <f t="shared" si="9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91"/>
        <v>42135.208333333328</v>
      </c>
      <c r="O966" s="9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90"/>
        <v>386.40909090909093</v>
      </c>
      <c r="G967" t="s">
        <v>20</v>
      </c>
      <c r="H967">
        <v>207</v>
      </c>
      <c r="I967" s="5">
        <f t="shared" si="9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91"/>
        <v>40203.25</v>
      </c>
      <c r="O967" s="9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90"/>
        <v>792.23529411764707</v>
      </c>
      <c r="G968" t="s">
        <v>20</v>
      </c>
      <c r="H968">
        <v>245</v>
      </c>
      <c r="I968" s="5">
        <f t="shared" si="9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91"/>
        <v>42901.208333333328</v>
      </c>
      <c r="O968" s="9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90"/>
        <v>137.03393665158373</v>
      </c>
      <c r="G969" t="s">
        <v>20</v>
      </c>
      <c r="H969">
        <v>1573</v>
      </c>
      <c r="I969" s="5">
        <f t="shared" si="9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91"/>
        <v>41005.208333333336</v>
      </c>
      <c r="O969" s="9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90"/>
        <v>338.20833333333337</v>
      </c>
      <c r="G970" t="s">
        <v>20</v>
      </c>
      <c r="H970">
        <v>114</v>
      </c>
      <c r="I970" s="5">
        <f t="shared" si="9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91"/>
        <v>40544.25</v>
      </c>
      <c r="O970" s="9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90"/>
        <v>108.22784810126582</v>
      </c>
      <c r="G971" t="s">
        <v>20</v>
      </c>
      <c r="H971">
        <v>93</v>
      </c>
      <c r="I971" s="5">
        <f t="shared" si="9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91"/>
        <v>43821.25</v>
      </c>
      <c r="O971" s="9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90"/>
        <v>60.757639620653315</v>
      </c>
      <c r="G972" t="s">
        <v>14</v>
      </c>
      <c r="H972">
        <v>594</v>
      </c>
      <c r="I972" s="5">
        <f t="shared" si="9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91"/>
        <v>40672.208333333336</v>
      </c>
      <c r="O972" s="9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90"/>
        <v>27.725490196078432</v>
      </c>
      <c r="G973" t="s">
        <v>14</v>
      </c>
      <c r="H973">
        <v>24</v>
      </c>
      <c r="I973" s="5">
        <f t="shared" si="9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91"/>
        <v>41555.208333333336</v>
      </c>
      <c r="O973" s="9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90"/>
        <v>228.3934426229508</v>
      </c>
      <c r="G974" t="s">
        <v>20</v>
      </c>
      <c r="H974">
        <v>1681</v>
      </c>
      <c r="I974" s="5">
        <f t="shared" si="9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91"/>
        <v>41792.208333333336</v>
      </c>
      <c r="O974" s="9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90"/>
        <v>21.615194054500414</v>
      </c>
      <c r="G975" t="s">
        <v>14</v>
      </c>
      <c r="H975">
        <v>252</v>
      </c>
      <c r="I975" s="5">
        <f t="shared" si="9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91"/>
        <v>40522.25</v>
      </c>
      <c r="O975" s="9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90"/>
        <v>373.875</v>
      </c>
      <c r="G976" t="s">
        <v>20</v>
      </c>
      <c r="H976">
        <v>32</v>
      </c>
      <c r="I976" s="5">
        <f t="shared" si="95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91"/>
        <v>41412.208333333336</v>
      </c>
      <c r="O976" s="9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90"/>
        <v>154.92592592592592</v>
      </c>
      <c r="G977" t="s">
        <v>20</v>
      </c>
      <c r="H977">
        <v>135</v>
      </c>
      <c r="I977" s="5">
        <f t="shared" si="9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91"/>
        <v>42337.25</v>
      </c>
      <c r="O977" s="9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90"/>
        <v>322.14999999999998</v>
      </c>
      <c r="G978" t="s">
        <v>20</v>
      </c>
      <c r="H978">
        <v>140</v>
      </c>
      <c r="I978" s="5">
        <f t="shared" si="9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91"/>
        <v>40571.25</v>
      </c>
      <c r="O978" s="9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90"/>
        <v>73.957142857142856</v>
      </c>
      <c r="G979" t="s">
        <v>14</v>
      </c>
      <c r="H979">
        <v>67</v>
      </c>
      <c r="I979" s="5">
        <f t="shared" si="9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91"/>
        <v>43138.25</v>
      </c>
      <c r="O979" s="9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90"/>
        <v>864.1</v>
      </c>
      <c r="G980" t="s">
        <v>20</v>
      </c>
      <c r="H980">
        <v>92</v>
      </c>
      <c r="I980" s="5">
        <f t="shared" si="9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91"/>
        <v>42686.25</v>
      </c>
      <c r="O980" s="9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90"/>
        <v>143.26245847176079</v>
      </c>
      <c r="G981" t="s">
        <v>20</v>
      </c>
      <c r="H981">
        <v>1015</v>
      </c>
      <c r="I981" s="5">
        <f t="shared" si="9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91"/>
        <v>42078.208333333328</v>
      </c>
      <c r="O981" s="9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90"/>
        <v>40.281762295081968</v>
      </c>
      <c r="G982" t="s">
        <v>14</v>
      </c>
      <c r="H982">
        <v>742</v>
      </c>
      <c r="I982" s="5">
        <f t="shared" si="9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91"/>
        <v>42307.208333333328</v>
      </c>
      <c r="O982" s="9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90"/>
        <v>178.22388059701493</v>
      </c>
      <c r="G983" t="s">
        <v>20</v>
      </c>
      <c r="H983">
        <v>323</v>
      </c>
      <c r="I983" s="5">
        <f t="shared" si="9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91"/>
        <v>43094.25</v>
      </c>
      <c r="O983" s="9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90"/>
        <v>84.930555555555557</v>
      </c>
      <c r="G984" t="s">
        <v>14</v>
      </c>
      <c r="H984">
        <v>75</v>
      </c>
      <c r="I984" s="5">
        <f t="shared" si="9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91"/>
        <v>40743.208333333336</v>
      </c>
      <c r="O984" s="9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90"/>
        <v>145.93648334624322</v>
      </c>
      <c r="G985" t="s">
        <v>20</v>
      </c>
      <c r="H985">
        <v>2326</v>
      </c>
      <c r="I985" s="5">
        <f t="shared" si="9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91"/>
        <v>43681.208333333328</v>
      </c>
      <c r="O985" s="9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90"/>
        <v>152.46153846153848</v>
      </c>
      <c r="G986" t="s">
        <v>20</v>
      </c>
      <c r="H986">
        <v>381</v>
      </c>
      <c r="I986" s="5">
        <f t="shared" si="9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91"/>
        <v>43716.208333333328</v>
      </c>
      <c r="O986" s="9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90"/>
        <v>67.129542790152414</v>
      </c>
      <c r="G987" t="s">
        <v>14</v>
      </c>
      <c r="H987">
        <v>4405</v>
      </c>
      <c r="I987" s="5">
        <f t="shared" si="9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91"/>
        <v>41614.25</v>
      </c>
      <c r="O987" s="9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90"/>
        <v>40.307692307692307</v>
      </c>
      <c r="G988" t="s">
        <v>14</v>
      </c>
      <c r="H988">
        <v>92</v>
      </c>
      <c r="I988" s="5">
        <f t="shared" si="9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91"/>
        <v>40638.208333333336</v>
      </c>
      <c r="O988" s="9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90"/>
        <v>216.79032258064518</v>
      </c>
      <c r="G989" t="s">
        <v>20</v>
      </c>
      <c r="H989">
        <v>480</v>
      </c>
      <c r="I989" s="5">
        <f t="shared" si="9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91"/>
        <v>42852.208333333328</v>
      </c>
      <c r="O989" s="9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90"/>
        <v>52.117021276595743</v>
      </c>
      <c r="G990" t="s">
        <v>14</v>
      </c>
      <c r="H990">
        <v>64</v>
      </c>
      <c r="I990" s="5">
        <f t="shared" si="95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91"/>
        <v>42686.25</v>
      </c>
      <c r="O990" s="9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90"/>
        <v>499.58333333333337</v>
      </c>
      <c r="G991" t="s">
        <v>20</v>
      </c>
      <c r="H991">
        <v>226</v>
      </c>
      <c r="I991" s="5">
        <f t="shared" si="9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91"/>
        <v>43571.208333333328</v>
      </c>
      <c r="O991" s="9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90"/>
        <v>87.679487179487182</v>
      </c>
      <c r="G992" t="s">
        <v>14</v>
      </c>
      <c r="H992">
        <v>64</v>
      </c>
      <c r="I992" s="5">
        <f t="shared" si="9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91"/>
        <v>42432.25</v>
      </c>
      <c r="O992" s="9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90"/>
        <v>113.17346938775511</v>
      </c>
      <c r="G993" t="s">
        <v>20</v>
      </c>
      <c r="H993">
        <v>241</v>
      </c>
      <c r="I993" s="5">
        <f t="shared" si="9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91"/>
        <v>41907.208333333336</v>
      </c>
      <c r="O993" s="9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90"/>
        <v>426.54838709677421</v>
      </c>
      <c r="G994" t="s">
        <v>20</v>
      </c>
      <c r="H994">
        <v>132</v>
      </c>
      <c r="I994" s="5">
        <f t="shared" si="9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91"/>
        <v>43227.208333333328</v>
      </c>
      <c r="O994" s="9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90"/>
        <v>77.632653061224488</v>
      </c>
      <c r="G995" t="s">
        <v>74</v>
      </c>
      <c r="H995">
        <v>75</v>
      </c>
      <c r="I995" s="5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91"/>
        <v>42362.25</v>
      </c>
      <c r="O995" s="9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90"/>
        <v>52.496810772501767</v>
      </c>
      <c r="G996" t="s">
        <v>14</v>
      </c>
      <c r="H996">
        <v>842</v>
      </c>
      <c r="I996" s="5">
        <f t="shared" si="9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91"/>
        <v>41929.208333333336</v>
      </c>
      <c r="O996" s="9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90"/>
        <v>157.46762589928059</v>
      </c>
      <c r="G997" t="s">
        <v>20</v>
      </c>
      <c r="H997">
        <v>2043</v>
      </c>
      <c r="I997" s="5">
        <f t="shared" si="9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91"/>
        <v>43408.208333333328</v>
      </c>
      <c r="O997" s="9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90"/>
        <v>72.939393939393938</v>
      </c>
      <c r="G998" t="s">
        <v>14</v>
      </c>
      <c r="H998">
        <v>112</v>
      </c>
      <c r="I998" s="5">
        <f t="shared" si="9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91"/>
        <v>41276.25</v>
      </c>
      <c r="O998" s="9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90"/>
        <v>60.565789473684205</v>
      </c>
      <c r="G999" t="s">
        <v>74</v>
      </c>
      <c r="H999">
        <v>139</v>
      </c>
      <c r="I999" s="5">
        <f t="shared" si="9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91"/>
        <v>41659.25</v>
      </c>
      <c r="O999" s="9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90"/>
        <v>56.791291291291287</v>
      </c>
      <c r="G1000" t="s">
        <v>14</v>
      </c>
      <c r="H1000">
        <v>374</v>
      </c>
      <c r="I1000" s="5">
        <f t="shared" si="9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91"/>
        <v>40220.25</v>
      </c>
      <c r="O1000" s="9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90"/>
        <v>56.542754275427541</v>
      </c>
      <c r="G1001" t="s">
        <v>74</v>
      </c>
      <c r="H1001">
        <v>1122</v>
      </c>
      <c r="I1001" s="5">
        <f t="shared" si="9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91"/>
        <v>42550.208333333328</v>
      </c>
      <c r="O1001" s="9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conditionalFormatting sqref="G1:G1048576">
    <cfRule type="containsText" dxfId="14" priority="9" operator="containsText" text="live">
      <formula>NOT(ISERROR(SEARCH("live",G1)))</formula>
    </cfRule>
    <cfRule type="containsText" dxfId="13" priority="10" operator="containsText" text="cance">
      <formula>NOT(ISERROR(SEARCH("cance",G1)))</formula>
    </cfRule>
    <cfRule type="containsText" dxfId="12" priority="11" operator="containsText" text="success">
      <formula>NOT(ISERROR(SEARCH("success",G1)))</formula>
    </cfRule>
    <cfRule type="containsText" dxfId="11" priority="12" operator="containsText" text="fail">
      <formula>NOT(ISERROR(SEARCH("fail",G1)))</formula>
    </cfRule>
  </conditionalFormatting>
  <conditionalFormatting sqref="F2:F1001">
    <cfRule type="cellIs" dxfId="10" priority="1" operator="greaterThan">
      <formula>200</formula>
    </cfRule>
    <cfRule type="cellIs" dxfId="9" priority="2" operator="between">
      <formula>100</formula>
      <formula>200</formula>
    </cfRule>
    <cfRule type="cellIs" dxfId="8" priority="3" operator="lessThan">
      <formula>100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D3A0-FF74-4B59-939A-77EA0069E808}">
  <dimension ref="A1:F13"/>
  <sheetViews>
    <sheetView workbookViewId="0">
      <selection activeCell="B1" sqref="B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2.125" bestFit="1" customWidth="1"/>
    <col min="8" max="8" width="9.75" bestFit="1" customWidth="1"/>
    <col min="9" max="9" width="10.5" bestFit="1" customWidth="1"/>
    <col min="10" max="10" width="7.25" bestFit="1" customWidth="1"/>
    <col min="11" max="11" width="11" bestFit="1" customWidth="1"/>
  </cols>
  <sheetData>
    <row r="1" spans="1:6" x14ac:dyDescent="0.25">
      <c r="A1" s="7" t="s">
        <v>6</v>
      </c>
      <c r="B1" t="s" vm="4">
        <v>26</v>
      </c>
    </row>
    <row r="3" spans="1:6" x14ac:dyDescent="0.25">
      <c r="A3" s="7" t="s">
        <v>2043</v>
      </c>
      <c r="B3" s="7" t="s">
        <v>2042</v>
      </c>
    </row>
    <row r="4" spans="1:6" x14ac:dyDescent="0.25">
      <c r="A4" s="7" t="s">
        <v>2032</v>
      </c>
      <c r="B4" t="s">
        <v>74</v>
      </c>
      <c r="C4" t="s">
        <v>14</v>
      </c>
      <c r="D4" t="s">
        <v>47</v>
      </c>
      <c r="E4" t="s">
        <v>20</v>
      </c>
      <c r="F4" t="s">
        <v>2033</v>
      </c>
    </row>
    <row r="5" spans="1:6" x14ac:dyDescent="0.25">
      <c r="A5" s="8" t="s">
        <v>2034</v>
      </c>
      <c r="C5">
        <v>3</v>
      </c>
      <c r="D5">
        <v>1</v>
      </c>
      <c r="E5">
        <v>6</v>
      </c>
      <c r="F5">
        <v>10</v>
      </c>
    </row>
    <row r="6" spans="1:6" x14ac:dyDescent="0.25">
      <c r="A6" s="8" t="s">
        <v>2035</v>
      </c>
      <c r="B6">
        <v>1</v>
      </c>
      <c r="C6">
        <v>1</v>
      </c>
      <c r="E6">
        <v>1</v>
      </c>
      <c r="F6">
        <v>3</v>
      </c>
    </row>
    <row r="7" spans="1:6" x14ac:dyDescent="0.25">
      <c r="A7" s="8" t="s">
        <v>2036</v>
      </c>
      <c r="C7">
        <v>1</v>
      </c>
      <c r="E7">
        <v>2</v>
      </c>
      <c r="F7">
        <v>3</v>
      </c>
    </row>
    <row r="8" spans="1:6" x14ac:dyDescent="0.25">
      <c r="A8" s="8" t="s">
        <v>2037</v>
      </c>
      <c r="B8">
        <v>1</v>
      </c>
      <c r="C8">
        <v>2</v>
      </c>
      <c r="E8">
        <v>2</v>
      </c>
      <c r="F8">
        <v>5</v>
      </c>
    </row>
    <row r="9" spans="1:6" x14ac:dyDescent="0.25">
      <c r="A9" s="8" t="s">
        <v>2038</v>
      </c>
      <c r="C9">
        <v>2</v>
      </c>
      <c r="E9">
        <v>1</v>
      </c>
      <c r="F9">
        <v>3</v>
      </c>
    </row>
    <row r="10" spans="1:6" x14ac:dyDescent="0.25">
      <c r="A10" s="8" t="s">
        <v>2039</v>
      </c>
      <c r="C10">
        <v>1</v>
      </c>
      <c r="E10">
        <v>1</v>
      </c>
      <c r="F10">
        <v>2</v>
      </c>
    </row>
    <row r="11" spans="1:6" x14ac:dyDescent="0.25">
      <c r="A11" s="8" t="s">
        <v>2040</v>
      </c>
      <c r="C11">
        <v>1</v>
      </c>
      <c r="E11">
        <v>5</v>
      </c>
      <c r="F11">
        <v>6</v>
      </c>
    </row>
    <row r="12" spans="1:6" x14ac:dyDescent="0.25">
      <c r="A12" s="8" t="s">
        <v>2041</v>
      </c>
      <c r="C12">
        <v>5</v>
      </c>
      <c r="E12">
        <v>6</v>
      </c>
      <c r="F12">
        <v>11</v>
      </c>
    </row>
    <row r="13" spans="1:6" x14ac:dyDescent="0.25">
      <c r="A13" s="8" t="s">
        <v>2033</v>
      </c>
      <c r="B13">
        <v>2</v>
      </c>
      <c r="C13">
        <v>16</v>
      </c>
      <c r="D13">
        <v>1</v>
      </c>
      <c r="E13">
        <v>24</v>
      </c>
      <c r="F13">
        <v>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C69B1-F575-4DF3-B798-BAB27D9DED2D}">
  <dimension ref="A1:F30"/>
  <sheetViews>
    <sheetView workbookViewId="0">
      <selection activeCell="B1" sqref="B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 vm="3">
        <v>2082</v>
      </c>
    </row>
    <row r="2" spans="1:6" x14ac:dyDescent="0.25">
      <c r="A2" s="7" t="s">
        <v>2112</v>
      </c>
      <c r="B2" t="s" vm="1">
        <v>2082</v>
      </c>
    </row>
    <row r="4" spans="1:6" x14ac:dyDescent="0.25">
      <c r="A4" s="7" t="s">
        <v>2043</v>
      </c>
      <c r="B4" s="7" t="s">
        <v>2042</v>
      </c>
    </row>
    <row r="5" spans="1:6" x14ac:dyDescent="0.25">
      <c r="A5" s="7" t="s">
        <v>2032</v>
      </c>
      <c r="B5" t="s">
        <v>74</v>
      </c>
      <c r="C5" t="s">
        <v>14</v>
      </c>
      <c r="D5" t="s">
        <v>47</v>
      </c>
      <c r="E5" t="s">
        <v>20</v>
      </c>
      <c r="F5" t="s">
        <v>2033</v>
      </c>
    </row>
    <row r="6" spans="1:6" x14ac:dyDescent="0.25">
      <c r="A6" s="8" t="s">
        <v>2044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2045</v>
      </c>
      <c r="E7">
        <v>4</v>
      </c>
      <c r="F7">
        <v>4</v>
      </c>
    </row>
    <row r="8" spans="1:6" x14ac:dyDescent="0.25">
      <c r="A8" s="8" t="s">
        <v>2046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2047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2048</v>
      </c>
      <c r="C10">
        <v>8</v>
      </c>
      <c r="E10">
        <v>10</v>
      </c>
      <c r="F10">
        <v>18</v>
      </c>
    </row>
    <row r="11" spans="1:6" x14ac:dyDescent="0.25">
      <c r="A11" s="8" t="s">
        <v>2049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2050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2051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2052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2053</v>
      </c>
      <c r="C15">
        <v>3</v>
      </c>
      <c r="E15">
        <v>4</v>
      </c>
      <c r="F15">
        <v>7</v>
      </c>
    </row>
    <row r="16" spans="1:6" x14ac:dyDescent="0.25">
      <c r="A16" s="8" t="s">
        <v>2054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2055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2056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2057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2058</v>
      </c>
      <c r="C20">
        <v>4</v>
      </c>
      <c r="E20">
        <v>4</v>
      </c>
      <c r="F20">
        <v>8</v>
      </c>
    </row>
    <row r="21" spans="1:6" x14ac:dyDescent="0.25">
      <c r="A21" s="8" t="s">
        <v>2059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2060</v>
      </c>
      <c r="C22">
        <v>9</v>
      </c>
      <c r="E22">
        <v>5</v>
      </c>
      <c r="F22">
        <v>14</v>
      </c>
    </row>
    <row r="23" spans="1:6" x14ac:dyDescent="0.25">
      <c r="A23" s="8" t="s">
        <v>2061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2062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2063</v>
      </c>
      <c r="C25">
        <v>7</v>
      </c>
      <c r="E25">
        <v>14</v>
      </c>
      <c r="F25">
        <v>21</v>
      </c>
    </row>
    <row r="26" spans="1:6" x14ac:dyDescent="0.25">
      <c r="A26" s="8" t="s">
        <v>2064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2065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2066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2067</v>
      </c>
      <c r="E29">
        <v>3</v>
      </c>
      <c r="F29">
        <v>3</v>
      </c>
    </row>
    <row r="30" spans="1:6" x14ac:dyDescent="0.25">
      <c r="A30" s="8" t="s">
        <v>2033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C4BAD-5EF6-4570-937E-F5E50AC5D80B}">
  <dimension ref="A2:E19"/>
  <sheetViews>
    <sheetView workbookViewId="0">
      <selection activeCell="B3" sqref="B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  <col min="7" max="8" width="12.625" bestFit="1" customWidth="1"/>
    <col min="9" max="9" width="13.75" bestFit="1" customWidth="1"/>
    <col min="10" max="12" width="14.75" bestFit="1" customWidth="1"/>
    <col min="13" max="13" width="13.75" bestFit="1" customWidth="1"/>
    <col min="14" max="14" width="14.75" bestFit="1" customWidth="1"/>
    <col min="15" max="15" width="13.75" bestFit="1" customWidth="1"/>
    <col min="16" max="17" width="12.625" bestFit="1" customWidth="1"/>
    <col min="18" max="19" width="13.75" bestFit="1" customWidth="1"/>
    <col min="20" max="21" width="14.75" bestFit="1" customWidth="1"/>
    <col min="22" max="22" width="12.625" bestFit="1" customWidth="1"/>
    <col min="23" max="24" width="13.75" bestFit="1" customWidth="1"/>
    <col min="25" max="25" width="14.75" bestFit="1" customWidth="1"/>
    <col min="26" max="26" width="13.75" bestFit="1" customWidth="1"/>
    <col min="27" max="28" width="12.625" bestFit="1" customWidth="1"/>
    <col min="29" max="29" width="14.75" bestFit="1" customWidth="1"/>
    <col min="30" max="32" width="13.75" bestFit="1" customWidth="1"/>
    <col min="33" max="33" width="14.75" bestFit="1" customWidth="1"/>
    <col min="34" max="37" width="13.75" bestFit="1" customWidth="1"/>
    <col min="38" max="38" width="14.75" bestFit="1" customWidth="1"/>
    <col min="39" max="40" width="13.75" bestFit="1" customWidth="1"/>
    <col min="41" max="42" width="12.625" bestFit="1" customWidth="1"/>
    <col min="43" max="43" width="13.75" bestFit="1" customWidth="1"/>
    <col min="44" max="45" width="14.75" bestFit="1" customWidth="1"/>
    <col min="46" max="46" width="12.625" bestFit="1" customWidth="1"/>
    <col min="47" max="48" width="13.75" bestFit="1" customWidth="1"/>
    <col min="49" max="50" width="12.625" bestFit="1" customWidth="1"/>
    <col min="51" max="56" width="13.75" bestFit="1" customWidth="1"/>
    <col min="57" max="57" width="14.75" bestFit="1" customWidth="1"/>
    <col min="58" max="58" width="13.375" bestFit="1" customWidth="1"/>
    <col min="59" max="59" width="12.625" bestFit="1" customWidth="1"/>
    <col min="60" max="61" width="13.75" bestFit="1" customWidth="1"/>
    <col min="62" max="64" width="12.625" bestFit="1" customWidth="1"/>
    <col min="65" max="66" width="13.75" bestFit="1" customWidth="1"/>
    <col min="67" max="67" width="12.625" bestFit="1" customWidth="1"/>
    <col min="68" max="70" width="13.75" bestFit="1" customWidth="1"/>
    <col min="71" max="73" width="12.625" bestFit="1" customWidth="1"/>
    <col min="74" max="74" width="13.75" bestFit="1" customWidth="1"/>
    <col min="75" max="75" width="12.625" bestFit="1" customWidth="1"/>
    <col min="76" max="77" width="13.75" bestFit="1" customWidth="1"/>
    <col min="78" max="78" width="12.625" bestFit="1" customWidth="1"/>
    <col min="79" max="83" width="13.75" bestFit="1" customWidth="1"/>
    <col min="84" max="86" width="14.75" bestFit="1" customWidth="1"/>
    <col min="87" max="87" width="13.75" bestFit="1" customWidth="1"/>
    <col min="88" max="90" width="14.75" bestFit="1" customWidth="1"/>
    <col min="91" max="92" width="12.625" bestFit="1" customWidth="1"/>
    <col min="93" max="95" width="13.75" bestFit="1" customWidth="1"/>
    <col min="96" max="96" width="12.625" bestFit="1" customWidth="1"/>
    <col min="97" max="100" width="13.75" bestFit="1" customWidth="1"/>
    <col min="101" max="102" width="12.625" bestFit="1" customWidth="1"/>
    <col min="103" max="105" width="13.75" bestFit="1" customWidth="1"/>
    <col min="106" max="107" width="12.625" bestFit="1" customWidth="1"/>
    <col min="108" max="117" width="13.75" bestFit="1" customWidth="1"/>
    <col min="118" max="118" width="12.625" bestFit="1" customWidth="1"/>
    <col min="119" max="120" width="13.75" bestFit="1" customWidth="1"/>
    <col min="121" max="121" width="14.75" bestFit="1" customWidth="1"/>
    <col min="122" max="122" width="13.75" bestFit="1" customWidth="1"/>
    <col min="123" max="123" width="14.75" bestFit="1" customWidth="1"/>
    <col min="124" max="124" width="13.75" bestFit="1" customWidth="1"/>
    <col min="125" max="127" width="14.75" bestFit="1" customWidth="1"/>
    <col min="128" max="131" width="13.75" bestFit="1" customWidth="1"/>
    <col min="132" max="134" width="12.625" bestFit="1" customWidth="1"/>
    <col min="135" max="135" width="13.75" bestFit="1" customWidth="1"/>
    <col min="136" max="138" width="12.625" bestFit="1" customWidth="1"/>
    <col min="139" max="142" width="13.75" bestFit="1" customWidth="1"/>
    <col min="143" max="144" width="12.625" bestFit="1" customWidth="1"/>
    <col min="145" max="155" width="13.75" bestFit="1" customWidth="1"/>
    <col min="156" max="156" width="14.75" bestFit="1" customWidth="1"/>
    <col min="157" max="157" width="13.75" bestFit="1" customWidth="1"/>
    <col min="158" max="159" width="14.75" bestFit="1" customWidth="1"/>
    <col min="160" max="161" width="12.625" bestFit="1" customWidth="1"/>
    <col min="162" max="171" width="13.75" bestFit="1" customWidth="1"/>
    <col min="172" max="172" width="12.625" bestFit="1" customWidth="1"/>
    <col min="173" max="175" width="13.75" bestFit="1" customWidth="1"/>
    <col min="176" max="176" width="12.625" bestFit="1" customWidth="1"/>
    <col min="177" max="179" width="13.75" bestFit="1" customWidth="1"/>
    <col min="180" max="180" width="12.625" bestFit="1" customWidth="1"/>
    <col min="181" max="184" width="13.75" bestFit="1" customWidth="1"/>
    <col min="185" max="185" width="14.75" bestFit="1" customWidth="1"/>
    <col min="186" max="187" width="13.75" bestFit="1" customWidth="1"/>
    <col min="188" max="190" width="14.75" bestFit="1" customWidth="1"/>
    <col min="191" max="192" width="12.625" bestFit="1" customWidth="1"/>
    <col min="193" max="197" width="13.75" bestFit="1" customWidth="1"/>
    <col min="198" max="198" width="12.625" bestFit="1" customWidth="1"/>
    <col min="199" max="200" width="13.75" bestFit="1" customWidth="1"/>
    <col min="201" max="201" width="12.625" bestFit="1" customWidth="1"/>
    <col min="202" max="203" width="13.75" bestFit="1" customWidth="1"/>
    <col min="204" max="205" width="12.625" bestFit="1" customWidth="1"/>
    <col min="206" max="207" width="13.75" bestFit="1" customWidth="1"/>
    <col min="208" max="209" width="12.625" bestFit="1" customWidth="1"/>
    <col min="210" max="210" width="13.75" bestFit="1" customWidth="1"/>
    <col min="211" max="212" width="12.625" bestFit="1" customWidth="1"/>
    <col min="213" max="215" width="13.75" bestFit="1" customWidth="1"/>
    <col min="216" max="220" width="14.75" bestFit="1" customWidth="1"/>
    <col min="221" max="222" width="13.75" bestFit="1" customWidth="1"/>
    <col min="223" max="225" width="14.75" bestFit="1" customWidth="1"/>
    <col min="226" max="228" width="12.625" bestFit="1" customWidth="1"/>
    <col min="229" max="231" width="13.75" bestFit="1" customWidth="1"/>
    <col min="232" max="232" width="12.625" bestFit="1" customWidth="1"/>
    <col min="233" max="237" width="13.75" bestFit="1" customWidth="1"/>
    <col min="238" max="238" width="12.625" bestFit="1" customWidth="1"/>
    <col min="239" max="239" width="13.75" bestFit="1" customWidth="1"/>
    <col min="240" max="240" width="12.625" bestFit="1" customWidth="1"/>
    <col min="241" max="243" width="13.75" bestFit="1" customWidth="1"/>
    <col min="244" max="244" width="12.625" bestFit="1" customWidth="1"/>
    <col min="245" max="248" width="13.75" bestFit="1" customWidth="1"/>
    <col min="249" max="250" width="12.625" bestFit="1" customWidth="1"/>
    <col min="251" max="252" width="13.75" bestFit="1" customWidth="1"/>
    <col min="253" max="254" width="12.625" bestFit="1" customWidth="1"/>
    <col min="255" max="258" width="13.75" bestFit="1" customWidth="1"/>
    <col min="259" max="260" width="14.75" bestFit="1" customWidth="1"/>
    <col min="261" max="261" width="13.75" bestFit="1" customWidth="1"/>
    <col min="262" max="268" width="14.75" bestFit="1" customWidth="1"/>
    <col min="269" max="269" width="12.625" bestFit="1" customWidth="1"/>
    <col min="270" max="274" width="13.75" bestFit="1" customWidth="1"/>
    <col min="275" max="275" width="12.625" bestFit="1" customWidth="1"/>
    <col min="276" max="277" width="13.75" bestFit="1" customWidth="1"/>
    <col min="278" max="278" width="12.625" bestFit="1" customWidth="1"/>
    <col min="279" max="285" width="13.75" bestFit="1" customWidth="1"/>
    <col min="286" max="286" width="12.625" bestFit="1" customWidth="1"/>
    <col min="287" max="288" width="13.75" bestFit="1" customWidth="1"/>
    <col min="289" max="291" width="12.625" bestFit="1" customWidth="1"/>
    <col min="292" max="292" width="13.75" bestFit="1" customWidth="1"/>
    <col min="293" max="293" width="12.625" bestFit="1" customWidth="1"/>
    <col min="294" max="296" width="13.75" bestFit="1" customWidth="1"/>
    <col min="297" max="297" width="12.625" bestFit="1" customWidth="1"/>
    <col min="298" max="301" width="13.75" bestFit="1" customWidth="1"/>
    <col min="302" max="302" width="14.75" bestFit="1" customWidth="1"/>
    <col min="303" max="303" width="13.75" bestFit="1" customWidth="1"/>
    <col min="304" max="306" width="14.75" bestFit="1" customWidth="1"/>
    <col min="307" max="307" width="13.75" bestFit="1" customWidth="1"/>
    <col min="308" max="309" width="14.75" bestFit="1" customWidth="1"/>
    <col min="310" max="310" width="13.75" bestFit="1" customWidth="1"/>
    <col min="311" max="311" width="12.625" bestFit="1" customWidth="1"/>
    <col min="312" max="312" width="13.75" bestFit="1" customWidth="1"/>
    <col min="313" max="313" width="12.625" bestFit="1" customWidth="1"/>
    <col min="314" max="316" width="13.75" bestFit="1" customWidth="1"/>
    <col min="317" max="317" width="12.625" bestFit="1" customWidth="1"/>
    <col min="318" max="318" width="13.75" bestFit="1" customWidth="1"/>
    <col min="319" max="319" width="12.625" bestFit="1" customWidth="1"/>
    <col min="320" max="326" width="13.75" bestFit="1" customWidth="1"/>
    <col min="327" max="328" width="14.75" bestFit="1" customWidth="1"/>
    <col min="329" max="330" width="13.75" bestFit="1" customWidth="1"/>
    <col min="331" max="334" width="14.75" bestFit="1" customWidth="1"/>
    <col min="335" max="336" width="12.625" bestFit="1" customWidth="1"/>
    <col min="337" max="337" width="13.75" bestFit="1" customWidth="1"/>
    <col min="338" max="338" width="12.625" bestFit="1" customWidth="1"/>
    <col min="339" max="340" width="13.75" bestFit="1" customWidth="1"/>
    <col min="341" max="342" width="12.625" bestFit="1" customWidth="1"/>
    <col min="343" max="349" width="13.75" bestFit="1" customWidth="1"/>
    <col min="350" max="350" width="12.625" bestFit="1" customWidth="1"/>
    <col min="351" max="354" width="13.75" bestFit="1" customWidth="1"/>
    <col min="355" max="355" width="12.625" bestFit="1" customWidth="1"/>
    <col min="356" max="360" width="13.75" bestFit="1" customWidth="1"/>
    <col min="361" max="361" width="12.625" bestFit="1" customWidth="1"/>
    <col min="362" max="365" width="13.75" bestFit="1" customWidth="1"/>
    <col min="366" max="370" width="14.75" bestFit="1" customWidth="1"/>
    <col min="371" max="371" width="12.625" bestFit="1" customWidth="1"/>
    <col min="372" max="382" width="13.75" bestFit="1" customWidth="1"/>
    <col min="383" max="384" width="12.625" bestFit="1" customWidth="1"/>
    <col min="385" max="386" width="13.75" bestFit="1" customWidth="1"/>
    <col min="387" max="388" width="12.625" bestFit="1" customWidth="1"/>
    <col min="389" max="392" width="13.75" bestFit="1" customWidth="1"/>
    <col min="393" max="393" width="12.625" bestFit="1" customWidth="1"/>
    <col min="394" max="394" width="13.75" bestFit="1" customWidth="1"/>
    <col min="395" max="395" width="12.625" bestFit="1" customWidth="1"/>
    <col min="396" max="396" width="13.75" bestFit="1" customWidth="1"/>
    <col min="397" max="397" width="14.75" bestFit="1" customWidth="1"/>
    <col min="398" max="399" width="13.75" bestFit="1" customWidth="1"/>
    <col min="400" max="404" width="14.75" bestFit="1" customWidth="1"/>
    <col min="405" max="405" width="13.75" bestFit="1" customWidth="1"/>
    <col min="406" max="406" width="12.625" bestFit="1" customWidth="1"/>
    <col min="407" max="407" width="13.75" bestFit="1" customWidth="1"/>
    <col min="408" max="408" width="10.5" bestFit="1" customWidth="1"/>
    <col min="409" max="411" width="13.75" bestFit="1" customWidth="1"/>
    <col min="412" max="413" width="14.75" bestFit="1" customWidth="1"/>
    <col min="414" max="414" width="12.625" bestFit="1" customWidth="1"/>
    <col min="415" max="415" width="14.75" bestFit="1" customWidth="1"/>
    <col min="416" max="416" width="13.75" bestFit="1" customWidth="1"/>
    <col min="417" max="417" width="12.625" bestFit="1" customWidth="1"/>
    <col min="418" max="418" width="13.75" bestFit="1" customWidth="1"/>
    <col min="419" max="419" width="14.75" bestFit="1" customWidth="1"/>
    <col min="420" max="420" width="12.625" bestFit="1" customWidth="1"/>
    <col min="421" max="421" width="13.75" bestFit="1" customWidth="1"/>
    <col min="422" max="422" width="14.75" bestFit="1" customWidth="1"/>
    <col min="423" max="423" width="8.75" bestFit="1" customWidth="1"/>
    <col min="424" max="424" width="12.625" bestFit="1" customWidth="1"/>
    <col min="425" max="425" width="13.75" bestFit="1" customWidth="1"/>
    <col min="426" max="429" width="12.625" bestFit="1" customWidth="1"/>
    <col min="430" max="433" width="13.75" bestFit="1" customWidth="1"/>
    <col min="434" max="434" width="12.625" bestFit="1" customWidth="1"/>
    <col min="435" max="435" width="13.75" bestFit="1" customWidth="1"/>
    <col min="436" max="436" width="12.625" bestFit="1" customWidth="1"/>
    <col min="437" max="440" width="13.75" bestFit="1" customWidth="1"/>
    <col min="441" max="441" width="12.625" bestFit="1" customWidth="1"/>
    <col min="442" max="444" width="13.75" bestFit="1" customWidth="1"/>
    <col min="445" max="445" width="12.625" bestFit="1" customWidth="1"/>
    <col min="446" max="454" width="13.75" bestFit="1" customWidth="1"/>
    <col min="455" max="456" width="12.625" bestFit="1" customWidth="1"/>
    <col min="457" max="464" width="13.75" bestFit="1" customWidth="1"/>
    <col min="465" max="466" width="14.75" bestFit="1" customWidth="1"/>
    <col min="467" max="467" width="13.75" bestFit="1" customWidth="1"/>
    <col min="468" max="470" width="14.75" bestFit="1" customWidth="1"/>
    <col min="471" max="472" width="13.75" bestFit="1" customWidth="1"/>
    <col min="473" max="476" width="14.75" bestFit="1" customWidth="1"/>
    <col min="477" max="477" width="12.625" bestFit="1" customWidth="1"/>
    <col min="478" max="482" width="13.75" bestFit="1" customWidth="1"/>
    <col min="483" max="483" width="12.625" bestFit="1" customWidth="1"/>
    <col min="484" max="487" width="13.75" bestFit="1" customWidth="1"/>
    <col min="488" max="488" width="12.625" bestFit="1" customWidth="1"/>
    <col min="489" max="490" width="13.75" bestFit="1" customWidth="1"/>
    <col min="491" max="492" width="12.625" bestFit="1" customWidth="1"/>
    <col min="493" max="496" width="13.75" bestFit="1" customWidth="1"/>
    <col min="497" max="497" width="12.625" bestFit="1" customWidth="1"/>
    <col min="498" max="504" width="13.75" bestFit="1" customWidth="1"/>
    <col min="505" max="505" width="12.625" bestFit="1" customWidth="1"/>
    <col min="506" max="507" width="13.75" bestFit="1" customWidth="1"/>
    <col min="508" max="508" width="12.625" bestFit="1" customWidth="1"/>
    <col min="509" max="512" width="13.75" bestFit="1" customWidth="1"/>
    <col min="513" max="515" width="14.75" bestFit="1" customWidth="1"/>
    <col min="516" max="516" width="13.75" bestFit="1" customWidth="1"/>
    <col min="517" max="518" width="14.75" bestFit="1" customWidth="1"/>
    <col min="519" max="522" width="13.75" bestFit="1" customWidth="1"/>
    <col min="523" max="525" width="14.75" bestFit="1" customWidth="1"/>
    <col min="526" max="530" width="13.75" bestFit="1" customWidth="1"/>
    <col min="531" max="531" width="12.625" bestFit="1" customWidth="1"/>
    <col min="532" max="535" width="13.75" bestFit="1" customWidth="1"/>
    <col min="536" max="538" width="12.625" bestFit="1" customWidth="1"/>
    <col min="539" max="541" width="13.75" bestFit="1" customWidth="1"/>
    <col min="542" max="543" width="12.625" bestFit="1" customWidth="1"/>
    <col min="544" max="548" width="13.75" bestFit="1" customWidth="1"/>
    <col min="549" max="549" width="12.625" bestFit="1" customWidth="1"/>
    <col min="550" max="551" width="13.75" bestFit="1" customWidth="1"/>
    <col min="552" max="553" width="12.625" bestFit="1" customWidth="1"/>
    <col min="554" max="557" width="13.75" bestFit="1" customWidth="1"/>
    <col min="558" max="560" width="14.75" bestFit="1" customWidth="1"/>
    <col min="561" max="561" width="13.75" bestFit="1" customWidth="1"/>
    <col min="562" max="563" width="14.75" bestFit="1" customWidth="1"/>
    <col min="564" max="564" width="13.75" bestFit="1" customWidth="1"/>
    <col min="565" max="568" width="14.75" bestFit="1" customWidth="1"/>
    <col min="569" max="569" width="12.625" bestFit="1" customWidth="1"/>
    <col min="570" max="572" width="13.75" bestFit="1" customWidth="1"/>
    <col min="573" max="573" width="12.625" bestFit="1" customWidth="1"/>
    <col min="574" max="579" width="13.75" bestFit="1" customWidth="1"/>
    <col min="580" max="580" width="12.625" bestFit="1" customWidth="1"/>
    <col min="581" max="585" width="13.75" bestFit="1" customWidth="1"/>
    <col min="586" max="587" width="12.625" bestFit="1" customWidth="1"/>
    <col min="588" max="592" width="13.75" bestFit="1" customWidth="1"/>
    <col min="593" max="595" width="12.625" bestFit="1" customWidth="1"/>
    <col min="596" max="601" width="13.75" bestFit="1" customWidth="1"/>
    <col min="602" max="604" width="14.75" bestFit="1" customWidth="1"/>
    <col min="605" max="605" width="13.75" bestFit="1" customWidth="1"/>
    <col min="606" max="607" width="14.75" bestFit="1" customWidth="1"/>
    <col min="608" max="608" width="13.75" bestFit="1" customWidth="1"/>
    <col min="609" max="612" width="14.75" bestFit="1" customWidth="1"/>
    <col min="613" max="614" width="12.625" bestFit="1" customWidth="1"/>
    <col min="615" max="615" width="13.75" bestFit="1" customWidth="1"/>
    <col min="616" max="616" width="12.625" bestFit="1" customWidth="1"/>
    <col min="617" max="618" width="13.75" bestFit="1" customWidth="1"/>
    <col min="619" max="619" width="12.625" bestFit="1" customWidth="1"/>
    <col min="620" max="623" width="13.75" bestFit="1" customWidth="1"/>
    <col min="624" max="624" width="12.625" bestFit="1" customWidth="1"/>
    <col min="625" max="628" width="13.75" bestFit="1" customWidth="1"/>
    <col min="629" max="631" width="12.625" bestFit="1" customWidth="1"/>
    <col min="632" max="637" width="13.75" bestFit="1" customWidth="1"/>
    <col min="638" max="639" width="12.625" bestFit="1" customWidth="1"/>
    <col min="640" max="642" width="13.75" bestFit="1" customWidth="1"/>
    <col min="643" max="644" width="12.625" bestFit="1" customWidth="1"/>
    <col min="645" max="647" width="13.75" bestFit="1" customWidth="1"/>
    <col min="648" max="649" width="12.625" bestFit="1" customWidth="1"/>
    <col min="650" max="656" width="13.75" bestFit="1" customWidth="1"/>
    <col min="657" max="661" width="14.75" bestFit="1" customWidth="1"/>
    <col min="662" max="663" width="13.75" bestFit="1" customWidth="1"/>
    <col min="664" max="668" width="14.75" bestFit="1" customWidth="1"/>
    <col min="669" max="670" width="12.625" bestFit="1" customWidth="1"/>
    <col min="671" max="676" width="13.75" bestFit="1" customWidth="1"/>
    <col min="677" max="677" width="12.625" bestFit="1" customWidth="1"/>
    <col min="678" max="678" width="13.75" bestFit="1" customWidth="1"/>
    <col min="679" max="680" width="12.625" bestFit="1" customWidth="1"/>
    <col min="681" max="684" width="13.75" bestFit="1" customWidth="1"/>
    <col min="685" max="686" width="12.625" bestFit="1" customWidth="1"/>
    <col min="687" max="691" width="13.75" bestFit="1" customWidth="1"/>
    <col min="692" max="692" width="12.625" bestFit="1" customWidth="1"/>
    <col min="693" max="695" width="13.75" bestFit="1" customWidth="1"/>
    <col min="696" max="697" width="12.625" bestFit="1" customWidth="1"/>
    <col min="698" max="701" width="13.75" bestFit="1" customWidth="1"/>
    <col min="702" max="703" width="12.625" bestFit="1" customWidth="1"/>
    <col min="704" max="706" width="13.75" bestFit="1" customWidth="1"/>
    <col min="707" max="707" width="12.625" bestFit="1" customWidth="1"/>
    <col min="708" max="713" width="13.75" bestFit="1" customWidth="1"/>
    <col min="714" max="716" width="14.75" bestFit="1" customWidth="1"/>
    <col min="717" max="717" width="13.75" bestFit="1" customWidth="1"/>
    <col min="718" max="718" width="12.625" bestFit="1" customWidth="1"/>
    <col min="719" max="719" width="13.75" bestFit="1" customWidth="1"/>
    <col min="720" max="721" width="12.625" bestFit="1" customWidth="1"/>
    <col min="722" max="724" width="13.75" bestFit="1" customWidth="1"/>
    <col min="725" max="726" width="12.625" bestFit="1" customWidth="1"/>
    <col min="727" max="732" width="13.75" bestFit="1" customWidth="1"/>
    <col min="733" max="735" width="12.625" bestFit="1" customWidth="1"/>
    <col min="736" max="738" width="13.75" bestFit="1" customWidth="1"/>
    <col min="739" max="739" width="12.625" bestFit="1" customWidth="1"/>
    <col min="740" max="741" width="13.75" bestFit="1" customWidth="1"/>
    <col min="742" max="742" width="12.625" bestFit="1" customWidth="1"/>
    <col min="743" max="746" width="13.75" bestFit="1" customWidth="1"/>
    <col min="747" max="747" width="12.625" bestFit="1" customWidth="1"/>
    <col min="748" max="751" width="13.75" bestFit="1" customWidth="1"/>
    <col min="752" max="752" width="12.625" bestFit="1" customWidth="1"/>
    <col min="753" max="755" width="13.75" bestFit="1" customWidth="1"/>
    <col min="756" max="759" width="14.75" bestFit="1" customWidth="1"/>
    <col min="760" max="761" width="13.75" bestFit="1" customWidth="1"/>
    <col min="762" max="765" width="14.75" bestFit="1" customWidth="1"/>
    <col min="766" max="766" width="12.625" bestFit="1" customWidth="1"/>
    <col min="767" max="769" width="13.75" bestFit="1" customWidth="1"/>
    <col min="770" max="770" width="12.625" bestFit="1" customWidth="1"/>
    <col min="771" max="772" width="13.75" bestFit="1" customWidth="1"/>
    <col min="773" max="774" width="12.625" bestFit="1" customWidth="1"/>
    <col min="775" max="788" width="13.75" bestFit="1" customWidth="1"/>
    <col min="789" max="789" width="12.625" bestFit="1" customWidth="1"/>
    <col min="790" max="792" width="13.75" bestFit="1" customWidth="1"/>
    <col min="793" max="795" width="12.625" bestFit="1" customWidth="1"/>
    <col min="796" max="800" width="13.75" bestFit="1" customWidth="1"/>
    <col min="801" max="802" width="12.625" bestFit="1" customWidth="1"/>
    <col min="803" max="805" width="13.75" bestFit="1" customWidth="1"/>
    <col min="806" max="808" width="12.625" bestFit="1" customWidth="1"/>
    <col min="809" max="816" width="13.75" bestFit="1" customWidth="1"/>
    <col min="817" max="820" width="14.75" bestFit="1" customWidth="1"/>
    <col min="821" max="823" width="13.75" bestFit="1" customWidth="1"/>
    <col min="824" max="826" width="14.75" bestFit="1" customWidth="1"/>
    <col min="827" max="828" width="12.625" bestFit="1" customWidth="1"/>
    <col min="829" max="834" width="13.75" bestFit="1" customWidth="1"/>
    <col min="835" max="835" width="12.625" bestFit="1" customWidth="1"/>
    <col min="836" max="837" width="13.75" bestFit="1" customWidth="1"/>
    <col min="838" max="843" width="12.625" bestFit="1" customWidth="1"/>
    <col min="844" max="854" width="13.75" bestFit="1" customWidth="1"/>
    <col min="855" max="856" width="12.625" bestFit="1" customWidth="1"/>
    <col min="857" max="859" width="13.75" bestFit="1" customWidth="1"/>
    <col min="860" max="861" width="12.625" bestFit="1" customWidth="1"/>
    <col min="862" max="866" width="13.75" bestFit="1" customWidth="1"/>
    <col min="867" max="868" width="12.625" bestFit="1" customWidth="1"/>
    <col min="869" max="874" width="13.75" bestFit="1" customWidth="1"/>
    <col min="875" max="877" width="14.75" bestFit="1" customWidth="1"/>
    <col min="878" max="879" width="13.75" bestFit="1" customWidth="1"/>
    <col min="880" max="882" width="14.75" bestFit="1" customWidth="1"/>
    <col min="883" max="883" width="12.625" bestFit="1" customWidth="1"/>
    <col min="884" max="888" width="13.75" bestFit="1" customWidth="1"/>
    <col min="889" max="890" width="12.625" bestFit="1" customWidth="1"/>
    <col min="891" max="894" width="13.75" bestFit="1" customWidth="1"/>
    <col min="895" max="896" width="12.625" bestFit="1" customWidth="1"/>
    <col min="897" max="902" width="13.75" bestFit="1" customWidth="1"/>
    <col min="903" max="903" width="12.625" bestFit="1" customWidth="1"/>
    <col min="904" max="909" width="13.75" bestFit="1" customWidth="1"/>
    <col min="910" max="910" width="12.625" bestFit="1" customWidth="1"/>
    <col min="911" max="914" width="13.75" bestFit="1" customWidth="1"/>
    <col min="915" max="915" width="12.625" bestFit="1" customWidth="1"/>
    <col min="916" max="916" width="13.75" bestFit="1" customWidth="1"/>
    <col min="917" max="919" width="12.625" bestFit="1" customWidth="1"/>
    <col min="920" max="921" width="13.75" bestFit="1" customWidth="1"/>
    <col min="922" max="922" width="12.625" bestFit="1" customWidth="1"/>
    <col min="923" max="927" width="13.75" bestFit="1" customWidth="1"/>
    <col min="928" max="931" width="14.75" bestFit="1" customWidth="1"/>
    <col min="932" max="932" width="13.75" bestFit="1" customWidth="1"/>
    <col min="933" max="936" width="14.75" bestFit="1" customWidth="1"/>
    <col min="937" max="939" width="13.75" bestFit="1" customWidth="1"/>
    <col min="940" max="942" width="14.75" bestFit="1" customWidth="1"/>
    <col min="943" max="944" width="13.75" bestFit="1" customWidth="1"/>
    <col min="945" max="945" width="14.25" bestFit="1" customWidth="1"/>
    <col min="946" max="946" width="11" bestFit="1" customWidth="1"/>
  </cols>
  <sheetData>
    <row r="2" spans="1:5" x14ac:dyDescent="0.25">
      <c r="A2" s="7" t="s">
        <v>2114</v>
      </c>
      <c r="B2" t="s" vm="5">
        <v>2040</v>
      </c>
    </row>
    <row r="3" spans="1:5" x14ac:dyDescent="0.25">
      <c r="A3" s="7" t="s">
        <v>2113</v>
      </c>
      <c r="B3" t="s" vm="2">
        <v>2082</v>
      </c>
    </row>
    <row r="5" spans="1:5" x14ac:dyDescent="0.25">
      <c r="A5" s="7" t="s">
        <v>2043</v>
      </c>
      <c r="B5" s="7" t="s">
        <v>2042</v>
      </c>
    </row>
    <row r="6" spans="1:5" x14ac:dyDescent="0.25">
      <c r="A6" s="7" t="s">
        <v>2032</v>
      </c>
      <c r="B6" t="s">
        <v>74</v>
      </c>
      <c r="C6" t="s">
        <v>14</v>
      </c>
      <c r="D6" t="s">
        <v>20</v>
      </c>
      <c r="E6" t="s">
        <v>2033</v>
      </c>
    </row>
    <row r="7" spans="1:5" x14ac:dyDescent="0.25">
      <c r="A7" s="8" t="s">
        <v>2070</v>
      </c>
      <c r="C7">
        <v>3</v>
      </c>
      <c r="D7">
        <v>5</v>
      </c>
      <c r="E7">
        <v>8</v>
      </c>
    </row>
    <row r="8" spans="1:5" x14ac:dyDescent="0.25">
      <c r="A8" s="8" t="s">
        <v>2071</v>
      </c>
      <c r="C8">
        <v>3</v>
      </c>
      <c r="D8">
        <v>3</v>
      </c>
      <c r="E8">
        <v>6</v>
      </c>
    </row>
    <row r="9" spans="1:5" x14ac:dyDescent="0.25">
      <c r="A9" s="8" t="s">
        <v>2072</v>
      </c>
      <c r="C9">
        <v>2</v>
      </c>
      <c r="D9">
        <v>6</v>
      </c>
      <c r="E9">
        <v>8</v>
      </c>
    </row>
    <row r="10" spans="1:5" x14ac:dyDescent="0.25">
      <c r="A10" s="8" t="s">
        <v>2073</v>
      </c>
      <c r="C10">
        <v>4</v>
      </c>
      <c r="D10">
        <v>8</v>
      </c>
      <c r="E10">
        <v>12</v>
      </c>
    </row>
    <row r="11" spans="1:5" x14ac:dyDescent="0.25">
      <c r="A11" s="8" t="s">
        <v>2074</v>
      </c>
      <c r="C11">
        <v>2</v>
      </c>
      <c r="D11">
        <v>7</v>
      </c>
      <c r="E11">
        <v>9</v>
      </c>
    </row>
    <row r="12" spans="1:5" x14ac:dyDescent="0.25">
      <c r="A12" s="8" t="s">
        <v>2075</v>
      </c>
      <c r="C12">
        <v>2</v>
      </c>
      <c r="D12">
        <v>7</v>
      </c>
      <c r="E12">
        <v>9</v>
      </c>
    </row>
    <row r="13" spans="1:5" x14ac:dyDescent="0.25">
      <c r="A13" s="8" t="s">
        <v>2076</v>
      </c>
      <c r="B13">
        <v>1</v>
      </c>
      <c r="C13">
        <v>2</v>
      </c>
      <c r="D13">
        <v>4</v>
      </c>
      <c r="E13">
        <v>7</v>
      </c>
    </row>
    <row r="14" spans="1:5" x14ac:dyDescent="0.25">
      <c r="A14" s="8" t="s">
        <v>2077</v>
      </c>
      <c r="B14">
        <v>1</v>
      </c>
      <c r="C14">
        <v>1</v>
      </c>
      <c r="D14">
        <v>5</v>
      </c>
      <c r="E14">
        <v>7</v>
      </c>
    </row>
    <row r="15" spans="1:5" x14ac:dyDescent="0.25">
      <c r="A15" s="8" t="s">
        <v>2078</v>
      </c>
      <c r="C15">
        <v>3</v>
      </c>
      <c r="D15">
        <v>3</v>
      </c>
      <c r="E15">
        <v>6</v>
      </c>
    </row>
    <row r="16" spans="1:5" x14ac:dyDescent="0.25">
      <c r="A16" s="8" t="s">
        <v>2079</v>
      </c>
      <c r="C16">
        <v>1</v>
      </c>
      <c r="D16">
        <v>5</v>
      </c>
      <c r="E16">
        <v>6</v>
      </c>
    </row>
    <row r="17" spans="1:5" x14ac:dyDescent="0.25">
      <c r="A17" s="8" t="s">
        <v>2080</v>
      </c>
      <c r="C17">
        <v>1</v>
      </c>
      <c r="D17">
        <v>5</v>
      </c>
      <c r="E17">
        <v>6</v>
      </c>
    </row>
    <row r="18" spans="1:5" x14ac:dyDescent="0.25">
      <c r="A18" s="8" t="s">
        <v>2081</v>
      </c>
      <c r="C18">
        <v>4</v>
      </c>
      <c r="D18">
        <v>6</v>
      </c>
      <c r="E18">
        <v>10</v>
      </c>
    </row>
    <row r="19" spans="1:5" x14ac:dyDescent="0.25">
      <c r="A19" s="8" t="s">
        <v>2033</v>
      </c>
      <c r="B19">
        <v>2</v>
      </c>
      <c r="C19">
        <v>28</v>
      </c>
      <c r="D19">
        <v>64</v>
      </c>
      <c r="E19">
        <v>94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8E218-087E-43A1-BCA7-A695D039139D}">
  <dimension ref="A1:H13"/>
  <sheetViews>
    <sheetView workbookViewId="0">
      <selection activeCell="D10" sqref="D10"/>
    </sheetView>
  </sheetViews>
  <sheetFormatPr defaultRowHeight="15.75" x14ac:dyDescent="0.25"/>
  <cols>
    <col min="1" max="1" width="27.25" customWidth="1"/>
    <col min="2" max="2" width="18.125" customWidth="1"/>
    <col min="3" max="3" width="14.25" customWidth="1"/>
    <col min="4" max="4" width="18.375" customWidth="1"/>
    <col min="5" max="5" width="14.375" customWidth="1"/>
    <col min="6" max="6" width="22" customWidth="1"/>
    <col min="7" max="7" width="17" customWidth="1"/>
    <col min="8" max="8" width="20.875" customWidth="1"/>
    <col min="9" max="9" width="9" customWidth="1"/>
  </cols>
  <sheetData>
    <row r="1" spans="1:8" x14ac:dyDescent="0.25">
      <c r="A1" t="s">
        <v>2084</v>
      </c>
      <c r="B1" t="s">
        <v>2085</v>
      </c>
      <c r="C1" t="s">
        <v>2086</v>
      </c>
      <c r="D1" t="s">
        <v>2087</v>
      </c>
      <c r="E1" t="s">
        <v>2088</v>
      </c>
      <c r="F1" t="s">
        <v>2089</v>
      </c>
      <c r="G1" t="s">
        <v>2090</v>
      </c>
      <c r="H1" t="s">
        <v>2091</v>
      </c>
    </row>
    <row r="2" spans="1:8" x14ac:dyDescent="0.25">
      <c r="A2" t="s">
        <v>2092</v>
      </c>
      <c r="B2">
        <f>COUNTIFS(Crowdfunding!$G$1:$G$1001, "successful", Crowdfunding!$D$1:$D$1001, "&lt;1000")</f>
        <v>30</v>
      </c>
      <c r="C2">
        <f>COUNTIFS(Crowdfunding!$G$1:$G$1001, "failed", Crowdfunding!$D$1:$D$1001, "&lt;1000")</f>
        <v>20</v>
      </c>
      <c r="D2">
        <f>COUNTIFS(Crowdfunding!$G$1:$G$1001, "canceled", Crowdfunding!$D$1:$D$1001, "&lt;1000")</f>
        <v>1</v>
      </c>
      <c r="E2">
        <f>SUM($B2:$D2)</f>
        <v>51</v>
      </c>
      <c r="F2" s="4">
        <f>B2/$E2</f>
        <v>0.58823529411764708</v>
      </c>
      <c r="G2" s="4">
        <f>C2/$E2</f>
        <v>0.39215686274509803</v>
      </c>
      <c r="H2" s="4">
        <f>D2/$E2</f>
        <v>1.9607843137254902E-2</v>
      </c>
    </row>
    <row r="3" spans="1:8" x14ac:dyDescent="0.25">
      <c r="A3" t="s">
        <v>2093</v>
      </c>
      <c r="B3">
        <f>COUNTIFS(Crowdfunding!$G$1:$G$1001, "successful", Crowdfunding!$D$1:$D1001, "&gt;=1000",Crowdfunding!$D$1:$D$1001,"&lt;=4999")</f>
        <v>191</v>
      </c>
      <c r="C3">
        <f>COUNTIFS(Crowdfunding!$G$1:$G$1001, "failed", Crowdfunding!$D$1:$D1001, "&gt;=1000",Crowdfunding!$D$1:$D$1001,"&lt;=4999")</f>
        <v>38</v>
      </c>
      <c r="D3">
        <f>COUNTIFS(Crowdfunding!$G$1:$G$1001, "canceled", Crowdfunding!$D$1:$D1001, "&gt;=1000",Crowdfunding!$D$1:$D$1001,"&lt;=4999")</f>
        <v>2</v>
      </c>
      <c r="E3">
        <f t="shared" ref="E3:E13" si="0">SUM($B3:$D3)</f>
        <v>231</v>
      </c>
      <c r="F3" s="4">
        <f t="shared" ref="F3:F13" si="1">B3/$E3</f>
        <v>0.82683982683982682</v>
      </c>
      <c r="G3" s="4">
        <f t="shared" ref="G3:G13" si="2">C3/$E3</f>
        <v>0.16450216450216451</v>
      </c>
      <c r="H3" s="4">
        <f t="shared" ref="H3:H13" si="3">D3/$E3</f>
        <v>8.658008658008658E-3</v>
      </c>
    </row>
    <row r="4" spans="1:8" x14ac:dyDescent="0.25">
      <c r="A4" t="s">
        <v>2094</v>
      </c>
      <c r="B4">
        <f>COUNTIFS(Crowdfunding!$G$1:$G$1001, "successful", Crowdfunding!$D$1:$D1001, "&gt;=5000",Crowdfunding!$D$1:$D$1001,"&lt;=9999")</f>
        <v>164</v>
      </c>
      <c r="C4">
        <f>COUNTIFS(Crowdfunding!$G$1:$G$1001, "failed", Crowdfunding!$D$1:$D1001, "&gt;=5000",Crowdfunding!$D$1:$D$1001,"&lt;=9999")</f>
        <v>126</v>
      </c>
      <c r="D4">
        <f>COUNTIFS(Crowdfunding!$G$1:$G$1001, "canceled", Crowdfunding!$D$1:$D1001, "&gt;=5000",Crowdfunding!$D$1:$D$1001,"&lt;=9999")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5">
      <c r="A5" t="s">
        <v>2095</v>
      </c>
      <c r="B5">
        <f>COUNTIFS(Crowdfunding!$G$1:$G$1001, "successful", Crowdfunding!$D$1:$D1001, "&gt;=10000",Crowdfunding!$D$1:$D$1001,"&lt;=14999")</f>
        <v>4</v>
      </c>
      <c r="C5">
        <f>COUNTIFS(Crowdfunding!$G$1:$G$1001, "failed", Crowdfunding!$D$1:$D1001, "&gt;=10000",Crowdfunding!$D$1:$D$1001,"&lt;=14999")</f>
        <v>5</v>
      </c>
      <c r="D5">
        <f>COUNTIFS(Crowdfunding!$G$1:$G$1001, "canceled", Crowdfunding!$D$1:$D1001, "&gt;=10000",Crowdfunding!$D$1:$D$1001,"&lt;=14999")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5">
      <c r="A6" t="s">
        <v>2096</v>
      </c>
      <c r="B6">
        <f>COUNTIFS(Crowdfunding!$G$1:$G$1001, "successful", Crowdfunding!$D$1:$D1001, "&gt;=15000",Crowdfunding!$D$1:$D$1001,"&lt;=19999")</f>
        <v>10</v>
      </c>
      <c r="C6">
        <f>COUNTIFS(Crowdfunding!$G$1:$G$1001, "failed", Crowdfunding!$D$1:$D1001, "&gt;=15000",Crowdfunding!$D$1:$D$1001,"&lt;=19999")</f>
        <v>0</v>
      </c>
      <c r="D6">
        <f>COUNTIFS(Crowdfunding!$G$1:$G$1001, "canceled", Crowdfunding!$D$1:$D1001, "&gt;=15000",Crowdfunding!$D$1:$D$1001,"&lt;=19999")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5">
      <c r="A7" t="s">
        <v>2097</v>
      </c>
      <c r="B7">
        <f>COUNTIFS(Crowdfunding!$G$1:$G$1001, "successful", Crowdfunding!$D$1:$D1001, "&gt;=20000",Crowdfunding!$D$1:$D$1001,"&lt;=24999")</f>
        <v>7</v>
      </c>
      <c r="C7">
        <f>COUNTIFS(Crowdfunding!$G$1:$G$1001, "failed", Crowdfunding!$D$1:$D1001, "&gt;=20000",Crowdfunding!$D$1:$D$1001,"&lt;=24999")</f>
        <v>0</v>
      </c>
      <c r="D7">
        <f>COUNTIFS(Crowdfunding!$G$1:$G$1001, "canceledl", Crowdfunding!$D$1:$D1001, "&gt;=20000",Crowdfunding!$D$1:$D$1001,"&lt;=24999")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t="s">
        <v>2098</v>
      </c>
      <c r="B8">
        <f>COUNTIFS(Crowdfunding!$G$1:$G$1001, "successful", Crowdfunding!$D$1:$D1001, "&gt;=25000",Crowdfunding!$D$1:$D$1001,"&lt;=29999")</f>
        <v>11</v>
      </c>
      <c r="C8">
        <f>COUNTIFS(Crowdfunding!$G$1:$G$1001, "failed", Crowdfunding!$D$1:$D1001, "&gt;=25000",Crowdfunding!$D$1:$D$1001,"&lt;=29999")</f>
        <v>3</v>
      </c>
      <c r="D8">
        <f>COUNTIFS(Crowdfunding!$G$1:$G$1001, "canceled", Crowdfunding!$D$1:$D1001, "&gt;=25000",Crowdfunding!$D$1:$D$1001,"&lt;=29999")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5">
      <c r="A9" t="s">
        <v>2099</v>
      </c>
      <c r="B9">
        <f>COUNTIFS(Crowdfunding!$G$1:$G$1001, "successful", Crowdfunding!$D$1:$D1001, "&gt;=30000",Crowdfunding!$D$1:$D$1001,"&lt;=34999")</f>
        <v>7</v>
      </c>
      <c r="C9">
        <f>COUNTIFS(Crowdfunding!$G$1:$G$1001, "failed", Crowdfunding!$D$1:$D1001, "&gt;=30000",Crowdfunding!$D$1:$D$1001,"&lt;=34999")</f>
        <v>0</v>
      </c>
      <c r="D9">
        <f>COUNTIFS(Crowdfunding!$G$1:$G$1001, "canceled", Crowdfunding!$D$1:$D1001, "&gt;=30000",Crowdfunding!$D$1:$D$1001,"&lt;=34999")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t="s">
        <v>2100</v>
      </c>
      <c r="B10">
        <f>COUNTIFS(Crowdfunding!$G$1:$G$1001, "successful", Crowdfunding!$D$1:$D1001, "&gt;=35000",Crowdfunding!$D$1:$D$1001,"&lt;=39999")</f>
        <v>8</v>
      </c>
      <c r="C10">
        <f>COUNTIFS(Crowdfunding!$G$1:$G$1001, "failed", Crowdfunding!$D$1:$D1001, "&gt;=35000",Crowdfunding!$D$1:$D$1001,"&lt;=39999")</f>
        <v>3</v>
      </c>
      <c r="D10">
        <f>COUNTIFS(Crowdfunding!$G$1:$G$1001, "canceled", Crowdfunding!$D$1:$D1001, "&gt;=35000",Crowdfunding!$D$1:$D$1001,"&lt;=39999")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5">
      <c r="A11" t="s">
        <v>2101</v>
      </c>
      <c r="B11">
        <f>COUNTIFS(Crowdfunding!$G$1:$G$1001, "successful", Crowdfunding!$D$1:$D1001, "&gt;=40000",Crowdfunding!$D$1:$D$1001,"&lt;=44999")</f>
        <v>11</v>
      </c>
      <c r="C11">
        <f>COUNTIFS(Crowdfunding!$G$1:$G$1001, "failed", Crowdfunding!$D$1:$D1001, "&gt;=40000",Crowdfunding!$D$1:$D$1001,"&lt;=44999")</f>
        <v>3</v>
      </c>
      <c r="D11">
        <f>COUNTIFS(Crowdfunding!$G$1:$G$1001, "canceled", Crowdfunding!$D$1:$D1001, "&gt;=40000",Crowdfunding!$D$1:$D$1001,"&lt;=44999")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5">
      <c r="A12" t="s">
        <v>2102</v>
      </c>
      <c r="B12">
        <f>COUNTIFS(Crowdfunding!$G$1:$G$1001, "successful", Crowdfunding!$D$1:$D1001, "&gt;=45000",Crowdfunding!$D$1:$D$1001,"&lt;=49999")</f>
        <v>8</v>
      </c>
      <c r="C12">
        <f>COUNTIFS(Crowdfunding!$G$1:$G$1001, "failed", Crowdfunding!$D$1:$D1001, "&gt;=45000",Crowdfunding!$D$1:$D$1001,"&lt;=49999")</f>
        <v>3</v>
      </c>
      <c r="D12">
        <f>COUNTIFS(Crowdfunding!$G$1:$G$1001, "canceled", Crowdfunding!$D$1:$D1001, "&gt;=45000",Crowdfunding!$D$1:$D$1001,"&lt;=49999")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5">
      <c r="A13" t="s">
        <v>2103</v>
      </c>
      <c r="B13">
        <f>COUNTIFS(Crowdfunding!$G$1:$G$1001, "successful", Crowdfunding!$D$1:$D1001, "&gt;=50000")</f>
        <v>114</v>
      </c>
      <c r="C13">
        <f>COUNTIFS(Crowdfunding!$G$1:$G$1001, "failed", Crowdfunding!$D$1:$D1001, "&gt;=50000")</f>
        <v>163</v>
      </c>
      <c r="D13">
        <f>COUNTIFS(Crowdfunding!$G$1:$G$1001, "canceled", Crowdfunding!$D$1:$D1001, 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20E8-E764-414C-997D-7277630CD292}">
  <dimension ref="B1:I566"/>
  <sheetViews>
    <sheetView tabSelected="1" workbookViewId="0">
      <selection activeCell="E13" sqref="E13"/>
    </sheetView>
  </sheetViews>
  <sheetFormatPr defaultRowHeight="15.75" x14ac:dyDescent="0.25"/>
  <cols>
    <col min="3" max="3" width="15.125" customWidth="1"/>
    <col min="5" max="5" width="40.25" customWidth="1"/>
    <col min="9" max="9" width="15.875" customWidth="1"/>
  </cols>
  <sheetData>
    <row r="1" spans="2:9" x14ac:dyDescent="0.25">
      <c r="B1" s="1" t="s">
        <v>4</v>
      </c>
      <c r="C1" s="1" t="s">
        <v>5</v>
      </c>
      <c r="H1" s="1" t="s">
        <v>4</v>
      </c>
      <c r="I1" s="1" t="s">
        <v>5</v>
      </c>
    </row>
    <row r="2" spans="2:9" x14ac:dyDescent="0.25">
      <c r="B2" t="s">
        <v>20</v>
      </c>
      <c r="C2">
        <v>158</v>
      </c>
      <c r="H2" t="s">
        <v>14</v>
      </c>
      <c r="I2">
        <v>0</v>
      </c>
    </row>
    <row r="3" spans="2:9" x14ac:dyDescent="0.25">
      <c r="B3" t="s">
        <v>20</v>
      </c>
      <c r="C3">
        <v>1425</v>
      </c>
      <c r="H3" t="s">
        <v>14</v>
      </c>
      <c r="I3">
        <v>24</v>
      </c>
    </row>
    <row r="4" spans="2:9" x14ac:dyDescent="0.25">
      <c r="B4" t="s">
        <v>20</v>
      </c>
      <c r="C4">
        <v>174</v>
      </c>
      <c r="H4" t="s">
        <v>14</v>
      </c>
      <c r="I4">
        <v>53</v>
      </c>
    </row>
    <row r="5" spans="2:9" x14ac:dyDescent="0.25">
      <c r="B5" t="s">
        <v>20</v>
      </c>
      <c r="C5">
        <v>227</v>
      </c>
      <c r="E5" s="10" t="s">
        <v>2111</v>
      </c>
      <c r="F5" s="11"/>
      <c r="H5" t="s">
        <v>14</v>
      </c>
      <c r="I5">
        <v>18</v>
      </c>
    </row>
    <row r="6" spans="2:9" x14ac:dyDescent="0.25">
      <c r="B6" t="s">
        <v>20</v>
      </c>
      <c r="C6">
        <v>220</v>
      </c>
      <c r="E6" s="11" t="s">
        <v>2107</v>
      </c>
      <c r="F6" s="11">
        <f>AVERAGE($C$2:$C$566)</f>
        <v>851.14690265486729</v>
      </c>
      <c r="H6" t="s">
        <v>14</v>
      </c>
      <c r="I6">
        <v>44</v>
      </c>
    </row>
    <row r="7" spans="2:9" x14ac:dyDescent="0.25">
      <c r="B7" t="s">
        <v>20</v>
      </c>
      <c r="C7">
        <v>98</v>
      </c>
      <c r="E7" s="11" t="s">
        <v>2108</v>
      </c>
      <c r="F7" s="11">
        <f>MEDIAN($C$2:$C$566)</f>
        <v>201</v>
      </c>
      <c r="H7" t="s">
        <v>14</v>
      </c>
      <c r="I7">
        <v>27</v>
      </c>
    </row>
    <row r="8" spans="2:9" x14ac:dyDescent="0.25">
      <c r="B8" t="s">
        <v>20</v>
      </c>
      <c r="C8">
        <v>100</v>
      </c>
      <c r="E8" s="11" t="s">
        <v>2106</v>
      </c>
      <c r="F8" s="11">
        <f>MIN($C$2:$C$566)</f>
        <v>16</v>
      </c>
      <c r="H8" t="s">
        <v>14</v>
      </c>
      <c r="I8">
        <v>55</v>
      </c>
    </row>
    <row r="9" spans="2:9" x14ac:dyDescent="0.25">
      <c r="B9" t="s">
        <v>20</v>
      </c>
      <c r="C9">
        <v>1249</v>
      </c>
      <c r="E9" s="11" t="s">
        <v>2104</v>
      </c>
      <c r="F9" s="11">
        <f>MAX($C$2:$C$566)</f>
        <v>7295</v>
      </c>
      <c r="H9" t="s">
        <v>14</v>
      </c>
      <c r="I9">
        <v>200</v>
      </c>
    </row>
    <row r="10" spans="2:9" x14ac:dyDescent="0.25">
      <c r="B10" t="s">
        <v>20</v>
      </c>
      <c r="C10">
        <v>1396</v>
      </c>
      <c r="E10" s="11" t="s">
        <v>2105</v>
      </c>
      <c r="F10" s="11">
        <f>VAR($C$2:$C$566)</f>
        <v>1606216.5936295739</v>
      </c>
      <c r="H10" t="s">
        <v>14</v>
      </c>
      <c r="I10">
        <v>452</v>
      </c>
    </row>
    <row r="11" spans="2:9" x14ac:dyDescent="0.25">
      <c r="B11" t="s">
        <v>20</v>
      </c>
      <c r="C11">
        <v>890</v>
      </c>
      <c r="E11" s="11" t="s">
        <v>2109</v>
      </c>
      <c r="F11" s="11">
        <f>_xlfn.STDEV.S($C$2:$C$566)</f>
        <v>1267.366006183523</v>
      </c>
      <c r="H11" t="s">
        <v>14</v>
      </c>
      <c r="I11">
        <v>674</v>
      </c>
    </row>
    <row r="12" spans="2:9" x14ac:dyDescent="0.25">
      <c r="B12" t="s">
        <v>20</v>
      </c>
      <c r="C12">
        <v>142</v>
      </c>
      <c r="H12" t="s">
        <v>14</v>
      </c>
      <c r="I12">
        <v>558</v>
      </c>
    </row>
    <row r="13" spans="2:9" x14ac:dyDescent="0.25">
      <c r="B13" t="s">
        <v>20</v>
      </c>
      <c r="C13">
        <v>2673</v>
      </c>
      <c r="H13" t="s">
        <v>14</v>
      </c>
      <c r="I13">
        <v>15</v>
      </c>
    </row>
    <row r="14" spans="2:9" x14ac:dyDescent="0.25">
      <c r="B14" t="s">
        <v>20</v>
      </c>
      <c r="C14">
        <v>163</v>
      </c>
      <c r="H14" t="s">
        <v>14</v>
      </c>
      <c r="I14">
        <v>2307</v>
      </c>
    </row>
    <row r="15" spans="2:9" x14ac:dyDescent="0.25">
      <c r="B15" t="s">
        <v>20</v>
      </c>
      <c r="C15">
        <v>2220</v>
      </c>
      <c r="E15" s="12" t="s">
        <v>2110</v>
      </c>
      <c r="F15" s="11"/>
      <c r="H15" t="s">
        <v>14</v>
      </c>
      <c r="I15">
        <v>88</v>
      </c>
    </row>
    <row r="16" spans="2:9" x14ac:dyDescent="0.25">
      <c r="B16" t="s">
        <v>20</v>
      </c>
      <c r="C16">
        <v>1606</v>
      </c>
      <c r="E16" s="11" t="s">
        <v>2107</v>
      </c>
      <c r="F16" s="11">
        <f>AVERAGE($I$2:$I$365)</f>
        <v>585.61538461538464</v>
      </c>
      <c r="H16" t="s">
        <v>14</v>
      </c>
      <c r="I16">
        <v>48</v>
      </c>
    </row>
    <row r="17" spans="2:9" x14ac:dyDescent="0.25">
      <c r="B17" t="s">
        <v>20</v>
      </c>
      <c r="C17">
        <v>129</v>
      </c>
      <c r="E17" s="11" t="s">
        <v>2108</v>
      </c>
      <c r="F17" s="11">
        <f>MEDIAN($I$2:$I$365)</f>
        <v>114.5</v>
      </c>
      <c r="H17" t="s">
        <v>14</v>
      </c>
      <c r="I17">
        <v>1</v>
      </c>
    </row>
    <row r="18" spans="2:9" x14ac:dyDescent="0.25">
      <c r="B18" t="s">
        <v>20</v>
      </c>
      <c r="C18">
        <v>226</v>
      </c>
      <c r="E18" s="11" t="s">
        <v>2106</v>
      </c>
      <c r="F18" s="11">
        <f>MIN($I$2:$I$365)</f>
        <v>0</v>
      </c>
      <c r="H18" t="s">
        <v>14</v>
      </c>
      <c r="I18">
        <v>1467</v>
      </c>
    </row>
    <row r="19" spans="2:9" x14ac:dyDescent="0.25">
      <c r="B19" t="s">
        <v>20</v>
      </c>
      <c r="C19">
        <v>5419</v>
      </c>
      <c r="E19" s="11" t="s">
        <v>2104</v>
      </c>
      <c r="F19" s="11">
        <f>MAX($I$2:$I$365)</f>
        <v>6080</v>
      </c>
      <c r="H19" t="s">
        <v>14</v>
      </c>
      <c r="I19">
        <v>75</v>
      </c>
    </row>
    <row r="20" spans="2:9" x14ac:dyDescent="0.25">
      <c r="B20" t="s">
        <v>20</v>
      </c>
      <c r="C20">
        <v>165</v>
      </c>
      <c r="E20" s="11" t="s">
        <v>2105</v>
      </c>
      <c r="F20" s="11">
        <f>VAR($I$2:$I$365)</f>
        <v>924113.45496927318</v>
      </c>
      <c r="H20" t="s">
        <v>14</v>
      </c>
      <c r="I20">
        <v>120</v>
      </c>
    </row>
    <row r="21" spans="2:9" x14ac:dyDescent="0.25">
      <c r="B21" t="s">
        <v>20</v>
      </c>
      <c r="C21">
        <v>1965</v>
      </c>
      <c r="E21" s="11" t="s">
        <v>2109</v>
      </c>
      <c r="F21" s="11">
        <f>_xlfn.STDEV.S($I$2:$I$365)</f>
        <v>961.30819978260524</v>
      </c>
      <c r="H21" t="s">
        <v>14</v>
      </c>
      <c r="I21">
        <v>2253</v>
      </c>
    </row>
    <row r="22" spans="2:9" x14ac:dyDescent="0.25">
      <c r="B22" t="s">
        <v>20</v>
      </c>
      <c r="C22">
        <v>16</v>
      </c>
      <c r="H22" t="s">
        <v>14</v>
      </c>
      <c r="I22">
        <v>5</v>
      </c>
    </row>
    <row r="23" spans="2:9" x14ac:dyDescent="0.25">
      <c r="B23" t="s">
        <v>20</v>
      </c>
      <c r="C23">
        <v>107</v>
      </c>
      <c r="H23" t="s">
        <v>14</v>
      </c>
      <c r="I23">
        <v>38</v>
      </c>
    </row>
    <row r="24" spans="2:9" x14ac:dyDescent="0.25">
      <c r="B24" t="s">
        <v>20</v>
      </c>
      <c r="C24">
        <v>134</v>
      </c>
      <c r="H24" t="s">
        <v>14</v>
      </c>
      <c r="I24">
        <v>12</v>
      </c>
    </row>
    <row r="25" spans="2:9" x14ac:dyDescent="0.25">
      <c r="B25" t="s">
        <v>20</v>
      </c>
      <c r="C25">
        <v>198</v>
      </c>
      <c r="H25" t="s">
        <v>14</v>
      </c>
      <c r="I25">
        <v>1684</v>
      </c>
    </row>
    <row r="26" spans="2:9" x14ac:dyDescent="0.25">
      <c r="B26" t="s">
        <v>20</v>
      </c>
      <c r="C26">
        <v>111</v>
      </c>
      <c r="H26" t="s">
        <v>14</v>
      </c>
      <c r="I26">
        <v>56</v>
      </c>
    </row>
    <row r="27" spans="2:9" x14ac:dyDescent="0.25">
      <c r="B27" t="s">
        <v>20</v>
      </c>
      <c r="C27">
        <v>222</v>
      </c>
      <c r="H27" t="s">
        <v>14</v>
      </c>
      <c r="I27">
        <v>838</v>
      </c>
    </row>
    <row r="28" spans="2:9" x14ac:dyDescent="0.25">
      <c r="B28" t="s">
        <v>20</v>
      </c>
      <c r="C28">
        <v>6212</v>
      </c>
      <c r="H28" t="s">
        <v>14</v>
      </c>
      <c r="I28">
        <v>1000</v>
      </c>
    </row>
    <row r="29" spans="2:9" x14ac:dyDescent="0.25">
      <c r="B29" t="s">
        <v>20</v>
      </c>
      <c r="C29">
        <v>98</v>
      </c>
      <c r="H29" t="s">
        <v>14</v>
      </c>
      <c r="I29">
        <v>1482</v>
      </c>
    </row>
    <row r="30" spans="2:9" x14ac:dyDescent="0.25">
      <c r="B30" t="s">
        <v>20</v>
      </c>
      <c r="C30">
        <v>92</v>
      </c>
      <c r="H30" t="s">
        <v>14</v>
      </c>
      <c r="I30">
        <v>106</v>
      </c>
    </row>
    <row r="31" spans="2:9" x14ac:dyDescent="0.25">
      <c r="B31" t="s">
        <v>20</v>
      </c>
      <c r="C31">
        <v>149</v>
      </c>
      <c r="H31" t="s">
        <v>14</v>
      </c>
      <c r="I31">
        <v>679</v>
      </c>
    </row>
    <row r="32" spans="2:9" x14ac:dyDescent="0.25">
      <c r="B32" t="s">
        <v>20</v>
      </c>
      <c r="C32">
        <v>2431</v>
      </c>
      <c r="H32" t="s">
        <v>14</v>
      </c>
      <c r="I32">
        <v>1220</v>
      </c>
    </row>
    <row r="33" spans="2:9" x14ac:dyDescent="0.25">
      <c r="B33" t="s">
        <v>20</v>
      </c>
      <c r="C33">
        <v>303</v>
      </c>
      <c r="H33" t="s">
        <v>14</v>
      </c>
      <c r="I33">
        <v>1</v>
      </c>
    </row>
    <row r="34" spans="2:9" x14ac:dyDescent="0.25">
      <c r="B34" t="s">
        <v>20</v>
      </c>
      <c r="C34">
        <v>209</v>
      </c>
      <c r="H34" t="s">
        <v>14</v>
      </c>
      <c r="I34">
        <v>37</v>
      </c>
    </row>
    <row r="35" spans="2:9" x14ac:dyDescent="0.25">
      <c r="B35" t="s">
        <v>20</v>
      </c>
      <c r="C35">
        <v>131</v>
      </c>
      <c r="H35" t="s">
        <v>14</v>
      </c>
      <c r="I35">
        <v>60</v>
      </c>
    </row>
    <row r="36" spans="2:9" x14ac:dyDescent="0.25">
      <c r="B36" t="s">
        <v>20</v>
      </c>
      <c r="C36">
        <v>164</v>
      </c>
      <c r="H36" t="s">
        <v>14</v>
      </c>
      <c r="I36">
        <v>296</v>
      </c>
    </row>
    <row r="37" spans="2:9" x14ac:dyDescent="0.25">
      <c r="B37" t="s">
        <v>20</v>
      </c>
      <c r="C37">
        <v>201</v>
      </c>
      <c r="H37" t="s">
        <v>14</v>
      </c>
      <c r="I37">
        <v>3304</v>
      </c>
    </row>
    <row r="38" spans="2:9" x14ac:dyDescent="0.25">
      <c r="B38" t="s">
        <v>20</v>
      </c>
      <c r="C38">
        <v>211</v>
      </c>
      <c r="H38" t="s">
        <v>14</v>
      </c>
      <c r="I38">
        <v>73</v>
      </c>
    </row>
    <row r="39" spans="2:9" x14ac:dyDescent="0.25">
      <c r="B39" t="s">
        <v>20</v>
      </c>
      <c r="C39">
        <v>128</v>
      </c>
      <c r="H39" t="s">
        <v>14</v>
      </c>
      <c r="I39">
        <v>3387</v>
      </c>
    </row>
    <row r="40" spans="2:9" x14ac:dyDescent="0.25">
      <c r="B40" t="s">
        <v>20</v>
      </c>
      <c r="C40">
        <v>1600</v>
      </c>
      <c r="H40" t="s">
        <v>14</v>
      </c>
      <c r="I40">
        <v>662</v>
      </c>
    </row>
    <row r="41" spans="2:9" x14ac:dyDescent="0.25">
      <c r="B41" t="s">
        <v>20</v>
      </c>
      <c r="C41">
        <v>249</v>
      </c>
      <c r="H41" t="s">
        <v>14</v>
      </c>
      <c r="I41">
        <v>774</v>
      </c>
    </row>
    <row r="42" spans="2:9" x14ac:dyDescent="0.25">
      <c r="B42" t="s">
        <v>20</v>
      </c>
      <c r="C42">
        <v>236</v>
      </c>
      <c r="H42" t="s">
        <v>14</v>
      </c>
      <c r="I42">
        <v>672</v>
      </c>
    </row>
    <row r="43" spans="2:9" x14ac:dyDescent="0.25">
      <c r="B43" t="s">
        <v>20</v>
      </c>
      <c r="C43">
        <v>4065</v>
      </c>
      <c r="H43" t="s">
        <v>14</v>
      </c>
      <c r="I43">
        <v>940</v>
      </c>
    </row>
    <row r="44" spans="2:9" x14ac:dyDescent="0.25">
      <c r="B44" t="s">
        <v>20</v>
      </c>
      <c r="C44">
        <v>246</v>
      </c>
      <c r="H44" t="s">
        <v>14</v>
      </c>
      <c r="I44">
        <v>117</v>
      </c>
    </row>
    <row r="45" spans="2:9" x14ac:dyDescent="0.25">
      <c r="B45" t="s">
        <v>20</v>
      </c>
      <c r="C45">
        <v>2475</v>
      </c>
      <c r="H45" t="s">
        <v>14</v>
      </c>
      <c r="I45">
        <v>115</v>
      </c>
    </row>
    <row r="46" spans="2:9" x14ac:dyDescent="0.25">
      <c r="B46" t="s">
        <v>20</v>
      </c>
      <c r="C46">
        <v>76</v>
      </c>
      <c r="H46" t="s">
        <v>14</v>
      </c>
      <c r="I46">
        <v>326</v>
      </c>
    </row>
    <row r="47" spans="2:9" x14ac:dyDescent="0.25">
      <c r="B47" t="s">
        <v>20</v>
      </c>
      <c r="C47">
        <v>54</v>
      </c>
      <c r="H47" t="s">
        <v>14</v>
      </c>
      <c r="I47">
        <v>1</v>
      </c>
    </row>
    <row r="48" spans="2:9" x14ac:dyDescent="0.25">
      <c r="B48" t="s">
        <v>20</v>
      </c>
      <c r="C48">
        <v>88</v>
      </c>
      <c r="H48" t="s">
        <v>14</v>
      </c>
      <c r="I48">
        <v>1467</v>
      </c>
    </row>
    <row r="49" spans="2:9" x14ac:dyDescent="0.25">
      <c r="B49" t="s">
        <v>20</v>
      </c>
      <c r="C49">
        <v>85</v>
      </c>
      <c r="H49" t="s">
        <v>14</v>
      </c>
      <c r="I49">
        <v>5681</v>
      </c>
    </row>
    <row r="50" spans="2:9" x14ac:dyDescent="0.25">
      <c r="B50" t="s">
        <v>20</v>
      </c>
      <c r="C50">
        <v>170</v>
      </c>
      <c r="H50" t="s">
        <v>14</v>
      </c>
      <c r="I50">
        <v>1059</v>
      </c>
    </row>
    <row r="51" spans="2:9" x14ac:dyDescent="0.25">
      <c r="B51" t="s">
        <v>20</v>
      </c>
      <c r="C51">
        <v>330</v>
      </c>
      <c r="H51" t="s">
        <v>14</v>
      </c>
      <c r="I51">
        <v>1194</v>
      </c>
    </row>
    <row r="52" spans="2:9" x14ac:dyDescent="0.25">
      <c r="B52" t="s">
        <v>20</v>
      </c>
      <c r="C52">
        <v>127</v>
      </c>
      <c r="H52" t="s">
        <v>14</v>
      </c>
      <c r="I52">
        <v>30</v>
      </c>
    </row>
    <row r="53" spans="2:9" x14ac:dyDescent="0.25">
      <c r="B53" t="s">
        <v>20</v>
      </c>
      <c r="C53">
        <v>411</v>
      </c>
      <c r="H53" t="s">
        <v>14</v>
      </c>
      <c r="I53">
        <v>75</v>
      </c>
    </row>
    <row r="54" spans="2:9" x14ac:dyDescent="0.25">
      <c r="B54" t="s">
        <v>20</v>
      </c>
      <c r="C54">
        <v>180</v>
      </c>
      <c r="H54" t="s">
        <v>14</v>
      </c>
      <c r="I54">
        <v>955</v>
      </c>
    </row>
    <row r="55" spans="2:9" x14ac:dyDescent="0.25">
      <c r="B55" t="s">
        <v>20</v>
      </c>
      <c r="C55">
        <v>374</v>
      </c>
      <c r="H55" t="s">
        <v>14</v>
      </c>
      <c r="I55">
        <v>67</v>
      </c>
    </row>
    <row r="56" spans="2:9" x14ac:dyDescent="0.25">
      <c r="B56" t="s">
        <v>20</v>
      </c>
      <c r="C56">
        <v>71</v>
      </c>
      <c r="H56" t="s">
        <v>14</v>
      </c>
      <c r="I56">
        <v>5</v>
      </c>
    </row>
    <row r="57" spans="2:9" x14ac:dyDescent="0.25">
      <c r="B57" t="s">
        <v>20</v>
      </c>
      <c r="C57">
        <v>203</v>
      </c>
      <c r="H57" t="s">
        <v>14</v>
      </c>
      <c r="I57">
        <v>26</v>
      </c>
    </row>
    <row r="58" spans="2:9" x14ac:dyDescent="0.25">
      <c r="B58" t="s">
        <v>20</v>
      </c>
      <c r="C58">
        <v>113</v>
      </c>
      <c r="H58" t="s">
        <v>14</v>
      </c>
      <c r="I58">
        <v>1130</v>
      </c>
    </row>
    <row r="59" spans="2:9" x14ac:dyDescent="0.25">
      <c r="B59" t="s">
        <v>20</v>
      </c>
      <c r="C59">
        <v>96</v>
      </c>
      <c r="H59" t="s">
        <v>14</v>
      </c>
      <c r="I59">
        <v>782</v>
      </c>
    </row>
    <row r="60" spans="2:9" x14ac:dyDescent="0.25">
      <c r="B60" t="s">
        <v>20</v>
      </c>
      <c r="C60">
        <v>498</v>
      </c>
      <c r="H60" t="s">
        <v>14</v>
      </c>
      <c r="I60">
        <v>210</v>
      </c>
    </row>
    <row r="61" spans="2:9" x14ac:dyDescent="0.25">
      <c r="B61" t="s">
        <v>20</v>
      </c>
      <c r="C61">
        <v>180</v>
      </c>
      <c r="H61" t="s">
        <v>14</v>
      </c>
      <c r="I61">
        <v>136</v>
      </c>
    </row>
    <row r="62" spans="2:9" x14ac:dyDescent="0.25">
      <c r="B62" t="s">
        <v>20</v>
      </c>
      <c r="C62">
        <v>27</v>
      </c>
      <c r="H62" t="s">
        <v>14</v>
      </c>
      <c r="I62">
        <v>86</v>
      </c>
    </row>
    <row r="63" spans="2:9" x14ac:dyDescent="0.25">
      <c r="B63" t="s">
        <v>20</v>
      </c>
      <c r="C63">
        <v>2331</v>
      </c>
      <c r="H63" t="s">
        <v>14</v>
      </c>
      <c r="I63">
        <v>19</v>
      </c>
    </row>
    <row r="64" spans="2:9" x14ac:dyDescent="0.25">
      <c r="B64" t="s">
        <v>20</v>
      </c>
      <c r="C64">
        <v>113</v>
      </c>
      <c r="H64" t="s">
        <v>14</v>
      </c>
      <c r="I64">
        <v>886</v>
      </c>
    </row>
    <row r="65" spans="2:9" x14ac:dyDescent="0.25">
      <c r="B65" t="s">
        <v>20</v>
      </c>
      <c r="C65">
        <v>164</v>
      </c>
      <c r="H65" t="s">
        <v>14</v>
      </c>
      <c r="I65">
        <v>35</v>
      </c>
    </row>
    <row r="66" spans="2:9" x14ac:dyDescent="0.25">
      <c r="B66" t="s">
        <v>20</v>
      </c>
      <c r="C66">
        <v>164</v>
      </c>
      <c r="H66" t="s">
        <v>14</v>
      </c>
      <c r="I66">
        <v>24</v>
      </c>
    </row>
    <row r="67" spans="2:9" x14ac:dyDescent="0.25">
      <c r="B67" t="s">
        <v>20</v>
      </c>
      <c r="C67">
        <v>336</v>
      </c>
      <c r="H67" t="s">
        <v>14</v>
      </c>
      <c r="I67">
        <v>86</v>
      </c>
    </row>
    <row r="68" spans="2:9" x14ac:dyDescent="0.25">
      <c r="B68" t="s">
        <v>20</v>
      </c>
      <c r="C68">
        <v>1917</v>
      </c>
      <c r="H68" t="s">
        <v>14</v>
      </c>
      <c r="I68">
        <v>243</v>
      </c>
    </row>
    <row r="69" spans="2:9" x14ac:dyDescent="0.25">
      <c r="B69" t="s">
        <v>20</v>
      </c>
      <c r="C69">
        <v>95</v>
      </c>
      <c r="H69" t="s">
        <v>14</v>
      </c>
      <c r="I69">
        <v>65</v>
      </c>
    </row>
    <row r="70" spans="2:9" x14ac:dyDescent="0.25">
      <c r="B70" t="s">
        <v>20</v>
      </c>
      <c r="C70">
        <v>147</v>
      </c>
      <c r="H70" t="s">
        <v>14</v>
      </c>
      <c r="I70">
        <v>100</v>
      </c>
    </row>
    <row r="71" spans="2:9" x14ac:dyDescent="0.25">
      <c r="B71" t="s">
        <v>20</v>
      </c>
      <c r="C71">
        <v>86</v>
      </c>
      <c r="H71" t="s">
        <v>14</v>
      </c>
      <c r="I71">
        <v>168</v>
      </c>
    </row>
    <row r="72" spans="2:9" x14ac:dyDescent="0.25">
      <c r="B72" t="s">
        <v>20</v>
      </c>
      <c r="C72">
        <v>83</v>
      </c>
      <c r="H72" t="s">
        <v>14</v>
      </c>
      <c r="I72">
        <v>13</v>
      </c>
    </row>
    <row r="73" spans="2:9" x14ac:dyDescent="0.25">
      <c r="B73" t="s">
        <v>20</v>
      </c>
      <c r="C73">
        <v>676</v>
      </c>
      <c r="H73" t="s">
        <v>14</v>
      </c>
      <c r="I73">
        <v>1</v>
      </c>
    </row>
    <row r="74" spans="2:9" x14ac:dyDescent="0.25">
      <c r="B74" t="s">
        <v>20</v>
      </c>
      <c r="C74">
        <v>361</v>
      </c>
      <c r="H74" t="s">
        <v>14</v>
      </c>
      <c r="I74">
        <v>40</v>
      </c>
    </row>
    <row r="75" spans="2:9" x14ac:dyDescent="0.25">
      <c r="B75" t="s">
        <v>20</v>
      </c>
      <c r="C75">
        <v>131</v>
      </c>
      <c r="H75" t="s">
        <v>14</v>
      </c>
      <c r="I75">
        <v>226</v>
      </c>
    </row>
    <row r="76" spans="2:9" x14ac:dyDescent="0.25">
      <c r="B76" t="s">
        <v>20</v>
      </c>
      <c r="C76">
        <v>126</v>
      </c>
      <c r="H76" t="s">
        <v>14</v>
      </c>
      <c r="I76">
        <v>1625</v>
      </c>
    </row>
    <row r="77" spans="2:9" x14ac:dyDescent="0.25">
      <c r="B77" t="s">
        <v>20</v>
      </c>
      <c r="C77">
        <v>275</v>
      </c>
      <c r="H77" t="s">
        <v>14</v>
      </c>
      <c r="I77">
        <v>143</v>
      </c>
    </row>
    <row r="78" spans="2:9" x14ac:dyDescent="0.25">
      <c r="B78" t="s">
        <v>20</v>
      </c>
      <c r="C78">
        <v>67</v>
      </c>
      <c r="H78" t="s">
        <v>14</v>
      </c>
      <c r="I78">
        <v>934</v>
      </c>
    </row>
    <row r="79" spans="2:9" x14ac:dyDescent="0.25">
      <c r="B79" t="s">
        <v>20</v>
      </c>
      <c r="C79">
        <v>154</v>
      </c>
      <c r="H79" t="s">
        <v>14</v>
      </c>
      <c r="I79">
        <v>17</v>
      </c>
    </row>
    <row r="80" spans="2:9" x14ac:dyDescent="0.25">
      <c r="B80" t="s">
        <v>20</v>
      </c>
      <c r="C80">
        <v>1782</v>
      </c>
      <c r="H80" t="s">
        <v>14</v>
      </c>
      <c r="I80">
        <v>2179</v>
      </c>
    </row>
    <row r="81" spans="2:9" x14ac:dyDescent="0.25">
      <c r="B81" t="s">
        <v>20</v>
      </c>
      <c r="C81">
        <v>903</v>
      </c>
      <c r="H81" t="s">
        <v>14</v>
      </c>
      <c r="I81">
        <v>931</v>
      </c>
    </row>
    <row r="82" spans="2:9" x14ac:dyDescent="0.25">
      <c r="B82" t="s">
        <v>20</v>
      </c>
      <c r="C82">
        <v>94</v>
      </c>
      <c r="H82" t="s">
        <v>14</v>
      </c>
      <c r="I82">
        <v>92</v>
      </c>
    </row>
    <row r="83" spans="2:9" x14ac:dyDescent="0.25">
      <c r="B83" t="s">
        <v>20</v>
      </c>
      <c r="C83">
        <v>180</v>
      </c>
      <c r="H83" t="s">
        <v>14</v>
      </c>
      <c r="I83">
        <v>57</v>
      </c>
    </row>
    <row r="84" spans="2:9" x14ac:dyDescent="0.25">
      <c r="B84" t="s">
        <v>20</v>
      </c>
      <c r="C84">
        <v>533</v>
      </c>
      <c r="H84" t="s">
        <v>14</v>
      </c>
      <c r="I84">
        <v>41</v>
      </c>
    </row>
    <row r="85" spans="2:9" x14ac:dyDescent="0.25">
      <c r="B85" t="s">
        <v>20</v>
      </c>
      <c r="C85">
        <v>2443</v>
      </c>
      <c r="H85" t="s">
        <v>14</v>
      </c>
      <c r="I85">
        <v>1</v>
      </c>
    </row>
    <row r="86" spans="2:9" x14ac:dyDescent="0.25">
      <c r="B86" t="s">
        <v>20</v>
      </c>
      <c r="C86">
        <v>89</v>
      </c>
      <c r="H86" t="s">
        <v>14</v>
      </c>
      <c r="I86">
        <v>101</v>
      </c>
    </row>
    <row r="87" spans="2:9" x14ac:dyDescent="0.25">
      <c r="B87" t="s">
        <v>20</v>
      </c>
      <c r="C87">
        <v>159</v>
      </c>
      <c r="H87" t="s">
        <v>14</v>
      </c>
      <c r="I87">
        <v>1335</v>
      </c>
    </row>
    <row r="88" spans="2:9" x14ac:dyDescent="0.25">
      <c r="B88" t="s">
        <v>20</v>
      </c>
      <c r="C88">
        <v>50</v>
      </c>
      <c r="H88" t="s">
        <v>14</v>
      </c>
      <c r="I88">
        <v>15</v>
      </c>
    </row>
    <row r="89" spans="2:9" x14ac:dyDescent="0.25">
      <c r="B89" t="s">
        <v>20</v>
      </c>
      <c r="C89">
        <v>186</v>
      </c>
      <c r="H89" t="s">
        <v>14</v>
      </c>
      <c r="I89">
        <v>454</v>
      </c>
    </row>
    <row r="90" spans="2:9" x14ac:dyDescent="0.25">
      <c r="B90" t="s">
        <v>20</v>
      </c>
      <c r="C90">
        <v>1071</v>
      </c>
      <c r="H90" t="s">
        <v>14</v>
      </c>
      <c r="I90">
        <v>3182</v>
      </c>
    </row>
    <row r="91" spans="2:9" x14ac:dyDescent="0.25">
      <c r="B91" t="s">
        <v>20</v>
      </c>
      <c r="C91">
        <v>117</v>
      </c>
      <c r="H91" t="s">
        <v>14</v>
      </c>
      <c r="I91">
        <v>15</v>
      </c>
    </row>
    <row r="92" spans="2:9" x14ac:dyDescent="0.25">
      <c r="B92" t="s">
        <v>20</v>
      </c>
      <c r="C92">
        <v>70</v>
      </c>
      <c r="H92" t="s">
        <v>14</v>
      </c>
      <c r="I92">
        <v>133</v>
      </c>
    </row>
    <row r="93" spans="2:9" x14ac:dyDescent="0.25">
      <c r="B93" t="s">
        <v>20</v>
      </c>
      <c r="C93">
        <v>135</v>
      </c>
      <c r="H93" t="s">
        <v>14</v>
      </c>
      <c r="I93">
        <v>2062</v>
      </c>
    </row>
    <row r="94" spans="2:9" x14ac:dyDescent="0.25">
      <c r="B94" t="s">
        <v>20</v>
      </c>
      <c r="C94">
        <v>768</v>
      </c>
      <c r="H94" t="s">
        <v>14</v>
      </c>
      <c r="I94">
        <v>29</v>
      </c>
    </row>
    <row r="95" spans="2:9" x14ac:dyDescent="0.25">
      <c r="B95" t="s">
        <v>20</v>
      </c>
      <c r="C95">
        <v>199</v>
      </c>
      <c r="H95" t="s">
        <v>14</v>
      </c>
      <c r="I95">
        <v>132</v>
      </c>
    </row>
    <row r="96" spans="2:9" x14ac:dyDescent="0.25">
      <c r="B96" t="s">
        <v>20</v>
      </c>
      <c r="C96">
        <v>107</v>
      </c>
      <c r="H96" t="s">
        <v>14</v>
      </c>
      <c r="I96">
        <v>137</v>
      </c>
    </row>
    <row r="97" spans="2:9" x14ac:dyDescent="0.25">
      <c r="B97" t="s">
        <v>20</v>
      </c>
      <c r="C97">
        <v>195</v>
      </c>
      <c r="H97" t="s">
        <v>14</v>
      </c>
      <c r="I97">
        <v>908</v>
      </c>
    </row>
    <row r="98" spans="2:9" x14ac:dyDescent="0.25">
      <c r="B98" t="s">
        <v>20</v>
      </c>
      <c r="C98">
        <v>3376</v>
      </c>
      <c r="H98" t="s">
        <v>14</v>
      </c>
      <c r="I98">
        <v>10</v>
      </c>
    </row>
    <row r="99" spans="2:9" x14ac:dyDescent="0.25">
      <c r="B99" t="s">
        <v>20</v>
      </c>
      <c r="C99">
        <v>41</v>
      </c>
      <c r="H99" t="s">
        <v>14</v>
      </c>
      <c r="I99">
        <v>1910</v>
      </c>
    </row>
    <row r="100" spans="2:9" x14ac:dyDescent="0.25">
      <c r="B100" t="s">
        <v>20</v>
      </c>
      <c r="C100">
        <v>1821</v>
      </c>
      <c r="H100" t="s">
        <v>14</v>
      </c>
      <c r="I100">
        <v>38</v>
      </c>
    </row>
    <row r="101" spans="2:9" x14ac:dyDescent="0.25">
      <c r="B101" t="s">
        <v>20</v>
      </c>
      <c r="C101">
        <v>164</v>
      </c>
      <c r="H101" t="s">
        <v>14</v>
      </c>
      <c r="I101">
        <v>104</v>
      </c>
    </row>
    <row r="102" spans="2:9" x14ac:dyDescent="0.25">
      <c r="B102" t="s">
        <v>20</v>
      </c>
      <c r="C102">
        <v>157</v>
      </c>
      <c r="H102" t="s">
        <v>14</v>
      </c>
      <c r="I102">
        <v>49</v>
      </c>
    </row>
    <row r="103" spans="2:9" x14ac:dyDescent="0.25">
      <c r="B103" t="s">
        <v>20</v>
      </c>
      <c r="C103">
        <v>246</v>
      </c>
      <c r="H103" t="s">
        <v>14</v>
      </c>
      <c r="I103">
        <v>1</v>
      </c>
    </row>
    <row r="104" spans="2:9" x14ac:dyDescent="0.25">
      <c r="B104" t="s">
        <v>20</v>
      </c>
      <c r="C104">
        <v>1396</v>
      </c>
      <c r="H104" t="s">
        <v>14</v>
      </c>
      <c r="I104">
        <v>245</v>
      </c>
    </row>
    <row r="105" spans="2:9" x14ac:dyDescent="0.25">
      <c r="B105" t="s">
        <v>20</v>
      </c>
      <c r="C105">
        <v>2506</v>
      </c>
      <c r="H105" t="s">
        <v>14</v>
      </c>
      <c r="I105">
        <v>32</v>
      </c>
    </row>
    <row r="106" spans="2:9" x14ac:dyDescent="0.25">
      <c r="B106" t="s">
        <v>20</v>
      </c>
      <c r="C106">
        <v>244</v>
      </c>
      <c r="H106" t="s">
        <v>14</v>
      </c>
      <c r="I106">
        <v>7</v>
      </c>
    </row>
    <row r="107" spans="2:9" x14ac:dyDescent="0.25">
      <c r="B107" t="s">
        <v>20</v>
      </c>
      <c r="C107">
        <v>146</v>
      </c>
      <c r="H107" t="s">
        <v>14</v>
      </c>
      <c r="I107">
        <v>803</v>
      </c>
    </row>
    <row r="108" spans="2:9" x14ac:dyDescent="0.25">
      <c r="B108" t="s">
        <v>20</v>
      </c>
      <c r="C108">
        <v>1267</v>
      </c>
      <c r="H108" t="s">
        <v>14</v>
      </c>
      <c r="I108">
        <v>16</v>
      </c>
    </row>
    <row r="109" spans="2:9" x14ac:dyDescent="0.25">
      <c r="B109" t="s">
        <v>20</v>
      </c>
      <c r="C109">
        <v>1561</v>
      </c>
      <c r="H109" t="s">
        <v>14</v>
      </c>
      <c r="I109">
        <v>31</v>
      </c>
    </row>
    <row r="110" spans="2:9" x14ac:dyDescent="0.25">
      <c r="B110" t="s">
        <v>20</v>
      </c>
      <c r="C110">
        <v>48</v>
      </c>
      <c r="H110" t="s">
        <v>14</v>
      </c>
      <c r="I110">
        <v>108</v>
      </c>
    </row>
    <row r="111" spans="2:9" x14ac:dyDescent="0.25">
      <c r="B111" t="s">
        <v>20</v>
      </c>
      <c r="C111">
        <v>2739</v>
      </c>
      <c r="H111" t="s">
        <v>14</v>
      </c>
      <c r="I111">
        <v>30</v>
      </c>
    </row>
    <row r="112" spans="2:9" x14ac:dyDescent="0.25">
      <c r="B112" t="s">
        <v>20</v>
      </c>
      <c r="C112">
        <v>3537</v>
      </c>
      <c r="H112" t="s">
        <v>14</v>
      </c>
      <c r="I112">
        <v>17</v>
      </c>
    </row>
    <row r="113" spans="2:9" x14ac:dyDescent="0.25">
      <c r="B113" t="s">
        <v>20</v>
      </c>
      <c r="C113">
        <v>2107</v>
      </c>
      <c r="H113" t="s">
        <v>14</v>
      </c>
      <c r="I113">
        <v>80</v>
      </c>
    </row>
    <row r="114" spans="2:9" x14ac:dyDescent="0.25">
      <c r="B114" t="s">
        <v>20</v>
      </c>
      <c r="C114">
        <v>3318</v>
      </c>
      <c r="H114" t="s">
        <v>14</v>
      </c>
      <c r="I114">
        <v>2468</v>
      </c>
    </row>
    <row r="115" spans="2:9" x14ac:dyDescent="0.25">
      <c r="B115" t="s">
        <v>20</v>
      </c>
      <c r="C115">
        <v>340</v>
      </c>
      <c r="H115" t="s">
        <v>14</v>
      </c>
      <c r="I115">
        <v>26</v>
      </c>
    </row>
    <row r="116" spans="2:9" x14ac:dyDescent="0.25">
      <c r="B116" t="s">
        <v>20</v>
      </c>
      <c r="C116">
        <v>1442</v>
      </c>
      <c r="H116" t="s">
        <v>14</v>
      </c>
      <c r="I116">
        <v>73</v>
      </c>
    </row>
    <row r="117" spans="2:9" x14ac:dyDescent="0.25">
      <c r="B117" t="s">
        <v>20</v>
      </c>
      <c r="C117">
        <v>126</v>
      </c>
      <c r="H117" t="s">
        <v>14</v>
      </c>
      <c r="I117">
        <v>128</v>
      </c>
    </row>
    <row r="118" spans="2:9" x14ac:dyDescent="0.25">
      <c r="B118" t="s">
        <v>20</v>
      </c>
      <c r="C118">
        <v>524</v>
      </c>
      <c r="H118" t="s">
        <v>14</v>
      </c>
      <c r="I118">
        <v>33</v>
      </c>
    </row>
    <row r="119" spans="2:9" x14ac:dyDescent="0.25">
      <c r="B119" t="s">
        <v>20</v>
      </c>
      <c r="C119">
        <v>1989</v>
      </c>
      <c r="H119" t="s">
        <v>14</v>
      </c>
      <c r="I119">
        <v>1072</v>
      </c>
    </row>
    <row r="120" spans="2:9" x14ac:dyDescent="0.25">
      <c r="B120" t="s">
        <v>20</v>
      </c>
      <c r="C120">
        <v>157</v>
      </c>
      <c r="H120" t="s">
        <v>14</v>
      </c>
      <c r="I120">
        <v>393</v>
      </c>
    </row>
    <row r="121" spans="2:9" x14ac:dyDescent="0.25">
      <c r="B121" t="s">
        <v>20</v>
      </c>
      <c r="C121">
        <v>4498</v>
      </c>
      <c r="H121" t="s">
        <v>14</v>
      </c>
      <c r="I121">
        <v>1257</v>
      </c>
    </row>
    <row r="122" spans="2:9" x14ac:dyDescent="0.25">
      <c r="B122" t="s">
        <v>20</v>
      </c>
      <c r="C122">
        <v>80</v>
      </c>
      <c r="H122" t="s">
        <v>14</v>
      </c>
      <c r="I122">
        <v>328</v>
      </c>
    </row>
    <row r="123" spans="2:9" x14ac:dyDescent="0.25">
      <c r="B123" t="s">
        <v>20</v>
      </c>
      <c r="C123">
        <v>43</v>
      </c>
      <c r="H123" t="s">
        <v>14</v>
      </c>
      <c r="I123">
        <v>147</v>
      </c>
    </row>
    <row r="124" spans="2:9" x14ac:dyDescent="0.25">
      <c r="B124" t="s">
        <v>20</v>
      </c>
      <c r="C124">
        <v>2053</v>
      </c>
      <c r="H124" t="s">
        <v>14</v>
      </c>
      <c r="I124">
        <v>830</v>
      </c>
    </row>
    <row r="125" spans="2:9" x14ac:dyDescent="0.25">
      <c r="B125" t="s">
        <v>20</v>
      </c>
      <c r="C125">
        <v>168</v>
      </c>
      <c r="H125" t="s">
        <v>14</v>
      </c>
      <c r="I125">
        <v>331</v>
      </c>
    </row>
    <row r="126" spans="2:9" x14ac:dyDescent="0.25">
      <c r="B126" t="s">
        <v>20</v>
      </c>
      <c r="C126">
        <v>4289</v>
      </c>
      <c r="H126" t="s">
        <v>14</v>
      </c>
      <c r="I126">
        <v>25</v>
      </c>
    </row>
    <row r="127" spans="2:9" x14ac:dyDescent="0.25">
      <c r="B127" t="s">
        <v>20</v>
      </c>
      <c r="C127">
        <v>165</v>
      </c>
      <c r="H127" t="s">
        <v>14</v>
      </c>
      <c r="I127">
        <v>3483</v>
      </c>
    </row>
    <row r="128" spans="2:9" x14ac:dyDescent="0.25">
      <c r="B128" t="s">
        <v>20</v>
      </c>
      <c r="C128">
        <v>1815</v>
      </c>
      <c r="H128" t="s">
        <v>14</v>
      </c>
      <c r="I128">
        <v>923</v>
      </c>
    </row>
    <row r="129" spans="2:9" x14ac:dyDescent="0.25">
      <c r="B129" t="s">
        <v>20</v>
      </c>
      <c r="C129">
        <v>397</v>
      </c>
      <c r="H129" t="s">
        <v>14</v>
      </c>
      <c r="I129">
        <v>1</v>
      </c>
    </row>
    <row r="130" spans="2:9" x14ac:dyDescent="0.25">
      <c r="B130" t="s">
        <v>20</v>
      </c>
      <c r="C130">
        <v>1539</v>
      </c>
      <c r="H130" t="s">
        <v>14</v>
      </c>
      <c r="I130">
        <v>33</v>
      </c>
    </row>
    <row r="131" spans="2:9" x14ac:dyDescent="0.25">
      <c r="B131" t="s">
        <v>20</v>
      </c>
      <c r="C131">
        <v>138</v>
      </c>
      <c r="H131" t="s">
        <v>14</v>
      </c>
      <c r="I131">
        <v>40</v>
      </c>
    </row>
    <row r="132" spans="2:9" x14ac:dyDescent="0.25">
      <c r="B132" t="s">
        <v>20</v>
      </c>
      <c r="C132">
        <v>3594</v>
      </c>
      <c r="H132" t="s">
        <v>14</v>
      </c>
      <c r="I132">
        <v>23</v>
      </c>
    </row>
    <row r="133" spans="2:9" x14ac:dyDescent="0.25">
      <c r="B133" t="s">
        <v>20</v>
      </c>
      <c r="C133">
        <v>5880</v>
      </c>
      <c r="H133" t="s">
        <v>14</v>
      </c>
      <c r="I133">
        <v>75</v>
      </c>
    </row>
    <row r="134" spans="2:9" x14ac:dyDescent="0.25">
      <c r="B134" t="s">
        <v>20</v>
      </c>
      <c r="C134">
        <v>112</v>
      </c>
      <c r="H134" t="s">
        <v>14</v>
      </c>
      <c r="I134">
        <v>2176</v>
      </c>
    </row>
    <row r="135" spans="2:9" x14ac:dyDescent="0.25">
      <c r="B135" t="s">
        <v>20</v>
      </c>
      <c r="C135">
        <v>943</v>
      </c>
      <c r="H135" t="s">
        <v>14</v>
      </c>
      <c r="I135">
        <v>441</v>
      </c>
    </row>
    <row r="136" spans="2:9" x14ac:dyDescent="0.25">
      <c r="B136" t="s">
        <v>20</v>
      </c>
      <c r="C136">
        <v>2468</v>
      </c>
      <c r="H136" t="s">
        <v>14</v>
      </c>
      <c r="I136">
        <v>25</v>
      </c>
    </row>
    <row r="137" spans="2:9" x14ac:dyDescent="0.25">
      <c r="B137" t="s">
        <v>20</v>
      </c>
      <c r="C137">
        <v>2551</v>
      </c>
      <c r="H137" t="s">
        <v>14</v>
      </c>
      <c r="I137">
        <v>127</v>
      </c>
    </row>
    <row r="138" spans="2:9" x14ac:dyDescent="0.25">
      <c r="B138" t="s">
        <v>20</v>
      </c>
      <c r="C138">
        <v>101</v>
      </c>
      <c r="H138" t="s">
        <v>14</v>
      </c>
      <c r="I138">
        <v>355</v>
      </c>
    </row>
    <row r="139" spans="2:9" x14ac:dyDescent="0.25">
      <c r="B139" t="s">
        <v>20</v>
      </c>
      <c r="C139">
        <v>92</v>
      </c>
      <c r="H139" t="s">
        <v>14</v>
      </c>
      <c r="I139">
        <v>44</v>
      </c>
    </row>
    <row r="140" spans="2:9" x14ac:dyDescent="0.25">
      <c r="B140" t="s">
        <v>20</v>
      </c>
      <c r="C140">
        <v>62</v>
      </c>
      <c r="H140" t="s">
        <v>14</v>
      </c>
      <c r="I140">
        <v>67</v>
      </c>
    </row>
    <row r="141" spans="2:9" x14ac:dyDescent="0.25">
      <c r="B141" t="s">
        <v>20</v>
      </c>
      <c r="C141">
        <v>149</v>
      </c>
      <c r="H141" t="s">
        <v>14</v>
      </c>
      <c r="I141">
        <v>1068</v>
      </c>
    </row>
    <row r="142" spans="2:9" x14ac:dyDescent="0.25">
      <c r="B142" t="s">
        <v>20</v>
      </c>
      <c r="C142">
        <v>329</v>
      </c>
      <c r="H142" t="s">
        <v>14</v>
      </c>
      <c r="I142">
        <v>424</v>
      </c>
    </row>
    <row r="143" spans="2:9" x14ac:dyDescent="0.25">
      <c r="B143" t="s">
        <v>20</v>
      </c>
      <c r="C143">
        <v>97</v>
      </c>
      <c r="H143" t="s">
        <v>14</v>
      </c>
      <c r="I143">
        <v>151</v>
      </c>
    </row>
    <row r="144" spans="2:9" x14ac:dyDescent="0.25">
      <c r="B144" t="s">
        <v>20</v>
      </c>
      <c r="C144">
        <v>1784</v>
      </c>
      <c r="H144" t="s">
        <v>14</v>
      </c>
      <c r="I144">
        <v>1608</v>
      </c>
    </row>
    <row r="145" spans="2:9" x14ac:dyDescent="0.25">
      <c r="B145" t="s">
        <v>20</v>
      </c>
      <c r="C145">
        <v>1684</v>
      </c>
      <c r="H145" t="s">
        <v>14</v>
      </c>
      <c r="I145">
        <v>941</v>
      </c>
    </row>
    <row r="146" spans="2:9" x14ac:dyDescent="0.25">
      <c r="B146" t="s">
        <v>20</v>
      </c>
      <c r="C146">
        <v>250</v>
      </c>
      <c r="H146" t="s">
        <v>14</v>
      </c>
      <c r="I146">
        <v>1</v>
      </c>
    </row>
    <row r="147" spans="2:9" x14ac:dyDescent="0.25">
      <c r="B147" t="s">
        <v>20</v>
      </c>
      <c r="C147">
        <v>238</v>
      </c>
      <c r="H147" t="s">
        <v>14</v>
      </c>
      <c r="I147">
        <v>40</v>
      </c>
    </row>
    <row r="148" spans="2:9" x14ac:dyDescent="0.25">
      <c r="B148" t="s">
        <v>20</v>
      </c>
      <c r="C148">
        <v>53</v>
      </c>
      <c r="H148" t="s">
        <v>14</v>
      </c>
      <c r="I148">
        <v>3015</v>
      </c>
    </row>
    <row r="149" spans="2:9" x14ac:dyDescent="0.25">
      <c r="B149" t="s">
        <v>20</v>
      </c>
      <c r="C149">
        <v>214</v>
      </c>
      <c r="H149" t="s">
        <v>14</v>
      </c>
      <c r="I149">
        <v>435</v>
      </c>
    </row>
    <row r="150" spans="2:9" x14ac:dyDescent="0.25">
      <c r="B150" t="s">
        <v>20</v>
      </c>
      <c r="C150">
        <v>222</v>
      </c>
      <c r="H150" t="s">
        <v>14</v>
      </c>
      <c r="I150">
        <v>714</v>
      </c>
    </row>
    <row r="151" spans="2:9" x14ac:dyDescent="0.25">
      <c r="B151" t="s">
        <v>20</v>
      </c>
      <c r="C151">
        <v>1884</v>
      </c>
      <c r="H151" t="s">
        <v>14</v>
      </c>
      <c r="I151">
        <v>5497</v>
      </c>
    </row>
    <row r="152" spans="2:9" x14ac:dyDescent="0.25">
      <c r="B152" t="s">
        <v>20</v>
      </c>
      <c r="C152">
        <v>218</v>
      </c>
      <c r="H152" t="s">
        <v>14</v>
      </c>
      <c r="I152">
        <v>418</v>
      </c>
    </row>
    <row r="153" spans="2:9" x14ac:dyDescent="0.25">
      <c r="B153" t="s">
        <v>20</v>
      </c>
      <c r="C153">
        <v>6465</v>
      </c>
      <c r="H153" t="s">
        <v>14</v>
      </c>
      <c r="I153">
        <v>1439</v>
      </c>
    </row>
    <row r="154" spans="2:9" x14ac:dyDescent="0.25">
      <c r="B154" t="s">
        <v>20</v>
      </c>
      <c r="C154">
        <v>59</v>
      </c>
      <c r="H154" t="s">
        <v>14</v>
      </c>
      <c r="I154">
        <v>15</v>
      </c>
    </row>
    <row r="155" spans="2:9" x14ac:dyDescent="0.25">
      <c r="B155" t="s">
        <v>20</v>
      </c>
      <c r="C155">
        <v>88</v>
      </c>
      <c r="H155" t="s">
        <v>14</v>
      </c>
      <c r="I155">
        <v>1999</v>
      </c>
    </row>
    <row r="156" spans="2:9" x14ac:dyDescent="0.25">
      <c r="B156" t="s">
        <v>20</v>
      </c>
      <c r="C156">
        <v>1697</v>
      </c>
      <c r="H156" t="s">
        <v>14</v>
      </c>
      <c r="I156">
        <v>118</v>
      </c>
    </row>
    <row r="157" spans="2:9" x14ac:dyDescent="0.25">
      <c r="B157" t="s">
        <v>20</v>
      </c>
      <c r="C157">
        <v>92</v>
      </c>
      <c r="H157" t="s">
        <v>14</v>
      </c>
      <c r="I157">
        <v>162</v>
      </c>
    </row>
    <row r="158" spans="2:9" x14ac:dyDescent="0.25">
      <c r="B158" t="s">
        <v>20</v>
      </c>
      <c r="C158">
        <v>186</v>
      </c>
      <c r="H158" t="s">
        <v>14</v>
      </c>
      <c r="I158">
        <v>83</v>
      </c>
    </row>
    <row r="159" spans="2:9" x14ac:dyDescent="0.25">
      <c r="B159" t="s">
        <v>20</v>
      </c>
      <c r="C159">
        <v>138</v>
      </c>
      <c r="H159" t="s">
        <v>14</v>
      </c>
      <c r="I159">
        <v>747</v>
      </c>
    </row>
    <row r="160" spans="2:9" x14ac:dyDescent="0.25">
      <c r="B160" t="s">
        <v>20</v>
      </c>
      <c r="C160">
        <v>261</v>
      </c>
      <c r="H160" t="s">
        <v>14</v>
      </c>
      <c r="I160">
        <v>84</v>
      </c>
    </row>
    <row r="161" spans="2:9" x14ac:dyDescent="0.25">
      <c r="B161" t="s">
        <v>20</v>
      </c>
      <c r="C161">
        <v>107</v>
      </c>
      <c r="H161" t="s">
        <v>14</v>
      </c>
      <c r="I161">
        <v>91</v>
      </c>
    </row>
    <row r="162" spans="2:9" x14ac:dyDescent="0.25">
      <c r="B162" t="s">
        <v>20</v>
      </c>
      <c r="C162">
        <v>199</v>
      </c>
      <c r="H162" t="s">
        <v>14</v>
      </c>
      <c r="I162">
        <v>792</v>
      </c>
    </row>
    <row r="163" spans="2:9" x14ac:dyDescent="0.25">
      <c r="B163" t="s">
        <v>20</v>
      </c>
      <c r="C163">
        <v>5512</v>
      </c>
      <c r="H163" t="s">
        <v>14</v>
      </c>
      <c r="I163">
        <v>32</v>
      </c>
    </row>
    <row r="164" spans="2:9" x14ac:dyDescent="0.25">
      <c r="B164" t="s">
        <v>20</v>
      </c>
      <c r="C164">
        <v>86</v>
      </c>
      <c r="H164" t="s">
        <v>14</v>
      </c>
      <c r="I164">
        <v>186</v>
      </c>
    </row>
    <row r="165" spans="2:9" x14ac:dyDescent="0.25">
      <c r="B165" t="s">
        <v>20</v>
      </c>
      <c r="C165">
        <v>2768</v>
      </c>
      <c r="H165" t="s">
        <v>14</v>
      </c>
      <c r="I165">
        <v>605</v>
      </c>
    </row>
    <row r="166" spans="2:9" x14ac:dyDescent="0.25">
      <c r="B166" t="s">
        <v>20</v>
      </c>
      <c r="C166">
        <v>48</v>
      </c>
      <c r="H166" t="s">
        <v>14</v>
      </c>
      <c r="I166">
        <v>1</v>
      </c>
    </row>
    <row r="167" spans="2:9" x14ac:dyDescent="0.25">
      <c r="B167" t="s">
        <v>20</v>
      </c>
      <c r="C167">
        <v>87</v>
      </c>
      <c r="H167" t="s">
        <v>14</v>
      </c>
      <c r="I167">
        <v>31</v>
      </c>
    </row>
    <row r="168" spans="2:9" x14ac:dyDescent="0.25">
      <c r="B168" t="s">
        <v>20</v>
      </c>
      <c r="C168">
        <v>1894</v>
      </c>
      <c r="H168" t="s">
        <v>14</v>
      </c>
      <c r="I168">
        <v>1181</v>
      </c>
    </row>
    <row r="169" spans="2:9" x14ac:dyDescent="0.25">
      <c r="B169" t="s">
        <v>20</v>
      </c>
      <c r="C169">
        <v>282</v>
      </c>
      <c r="H169" t="s">
        <v>14</v>
      </c>
      <c r="I169">
        <v>39</v>
      </c>
    </row>
    <row r="170" spans="2:9" x14ac:dyDescent="0.25">
      <c r="B170" t="s">
        <v>20</v>
      </c>
      <c r="C170">
        <v>116</v>
      </c>
      <c r="H170" t="s">
        <v>14</v>
      </c>
      <c r="I170">
        <v>46</v>
      </c>
    </row>
    <row r="171" spans="2:9" x14ac:dyDescent="0.25">
      <c r="B171" t="s">
        <v>20</v>
      </c>
      <c r="C171">
        <v>83</v>
      </c>
      <c r="H171" t="s">
        <v>14</v>
      </c>
      <c r="I171">
        <v>105</v>
      </c>
    </row>
    <row r="172" spans="2:9" x14ac:dyDescent="0.25">
      <c r="B172" t="s">
        <v>20</v>
      </c>
      <c r="C172">
        <v>91</v>
      </c>
      <c r="H172" t="s">
        <v>14</v>
      </c>
      <c r="I172">
        <v>535</v>
      </c>
    </row>
    <row r="173" spans="2:9" x14ac:dyDescent="0.25">
      <c r="B173" t="s">
        <v>20</v>
      </c>
      <c r="C173">
        <v>546</v>
      </c>
      <c r="H173" t="s">
        <v>14</v>
      </c>
      <c r="I173">
        <v>16</v>
      </c>
    </row>
    <row r="174" spans="2:9" x14ac:dyDescent="0.25">
      <c r="B174" t="s">
        <v>20</v>
      </c>
      <c r="C174">
        <v>393</v>
      </c>
      <c r="H174" t="s">
        <v>14</v>
      </c>
      <c r="I174">
        <v>575</v>
      </c>
    </row>
    <row r="175" spans="2:9" x14ac:dyDescent="0.25">
      <c r="B175" t="s">
        <v>20</v>
      </c>
      <c r="C175">
        <v>133</v>
      </c>
      <c r="H175" t="s">
        <v>14</v>
      </c>
      <c r="I175">
        <v>1120</v>
      </c>
    </row>
    <row r="176" spans="2:9" x14ac:dyDescent="0.25">
      <c r="B176" t="s">
        <v>20</v>
      </c>
      <c r="C176">
        <v>254</v>
      </c>
      <c r="H176" t="s">
        <v>14</v>
      </c>
      <c r="I176">
        <v>113</v>
      </c>
    </row>
    <row r="177" spans="2:9" x14ac:dyDescent="0.25">
      <c r="B177" t="s">
        <v>20</v>
      </c>
      <c r="C177">
        <v>176</v>
      </c>
      <c r="H177" t="s">
        <v>14</v>
      </c>
      <c r="I177">
        <v>1538</v>
      </c>
    </row>
    <row r="178" spans="2:9" x14ac:dyDescent="0.25">
      <c r="B178" t="s">
        <v>20</v>
      </c>
      <c r="C178">
        <v>337</v>
      </c>
      <c r="H178" t="s">
        <v>14</v>
      </c>
      <c r="I178">
        <v>9</v>
      </c>
    </row>
    <row r="179" spans="2:9" x14ac:dyDescent="0.25">
      <c r="B179" t="s">
        <v>20</v>
      </c>
      <c r="C179">
        <v>107</v>
      </c>
      <c r="H179" t="s">
        <v>14</v>
      </c>
      <c r="I179">
        <v>554</v>
      </c>
    </row>
    <row r="180" spans="2:9" x14ac:dyDescent="0.25">
      <c r="B180" t="s">
        <v>20</v>
      </c>
      <c r="C180">
        <v>183</v>
      </c>
      <c r="H180" t="s">
        <v>14</v>
      </c>
      <c r="I180">
        <v>648</v>
      </c>
    </row>
    <row r="181" spans="2:9" x14ac:dyDescent="0.25">
      <c r="B181" t="s">
        <v>20</v>
      </c>
      <c r="C181">
        <v>72</v>
      </c>
      <c r="H181" t="s">
        <v>14</v>
      </c>
      <c r="I181">
        <v>21</v>
      </c>
    </row>
    <row r="182" spans="2:9" x14ac:dyDescent="0.25">
      <c r="B182" t="s">
        <v>20</v>
      </c>
      <c r="C182">
        <v>295</v>
      </c>
      <c r="H182" t="s">
        <v>14</v>
      </c>
      <c r="I182">
        <v>54</v>
      </c>
    </row>
    <row r="183" spans="2:9" x14ac:dyDescent="0.25">
      <c r="B183" t="s">
        <v>20</v>
      </c>
      <c r="C183">
        <v>142</v>
      </c>
      <c r="H183" t="s">
        <v>14</v>
      </c>
      <c r="I183">
        <v>120</v>
      </c>
    </row>
    <row r="184" spans="2:9" x14ac:dyDescent="0.25">
      <c r="B184" t="s">
        <v>20</v>
      </c>
      <c r="C184">
        <v>85</v>
      </c>
      <c r="H184" t="s">
        <v>14</v>
      </c>
      <c r="I184">
        <v>579</v>
      </c>
    </row>
    <row r="185" spans="2:9" x14ac:dyDescent="0.25">
      <c r="B185" t="s">
        <v>20</v>
      </c>
      <c r="C185">
        <v>659</v>
      </c>
      <c r="H185" t="s">
        <v>14</v>
      </c>
      <c r="I185">
        <v>2072</v>
      </c>
    </row>
    <row r="186" spans="2:9" x14ac:dyDescent="0.25">
      <c r="B186" t="s">
        <v>20</v>
      </c>
      <c r="C186">
        <v>121</v>
      </c>
      <c r="H186" t="s">
        <v>14</v>
      </c>
      <c r="I186">
        <v>0</v>
      </c>
    </row>
    <row r="187" spans="2:9" x14ac:dyDescent="0.25">
      <c r="B187" t="s">
        <v>20</v>
      </c>
      <c r="C187">
        <v>3742</v>
      </c>
      <c r="H187" t="s">
        <v>14</v>
      </c>
      <c r="I187">
        <v>1796</v>
      </c>
    </row>
    <row r="188" spans="2:9" x14ac:dyDescent="0.25">
      <c r="B188" t="s">
        <v>20</v>
      </c>
      <c r="C188">
        <v>223</v>
      </c>
      <c r="H188" t="s">
        <v>14</v>
      </c>
      <c r="I188">
        <v>62</v>
      </c>
    </row>
    <row r="189" spans="2:9" x14ac:dyDescent="0.25">
      <c r="B189" t="s">
        <v>20</v>
      </c>
      <c r="C189">
        <v>133</v>
      </c>
      <c r="H189" t="s">
        <v>14</v>
      </c>
      <c r="I189">
        <v>347</v>
      </c>
    </row>
    <row r="190" spans="2:9" x14ac:dyDescent="0.25">
      <c r="B190" t="s">
        <v>20</v>
      </c>
      <c r="C190">
        <v>5168</v>
      </c>
      <c r="H190" t="s">
        <v>14</v>
      </c>
      <c r="I190">
        <v>19</v>
      </c>
    </row>
    <row r="191" spans="2:9" x14ac:dyDescent="0.25">
      <c r="B191" t="s">
        <v>20</v>
      </c>
      <c r="C191">
        <v>307</v>
      </c>
      <c r="H191" t="s">
        <v>14</v>
      </c>
      <c r="I191">
        <v>1258</v>
      </c>
    </row>
    <row r="192" spans="2:9" x14ac:dyDescent="0.25">
      <c r="B192" t="s">
        <v>20</v>
      </c>
      <c r="C192">
        <v>2441</v>
      </c>
      <c r="H192" t="s">
        <v>14</v>
      </c>
      <c r="I192">
        <v>362</v>
      </c>
    </row>
    <row r="193" spans="2:9" x14ac:dyDescent="0.25">
      <c r="B193" t="s">
        <v>20</v>
      </c>
      <c r="C193">
        <v>1385</v>
      </c>
      <c r="H193" t="s">
        <v>14</v>
      </c>
      <c r="I193">
        <v>133</v>
      </c>
    </row>
    <row r="194" spans="2:9" x14ac:dyDescent="0.25">
      <c r="B194" t="s">
        <v>20</v>
      </c>
      <c r="C194">
        <v>190</v>
      </c>
      <c r="H194" t="s">
        <v>14</v>
      </c>
      <c r="I194">
        <v>846</v>
      </c>
    </row>
    <row r="195" spans="2:9" x14ac:dyDescent="0.25">
      <c r="B195" t="s">
        <v>20</v>
      </c>
      <c r="C195">
        <v>470</v>
      </c>
      <c r="H195" t="s">
        <v>14</v>
      </c>
      <c r="I195">
        <v>10</v>
      </c>
    </row>
    <row r="196" spans="2:9" x14ac:dyDescent="0.25">
      <c r="B196" t="s">
        <v>20</v>
      </c>
      <c r="C196">
        <v>253</v>
      </c>
      <c r="H196" t="s">
        <v>14</v>
      </c>
      <c r="I196">
        <v>191</v>
      </c>
    </row>
    <row r="197" spans="2:9" x14ac:dyDescent="0.25">
      <c r="B197" t="s">
        <v>20</v>
      </c>
      <c r="C197">
        <v>1113</v>
      </c>
      <c r="H197" t="s">
        <v>14</v>
      </c>
      <c r="I197">
        <v>1979</v>
      </c>
    </row>
    <row r="198" spans="2:9" x14ac:dyDescent="0.25">
      <c r="B198" t="s">
        <v>20</v>
      </c>
      <c r="C198">
        <v>2283</v>
      </c>
      <c r="H198" t="s">
        <v>14</v>
      </c>
      <c r="I198">
        <v>63</v>
      </c>
    </row>
    <row r="199" spans="2:9" x14ac:dyDescent="0.25">
      <c r="B199" t="s">
        <v>20</v>
      </c>
      <c r="C199">
        <v>1095</v>
      </c>
      <c r="H199" t="s">
        <v>14</v>
      </c>
      <c r="I199">
        <v>6080</v>
      </c>
    </row>
    <row r="200" spans="2:9" x14ac:dyDescent="0.25">
      <c r="B200" t="s">
        <v>20</v>
      </c>
      <c r="C200">
        <v>1690</v>
      </c>
      <c r="H200" t="s">
        <v>14</v>
      </c>
      <c r="I200">
        <v>80</v>
      </c>
    </row>
    <row r="201" spans="2:9" x14ac:dyDescent="0.25">
      <c r="B201" t="s">
        <v>20</v>
      </c>
      <c r="C201">
        <v>191</v>
      </c>
      <c r="H201" t="s">
        <v>14</v>
      </c>
      <c r="I201">
        <v>9</v>
      </c>
    </row>
    <row r="202" spans="2:9" x14ac:dyDescent="0.25">
      <c r="B202" t="s">
        <v>20</v>
      </c>
      <c r="C202">
        <v>2013</v>
      </c>
      <c r="H202" t="s">
        <v>14</v>
      </c>
      <c r="I202">
        <v>1784</v>
      </c>
    </row>
    <row r="203" spans="2:9" x14ac:dyDescent="0.25">
      <c r="B203" t="s">
        <v>20</v>
      </c>
      <c r="C203">
        <v>1703</v>
      </c>
      <c r="H203" t="s">
        <v>14</v>
      </c>
      <c r="I203">
        <v>243</v>
      </c>
    </row>
    <row r="204" spans="2:9" x14ac:dyDescent="0.25">
      <c r="B204" t="s">
        <v>20</v>
      </c>
      <c r="C204">
        <v>80</v>
      </c>
      <c r="H204" t="s">
        <v>14</v>
      </c>
      <c r="I204">
        <v>1296</v>
      </c>
    </row>
    <row r="205" spans="2:9" x14ac:dyDescent="0.25">
      <c r="B205" t="s">
        <v>20</v>
      </c>
      <c r="C205">
        <v>41</v>
      </c>
      <c r="H205" t="s">
        <v>14</v>
      </c>
      <c r="I205">
        <v>77</v>
      </c>
    </row>
    <row r="206" spans="2:9" x14ac:dyDescent="0.25">
      <c r="B206" t="s">
        <v>20</v>
      </c>
      <c r="C206">
        <v>187</v>
      </c>
      <c r="H206" t="s">
        <v>14</v>
      </c>
      <c r="I206">
        <v>395</v>
      </c>
    </row>
    <row r="207" spans="2:9" x14ac:dyDescent="0.25">
      <c r="B207" t="s">
        <v>20</v>
      </c>
      <c r="C207">
        <v>2875</v>
      </c>
      <c r="H207" t="s">
        <v>14</v>
      </c>
      <c r="I207">
        <v>49</v>
      </c>
    </row>
    <row r="208" spans="2:9" x14ac:dyDescent="0.25">
      <c r="B208" t="s">
        <v>20</v>
      </c>
      <c r="C208">
        <v>88</v>
      </c>
      <c r="H208" t="s">
        <v>14</v>
      </c>
      <c r="I208">
        <v>180</v>
      </c>
    </row>
    <row r="209" spans="2:9" x14ac:dyDescent="0.25">
      <c r="B209" t="s">
        <v>20</v>
      </c>
      <c r="C209">
        <v>191</v>
      </c>
      <c r="H209" t="s">
        <v>14</v>
      </c>
      <c r="I209">
        <v>2690</v>
      </c>
    </row>
    <row r="210" spans="2:9" x14ac:dyDescent="0.25">
      <c r="B210" t="s">
        <v>20</v>
      </c>
      <c r="C210">
        <v>139</v>
      </c>
      <c r="H210" t="s">
        <v>14</v>
      </c>
      <c r="I210">
        <v>2779</v>
      </c>
    </row>
    <row r="211" spans="2:9" x14ac:dyDescent="0.25">
      <c r="B211" t="s">
        <v>20</v>
      </c>
      <c r="C211">
        <v>186</v>
      </c>
      <c r="H211" t="s">
        <v>14</v>
      </c>
      <c r="I211">
        <v>92</v>
      </c>
    </row>
    <row r="212" spans="2:9" x14ac:dyDescent="0.25">
      <c r="B212" t="s">
        <v>20</v>
      </c>
      <c r="C212">
        <v>112</v>
      </c>
      <c r="H212" t="s">
        <v>14</v>
      </c>
      <c r="I212">
        <v>1028</v>
      </c>
    </row>
    <row r="213" spans="2:9" x14ac:dyDescent="0.25">
      <c r="B213" t="s">
        <v>20</v>
      </c>
      <c r="C213">
        <v>101</v>
      </c>
      <c r="H213" t="s">
        <v>14</v>
      </c>
      <c r="I213">
        <v>26</v>
      </c>
    </row>
    <row r="214" spans="2:9" x14ac:dyDescent="0.25">
      <c r="B214" t="s">
        <v>20</v>
      </c>
      <c r="C214">
        <v>206</v>
      </c>
      <c r="H214" t="s">
        <v>14</v>
      </c>
      <c r="I214">
        <v>1790</v>
      </c>
    </row>
    <row r="215" spans="2:9" x14ac:dyDescent="0.25">
      <c r="B215" t="s">
        <v>20</v>
      </c>
      <c r="C215">
        <v>154</v>
      </c>
      <c r="H215" t="s">
        <v>14</v>
      </c>
      <c r="I215">
        <v>37</v>
      </c>
    </row>
    <row r="216" spans="2:9" x14ac:dyDescent="0.25">
      <c r="B216" t="s">
        <v>20</v>
      </c>
      <c r="C216">
        <v>5966</v>
      </c>
      <c r="H216" t="s">
        <v>14</v>
      </c>
      <c r="I216">
        <v>35</v>
      </c>
    </row>
    <row r="217" spans="2:9" x14ac:dyDescent="0.25">
      <c r="B217" t="s">
        <v>20</v>
      </c>
      <c r="C217">
        <v>169</v>
      </c>
      <c r="H217" t="s">
        <v>14</v>
      </c>
      <c r="I217">
        <v>558</v>
      </c>
    </row>
    <row r="218" spans="2:9" x14ac:dyDescent="0.25">
      <c r="B218" t="s">
        <v>20</v>
      </c>
      <c r="C218">
        <v>2106</v>
      </c>
      <c r="H218" t="s">
        <v>14</v>
      </c>
      <c r="I218">
        <v>64</v>
      </c>
    </row>
    <row r="219" spans="2:9" x14ac:dyDescent="0.25">
      <c r="B219" t="s">
        <v>20</v>
      </c>
      <c r="C219">
        <v>131</v>
      </c>
      <c r="H219" t="s">
        <v>14</v>
      </c>
      <c r="I219">
        <v>245</v>
      </c>
    </row>
    <row r="220" spans="2:9" x14ac:dyDescent="0.25">
      <c r="B220" t="s">
        <v>20</v>
      </c>
      <c r="C220">
        <v>84</v>
      </c>
      <c r="H220" t="s">
        <v>14</v>
      </c>
      <c r="I220">
        <v>71</v>
      </c>
    </row>
    <row r="221" spans="2:9" x14ac:dyDescent="0.25">
      <c r="B221" t="s">
        <v>20</v>
      </c>
      <c r="C221">
        <v>155</v>
      </c>
      <c r="H221" t="s">
        <v>14</v>
      </c>
      <c r="I221">
        <v>42</v>
      </c>
    </row>
    <row r="222" spans="2:9" x14ac:dyDescent="0.25">
      <c r="B222" t="s">
        <v>20</v>
      </c>
      <c r="C222">
        <v>189</v>
      </c>
      <c r="H222" t="s">
        <v>14</v>
      </c>
      <c r="I222">
        <v>156</v>
      </c>
    </row>
    <row r="223" spans="2:9" x14ac:dyDescent="0.25">
      <c r="B223" t="s">
        <v>20</v>
      </c>
      <c r="C223">
        <v>4799</v>
      </c>
      <c r="H223" t="s">
        <v>14</v>
      </c>
      <c r="I223">
        <v>1368</v>
      </c>
    </row>
    <row r="224" spans="2:9" x14ac:dyDescent="0.25">
      <c r="B224" t="s">
        <v>20</v>
      </c>
      <c r="C224">
        <v>1137</v>
      </c>
      <c r="H224" t="s">
        <v>14</v>
      </c>
      <c r="I224">
        <v>102</v>
      </c>
    </row>
    <row r="225" spans="2:9" x14ac:dyDescent="0.25">
      <c r="B225" t="s">
        <v>20</v>
      </c>
      <c r="C225">
        <v>1152</v>
      </c>
      <c r="H225" t="s">
        <v>14</v>
      </c>
      <c r="I225">
        <v>86</v>
      </c>
    </row>
    <row r="226" spans="2:9" x14ac:dyDescent="0.25">
      <c r="B226" t="s">
        <v>20</v>
      </c>
      <c r="C226">
        <v>50</v>
      </c>
      <c r="H226" t="s">
        <v>14</v>
      </c>
      <c r="I226">
        <v>253</v>
      </c>
    </row>
    <row r="227" spans="2:9" x14ac:dyDescent="0.25">
      <c r="B227" t="s">
        <v>20</v>
      </c>
      <c r="C227">
        <v>3059</v>
      </c>
      <c r="H227" t="s">
        <v>14</v>
      </c>
      <c r="I227">
        <v>157</v>
      </c>
    </row>
    <row r="228" spans="2:9" x14ac:dyDescent="0.25">
      <c r="B228" t="s">
        <v>20</v>
      </c>
      <c r="C228">
        <v>34</v>
      </c>
      <c r="H228" t="s">
        <v>14</v>
      </c>
      <c r="I228">
        <v>183</v>
      </c>
    </row>
    <row r="229" spans="2:9" x14ac:dyDescent="0.25">
      <c r="B229" t="s">
        <v>20</v>
      </c>
      <c r="C229">
        <v>220</v>
      </c>
      <c r="H229" t="s">
        <v>14</v>
      </c>
      <c r="I229">
        <v>82</v>
      </c>
    </row>
    <row r="230" spans="2:9" x14ac:dyDescent="0.25">
      <c r="B230" t="s">
        <v>20</v>
      </c>
      <c r="C230">
        <v>1604</v>
      </c>
      <c r="H230" t="s">
        <v>14</v>
      </c>
      <c r="I230">
        <v>1</v>
      </c>
    </row>
    <row r="231" spans="2:9" x14ac:dyDescent="0.25">
      <c r="B231" t="s">
        <v>20</v>
      </c>
      <c r="C231">
        <v>454</v>
      </c>
      <c r="H231" t="s">
        <v>14</v>
      </c>
      <c r="I231">
        <v>1198</v>
      </c>
    </row>
    <row r="232" spans="2:9" x14ac:dyDescent="0.25">
      <c r="B232" t="s">
        <v>20</v>
      </c>
      <c r="C232">
        <v>123</v>
      </c>
      <c r="H232" t="s">
        <v>14</v>
      </c>
      <c r="I232">
        <v>648</v>
      </c>
    </row>
    <row r="233" spans="2:9" x14ac:dyDescent="0.25">
      <c r="B233" t="s">
        <v>20</v>
      </c>
      <c r="C233">
        <v>299</v>
      </c>
      <c r="H233" t="s">
        <v>14</v>
      </c>
      <c r="I233">
        <v>64</v>
      </c>
    </row>
    <row r="234" spans="2:9" x14ac:dyDescent="0.25">
      <c r="B234" t="s">
        <v>20</v>
      </c>
      <c r="C234">
        <v>2237</v>
      </c>
      <c r="H234" t="s">
        <v>14</v>
      </c>
      <c r="I234">
        <v>62</v>
      </c>
    </row>
    <row r="235" spans="2:9" x14ac:dyDescent="0.25">
      <c r="B235" t="s">
        <v>20</v>
      </c>
      <c r="C235">
        <v>645</v>
      </c>
      <c r="H235" t="s">
        <v>14</v>
      </c>
      <c r="I235">
        <v>750</v>
      </c>
    </row>
    <row r="236" spans="2:9" x14ac:dyDescent="0.25">
      <c r="B236" t="s">
        <v>20</v>
      </c>
      <c r="C236">
        <v>484</v>
      </c>
      <c r="H236" t="s">
        <v>14</v>
      </c>
      <c r="I236">
        <v>105</v>
      </c>
    </row>
    <row r="237" spans="2:9" x14ac:dyDescent="0.25">
      <c r="B237" t="s">
        <v>20</v>
      </c>
      <c r="C237">
        <v>154</v>
      </c>
      <c r="H237" t="s">
        <v>14</v>
      </c>
      <c r="I237">
        <v>2604</v>
      </c>
    </row>
    <row r="238" spans="2:9" x14ac:dyDescent="0.25">
      <c r="B238" t="s">
        <v>20</v>
      </c>
      <c r="C238">
        <v>82</v>
      </c>
      <c r="H238" t="s">
        <v>14</v>
      </c>
      <c r="I238">
        <v>65</v>
      </c>
    </row>
    <row r="239" spans="2:9" x14ac:dyDescent="0.25">
      <c r="B239" t="s">
        <v>20</v>
      </c>
      <c r="C239">
        <v>134</v>
      </c>
      <c r="H239" t="s">
        <v>14</v>
      </c>
      <c r="I239">
        <v>94</v>
      </c>
    </row>
    <row r="240" spans="2:9" x14ac:dyDescent="0.25">
      <c r="B240" t="s">
        <v>20</v>
      </c>
      <c r="C240">
        <v>5203</v>
      </c>
      <c r="H240" t="s">
        <v>14</v>
      </c>
      <c r="I240">
        <v>257</v>
      </c>
    </row>
    <row r="241" spans="2:9" x14ac:dyDescent="0.25">
      <c r="B241" t="s">
        <v>20</v>
      </c>
      <c r="C241">
        <v>94</v>
      </c>
      <c r="H241" t="s">
        <v>14</v>
      </c>
      <c r="I241">
        <v>2928</v>
      </c>
    </row>
    <row r="242" spans="2:9" x14ac:dyDescent="0.25">
      <c r="B242" t="s">
        <v>20</v>
      </c>
      <c r="C242">
        <v>205</v>
      </c>
      <c r="H242" t="s">
        <v>14</v>
      </c>
      <c r="I242">
        <v>4697</v>
      </c>
    </row>
    <row r="243" spans="2:9" x14ac:dyDescent="0.25">
      <c r="B243" t="s">
        <v>20</v>
      </c>
      <c r="C243">
        <v>92</v>
      </c>
      <c r="H243" t="s">
        <v>14</v>
      </c>
      <c r="I243">
        <v>2915</v>
      </c>
    </row>
    <row r="244" spans="2:9" x14ac:dyDescent="0.25">
      <c r="B244" t="s">
        <v>20</v>
      </c>
      <c r="C244">
        <v>219</v>
      </c>
      <c r="H244" t="s">
        <v>14</v>
      </c>
      <c r="I244">
        <v>18</v>
      </c>
    </row>
    <row r="245" spans="2:9" x14ac:dyDescent="0.25">
      <c r="B245" t="s">
        <v>20</v>
      </c>
      <c r="C245">
        <v>2526</v>
      </c>
      <c r="H245" t="s">
        <v>14</v>
      </c>
      <c r="I245">
        <v>602</v>
      </c>
    </row>
    <row r="246" spans="2:9" x14ac:dyDescent="0.25">
      <c r="B246" t="s">
        <v>20</v>
      </c>
      <c r="C246">
        <v>94</v>
      </c>
      <c r="H246" t="s">
        <v>14</v>
      </c>
      <c r="I246">
        <v>1</v>
      </c>
    </row>
    <row r="247" spans="2:9" x14ac:dyDescent="0.25">
      <c r="B247" t="s">
        <v>20</v>
      </c>
      <c r="C247">
        <v>1713</v>
      </c>
      <c r="H247" t="s">
        <v>14</v>
      </c>
      <c r="I247">
        <v>3868</v>
      </c>
    </row>
    <row r="248" spans="2:9" x14ac:dyDescent="0.25">
      <c r="B248" t="s">
        <v>20</v>
      </c>
      <c r="C248">
        <v>249</v>
      </c>
      <c r="H248" t="s">
        <v>14</v>
      </c>
      <c r="I248">
        <v>504</v>
      </c>
    </row>
    <row r="249" spans="2:9" x14ac:dyDescent="0.25">
      <c r="B249" t="s">
        <v>20</v>
      </c>
      <c r="C249">
        <v>192</v>
      </c>
      <c r="H249" t="s">
        <v>14</v>
      </c>
      <c r="I249">
        <v>14</v>
      </c>
    </row>
    <row r="250" spans="2:9" x14ac:dyDescent="0.25">
      <c r="B250" t="s">
        <v>20</v>
      </c>
      <c r="C250">
        <v>247</v>
      </c>
      <c r="H250" t="s">
        <v>14</v>
      </c>
      <c r="I250">
        <v>750</v>
      </c>
    </row>
    <row r="251" spans="2:9" x14ac:dyDescent="0.25">
      <c r="B251" t="s">
        <v>20</v>
      </c>
      <c r="C251">
        <v>2293</v>
      </c>
      <c r="H251" t="s">
        <v>14</v>
      </c>
      <c r="I251">
        <v>77</v>
      </c>
    </row>
    <row r="252" spans="2:9" x14ac:dyDescent="0.25">
      <c r="B252" t="s">
        <v>20</v>
      </c>
      <c r="C252">
        <v>3131</v>
      </c>
      <c r="H252" t="s">
        <v>14</v>
      </c>
      <c r="I252">
        <v>752</v>
      </c>
    </row>
    <row r="253" spans="2:9" x14ac:dyDescent="0.25">
      <c r="B253" t="s">
        <v>20</v>
      </c>
      <c r="C253">
        <v>143</v>
      </c>
      <c r="H253" t="s">
        <v>14</v>
      </c>
      <c r="I253">
        <v>131</v>
      </c>
    </row>
    <row r="254" spans="2:9" x14ac:dyDescent="0.25">
      <c r="B254" t="s">
        <v>20</v>
      </c>
      <c r="C254">
        <v>296</v>
      </c>
      <c r="H254" t="s">
        <v>14</v>
      </c>
      <c r="I254">
        <v>87</v>
      </c>
    </row>
    <row r="255" spans="2:9" x14ac:dyDescent="0.25">
      <c r="B255" t="s">
        <v>20</v>
      </c>
      <c r="C255">
        <v>170</v>
      </c>
      <c r="H255" t="s">
        <v>14</v>
      </c>
      <c r="I255">
        <v>1063</v>
      </c>
    </row>
    <row r="256" spans="2:9" x14ac:dyDescent="0.25">
      <c r="B256" t="s">
        <v>20</v>
      </c>
      <c r="C256">
        <v>86</v>
      </c>
      <c r="H256" t="s">
        <v>14</v>
      </c>
      <c r="I256">
        <v>76</v>
      </c>
    </row>
    <row r="257" spans="2:9" x14ac:dyDescent="0.25">
      <c r="B257" t="s">
        <v>20</v>
      </c>
      <c r="C257">
        <v>6286</v>
      </c>
      <c r="H257" t="s">
        <v>14</v>
      </c>
      <c r="I257">
        <v>4428</v>
      </c>
    </row>
    <row r="258" spans="2:9" x14ac:dyDescent="0.25">
      <c r="B258" t="s">
        <v>20</v>
      </c>
      <c r="C258">
        <v>3727</v>
      </c>
      <c r="H258" t="s">
        <v>14</v>
      </c>
      <c r="I258">
        <v>58</v>
      </c>
    </row>
    <row r="259" spans="2:9" x14ac:dyDescent="0.25">
      <c r="B259" t="s">
        <v>20</v>
      </c>
      <c r="C259">
        <v>1605</v>
      </c>
      <c r="H259" t="s">
        <v>14</v>
      </c>
      <c r="I259">
        <v>111</v>
      </c>
    </row>
    <row r="260" spans="2:9" x14ac:dyDescent="0.25">
      <c r="B260" t="s">
        <v>20</v>
      </c>
      <c r="C260">
        <v>2120</v>
      </c>
      <c r="H260" t="s">
        <v>14</v>
      </c>
      <c r="I260">
        <v>2955</v>
      </c>
    </row>
    <row r="261" spans="2:9" x14ac:dyDescent="0.25">
      <c r="B261" t="s">
        <v>20</v>
      </c>
      <c r="C261">
        <v>50</v>
      </c>
      <c r="H261" t="s">
        <v>14</v>
      </c>
      <c r="I261">
        <v>1657</v>
      </c>
    </row>
    <row r="262" spans="2:9" x14ac:dyDescent="0.25">
      <c r="B262" t="s">
        <v>20</v>
      </c>
      <c r="C262">
        <v>2080</v>
      </c>
      <c r="H262" t="s">
        <v>14</v>
      </c>
      <c r="I262">
        <v>926</v>
      </c>
    </row>
    <row r="263" spans="2:9" x14ac:dyDescent="0.25">
      <c r="B263" t="s">
        <v>20</v>
      </c>
      <c r="C263">
        <v>2105</v>
      </c>
      <c r="H263" t="s">
        <v>14</v>
      </c>
      <c r="I263">
        <v>77</v>
      </c>
    </row>
    <row r="264" spans="2:9" x14ac:dyDescent="0.25">
      <c r="B264" t="s">
        <v>20</v>
      </c>
      <c r="C264">
        <v>2436</v>
      </c>
      <c r="H264" t="s">
        <v>14</v>
      </c>
      <c r="I264">
        <v>1748</v>
      </c>
    </row>
    <row r="265" spans="2:9" x14ac:dyDescent="0.25">
      <c r="B265" t="s">
        <v>20</v>
      </c>
      <c r="C265">
        <v>80</v>
      </c>
      <c r="H265" t="s">
        <v>14</v>
      </c>
      <c r="I265">
        <v>79</v>
      </c>
    </row>
    <row r="266" spans="2:9" x14ac:dyDescent="0.25">
      <c r="B266" t="s">
        <v>20</v>
      </c>
      <c r="C266">
        <v>42</v>
      </c>
      <c r="H266" t="s">
        <v>14</v>
      </c>
      <c r="I266">
        <v>889</v>
      </c>
    </row>
    <row r="267" spans="2:9" x14ac:dyDescent="0.25">
      <c r="B267" t="s">
        <v>20</v>
      </c>
      <c r="C267">
        <v>139</v>
      </c>
      <c r="H267" t="s">
        <v>14</v>
      </c>
      <c r="I267">
        <v>56</v>
      </c>
    </row>
    <row r="268" spans="2:9" x14ac:dyDescent="0.25">
      <c r="B268" t="s">
        <v>20</v>
      </c>
      <c r="C268">
        <v>159</v>
      </c>
      <c r="H268" t="s">
        <v>14</v>
      </c>
      <c r="I268">
        <v>1</v>
      </c>
    </row>
    <row r="269" spans="2:9" x14ac:dyDescent="0.25">
      <c r="B269" t="s">
        <v>20</v>
      </c>
      <c r="C269">
        <v>381</v>
      </c>
      <c r="H269" t="s">
        <v>14</v>
      </c>
      <c r="I269">
        <v>83</v>
      </c>
    </row>
    <row r="270" spans="2:9" x14ac:dyDescent="0.25">
      <c r="B270" t="s">
        <v>20</v>
      </c>
      <c r="C270">
        <v>194</v>
      </c>
      <c r="H270" t="s">
        <v>14</v>
      </c>
      <c r="I270">
        <v>2025</v>
      </c>
    </row>
    <row r="271" spans="2:9" x14ac:dyDescent="0.25">
      <c r="B271" t="s">
        <v>20</v>
      </c>
      <c r="C271">
        <v>106</v>
      </c>
      <c r="H271" t="s">
        <v>14</v>
      </c>
      <c r="I271">
        <v>14</v>
      </c>
    </row>
    <row r="272" spans="2:9" x14ac:dyDescent="0.25">
      <c r="B272" t="s">
        <v>20</v>
      </c>
      <c r="C272">
        <v>142</v>
      </c>
      <c r="H272" t="s">
        <v>14</v>
      </c>
      <c r="I272">
        <v>656</v>
      </c>
    </row>
    <row r="273" spans="2:9" x14ac:dyDescent="0.25">
      <c r="B273" t="s">
        <v>20</v>
      </c>
      <c r="C273">
        <v>211</v>
      </c>
      <c r="H273" t="s">
        <v>14</v>
      </c>
      <c r="I273">
        <v>1596</v>
      </c>
    </row>
    <row r="274" spans="2:9" x14ac:dyDescent="0.25">
      <c r="B274" t="s">
        <v>20</v>
      </c>
      <c r="C274">
        <v>2756</v>
      </c>
      <c r="H274" t="s">
        <v>14</v>
      </c>
      <c r="I274">
        <v>10</v>
      </c>
    </row>
    <row r="275" spans="2:9" x14ac:dyDescent="0.25">
      <c r="B275" t="s">
        <v>20</v>
      </c>
      <c r="C275">
        <v>173</v>
      </c>
      <c r="H275" t="s">
        <v>14</v>
      </c>
      <c r="I275">
        <v>1121</v>
      </c>
    </row>
    <row r="276" spans="2:9" x14ac:dyDescent="0.25">
      <c r="B276" t="s">
        <v>20</v>
      </c>
      <c r="C276">
        <v>87</v>
      </c>
      <c r="H276" t="s">
        <v>14</v>
      </c>
      <c r="I276">
        <v>15</v>
      </c>
    </row>
    <row r="277" spans="2:9" x14ac:dyDescent="0.25">
      <c r="B277" t="s">
        <v>20</v>
      </c>
      <c r="C277">
        <v>1572</v>
      </c>
      <c r="H277" t="s">
        <v>14</v>
      </c>
      <c r="I277">
        <v>191</v>
      </c>
    </row>
    <row r="278" spans="2:9" x14ac:dyDescent="0.25">
      <c r="B278" t="s">
        <v>20</v>
      </c>
      <c r="C278">
        <v>2346</v>
      </c>
      <c r="H278" t="s">
        <v>14</v>
      </c>
      <c r="I278">
        <v>16</v>
      </c>
    </row>
    <row r="279" spans="2:9" x14ac:dyDescent="0.25">
      <c r="B279" t="s">
        <v>20</v>
      </c>
      <c r="C279">
        <v>115</v>
      </c>
      <c r="H279" t="s">
        <v>14</v>
      </c>
      <c r="I279">
        <v>17</v>
      </c>
    </row>
    <row r="280" spans="2:9" x14ac:dyDescent="0.25">
      <c r="B280" t="s">
        <v>20</v>
      </c>
      <c r="C280">
        <v>85</v>
      </c>
      <c r="H280" t="s">
        <v>14</v>
      </c>
      <c r="I280">
        <v>34</v>
      </c>
    </row>
    <row r="281" spans="2:9" x14ac:dyDescent="0.25">
      <c r="B281" t="s">
        <v>20</v>
      </c>
      <c r="C281">
        <v>144</v>
      </c>
      <c r="H281" t="s">
        <v>14</v>
      </c>
      <c r="I281">
        <v>1</v>
      </c>
    </row>
    <row r="282" spans="2:9" x14ac:dyDescent="0.25">
      <c r="B282" t="s">
        <v>20</v>
      </c>
      <c r="C282">
        <v>2443</v>
      </c>
      <c r="H282" t="s">
        <v>14</v>
      </c>
      <c r="I282">
        <v>1274</v>
      </c>
    </row>
    <row r="283" spans="2:9" x14ac:dyDescent="0.25">
      <c r="B283" t="s">
        <v>20</v>
      </c>
      <c r="C283">
        <v>64</v>
      </c>
      <c r="H283" t="s">
        <v>14</v>
      </c>
      <c r="I283">
        <v>210</v>
      </c>
    </row>
    <row r="284" spans="2:9" x14ac:dyDescent="0.25">
      <c r="B284" t="s">
        <v>20</v>
      </c>
      <c r="C284">
        <v>268</v>
      </c>
      <c r="H284" t="s">
        <v>14</v>
      </c>
      <c r="I284">
        <v>248</v>
      </c>
    </row>
    <row r="285" spans="2:9" x14ac:dyDescent="0.25">
      <c r="B285" t="s">
        <v>20</v>
      </c>
      <c r="C285">
        <v>195</v>
      </c>
      <c r="H285" t="s">
        <v>14</v>
      </c>
      <c r="I285">
        <v>513</v>
      </c>
    </row>
    <row r="286" spans="2:9" x14ac:dyDescent="0.25">
      <c r="B286" t="s">
        <v>20</v>
      </c>
      <c r="C286">
        <v>186</v>
      </c>
      <c r="H286" t="s">
        <v>14</v>
      </c>
      <c r="I286">
        <v>3410</v>
      </c>
    </row>
    <row r="287" spans="2:9" x14ac:dyDescent="0.25">
      <c r="B287" t="s">
        <v>20</v>
      </c>
      <c r="C287">
        <v>460</v>
      </c>
      <c r="H287" t="s">
        <v>14</v>
      </c>
      <c r="I287">
        <v>10</v>
      </c>
    </row>
    <row r="288" spans="2:9" x14ac:dyDescent="0.25">
      <c r="B288" t="s">
        <v>20</v>
      </c>
      <c r="C288">
        <v>2528</v>
      </c>
      <c r="H288" t="s">
        <v>14</v>
      </c>
      <c r="I288">
        <v>2201</v>
      </c>
    </row>
    <row r="289" spans="2:9" x14ac:dyDescent="0.25">
      <c r="B289" t="s">
        <v>20</v>
      </c>
      <c r="C289">
        <v>3657</v>
      </c>
      <c r="H289" t="s">
        <v>14</v>
      </c>
      <c r="I289">
        <v>676</v>
      </c>
    </row>
    <row r="290" spans="2:9" x14ac:dyDescent="0.25">
      <c r="B290" t="s">
        <v>20</v>
      </c>
      <c r="C290">
        <v>131</v>
      </c>
      <c r="H290" t="s">
        <v>14</v>
      </c>
      <c r="I290">
        <v>831</v>
      </c>
    </row>
    <row r="291" spans="2:9" x14ac:dyDescent="0.25">
      <c r="B291" t="s">
        <v>20</v>
      </c>
      <c r="C291">
        <v>239</v>
      </c>
      <c r="H291" t="s">
        <v>14</v>
      </c>
      <c r="I291">
        <v>859</v>
      </c>
    </row>
    <row r="292" spans="2:9" x14ac:dyDescent="0.25">
      <c r="B292" t="s">
        <v>20</v>
      </c>
      <c r="C292">
        <v>78</v>
      </c>
      <c r="H292" t="s">
        <v>14</v>
      </c>
      <c r="I292">
        <v>45</v>
      </c>
    </row>
    <row r="293" spans="2:9" x14ac:dyDescent="0.25">
      <c r="B293" t="s">
        <v>20</v>
      </c>
      <c r="C293">
        <v>1773</v>
      </c>
      <c r="H293" t="s">
        <v>14</v>
      </c>
      <c r="I293">
        <v>6</v>
      </c>
    </row>
    <row r="294" spans="2:9" x14ac:dyDescent="0.25">
      <c r="B294" t="s">
        <v>20</v>
      </c>
      <c r="C294">
        <v>32</v>
      </c>
      <c r="H294" t="s">
        <v>14</v>
      </c>
      <c r="I294">
        <v>7</v>
      </c>
    </row>
    <row r="295" spans="2:9" x14ac:dyDescent="0.25">
      <c r="B295" t="s">
        <v>20</v>
      </c>
      <c r="C295">
        <v>369</v>
      </c>
      <c r="H295" t="s">
        <v>14</v>
      </c>
      <c r="I295">
        <v>31</v>
      </c>
    </row>
    <row r="296" spans="2:9" x14ac:dyDescent="0.25">
      <c r="B296" t="s">
        <v>20</v>
      </c>
      <c r="C296">
        <v>89</v>
      </c>
      <c r="H296" t="s">
        <v>14</v>
      </c>
      <c r="I296">
        <v>78</v>
      </c>
    </row>
    <row r="297" spans="2:9" x14ac:dyDescent="0.25">
      <c r="B297" t="s">
        <v>20</v>
      </c>
      <c r="C297">
        <v>147</v>
      </c>
      <c r="H297" t="s">
        <v>14</v>
      </c>
      <c r="I297">
        <v>1225</v>
      </c>
    </row>
    <row r="298" spans="2:9" x14ac:dyDescent="0.25">
      <c r="B298" t="s">
        <v>20</v>
      </c>
      <c r="C298">
        <v>126</v>
      </c>
      <c r="H298" t="s">
        <v>14</v>
      </c>
      <c r="I298">
        <v>1</v>
      </c>
    </row>
    <row r="299" spans="2:9" x14ac:dyDescent="0.25">
      <c r="B299" t="s">
        <v>20</v>
      </c>
      <c r="C299">
        <v>2218</v>
      </c>
      <c r="H299" t="s">
        <v>14</v>
      </c>
      <c r="I299">
        <v>67</v>
      </c>
    </row>
    <row r="300" spans="2:9" x14ac:dyDescent="0.25">
      <c r="B300" t="s">
        <v>20</v>
      </c>
      <c r="C300">
        <v>202</v>
      </c>
      <c r="H300" t="s">
        <v>14</v>
      </c>
      <c r="I300">
        <v>19</v>
      </c>
    </row>
    <row r="301" spans="2:9" x14ac:dyDescent="0.25">
      <c r="B301" t="s">
        <v>20</v>
      </c>
      <c r="C301">
        <v>140</v>
      </c>
      <c r="H301" t="s">
        <v>14</v>
      </c>
      <c r="I301">
        <v>2108</v>
      </c>
    </row>
    <row r="302" spans="2:9" x14ac:dyDescent="0.25">
      <c r="B302" t="s">
        <v>20</v>
      </c>
      <c r="C302">
        <v>1052</v>
      </c>
      <c r="H302" t="s">
        <v>14</v>
      </c>
      <c r="I302">
        <v>679</v>
      </c>
    </row>
    <row r="303" spans="2:9" x14ac:dyDescent="0.25">
      <c r="B303" t="s">
        <v>20</v>
      </c>
      <c r="C303">
        <v>247</v>
      </c>
      <c r="H303" t="s">
        <v>14</v>
      </c>
      <c r="I303">
        <v>36</v>
      </c>
    </row>
    <row r="304" spans="2:9" x14ac:dyDescent="0.25">
      <c r="B304" t="s">
        <v>20</v>
      </c>
      <c r="C304">
        <v>84</v>
      </c>
      <c r="H304" t="s">
        <v>14</v>
      </c>
      <c r="I304">
        <v>47</v>
      </c>
    </row>
    <row r="305" spans="2:9" x14ac:dyDescent="0.25">
      <c r="B305" t="s">
        <v>20</v>
      </c>
      <c r="C305">
        <v>88</v>
      </c>
      <c r="H305" t="s">
        <v>14</v>
      </c>
      <c r="I305">
        <v>70</v>
      </c>
    </row>
    <row r="306" spans="2:9" x14ac:dyDescent="0.25">
      <c r="B306" t="s">
        <v>20</v>
      </c>
      <c r="C306">
        <v>156</v>
      </c>
      <c r="H306" t="s">
        <v>14</v>
      </c>
      <c r="I306">
        <v>154</v>
      </c>
    </row>
    <row r="307" spans="2:9" x14ac:dyDescent="0.25">
      <c r="B307" t="s">
        <v>20</v>
      </c>
      <c r="C307">
        <v>2985</v>
      </c>
      <c r="H307" t="s">
        <v>14</v>
      </c>
      <c r="I307">
        <v>22</v>
      </c>
    </row>
    <row r="308" spans="2:9" x14ac:dyDescent="0.25">
      <c r="B308" t="s">
        <v>20</v>
      </c>
      <c r="C308">
        <v>762</v>
      </c>
      <c r="H308" t="s">
        <v>14</v>
      </c>
      <c r="I308">
        <v>1758</v>
      </c>
    </row>
    <row r="309" spans="2:9" x14ac:dyDescent="0.25">
      <c r="B309" t="s">
        <v>20</v>
      </c>
      <c r="C309">
        <v>554</v>
      </c>
      <c r="H309" t="s">
        <v>14</v>
      </c>
      <c r="I309">
        <v>94</v>
      </c>
    </row>
    <row r="310" spans="2:9" x14ac:dyDescent="0.25">
      <c r="B310" t="s">
        <v>20</v>
      </c>
      <c r="C310">
        <v>135</v>
      </c>
      <c r="H310" t="s">
        <v>14</v>
      </c>
      <c r="I310">
        <v>33</v>
      </c>
    </row>
    <row r="311" spans="2:9" x14ac:dyDescent="0.25">
      <c r="B311" t="s">
        <v>20</v>
      </c>
      <c r="C311">
        <v>122</v>
      </c>
      <c r="H311" t="s">
        <v>14</v>
      </c>
      <c r="I311">
        <v>1</v>
      </c>
    </row>
    <row r="312" spans="2:9" x14ac:dyDescent="0.25">
      <c r="B312" t="s">
        <v>20</v>
      </c>
      <c r="C312">
        <v>221</v>
      </c>
      <c r="H312" t="s">
        <v>14</v>
      </c>
      <c r="I312">
        <v>31</v>
      </c>
    </row>
    <row r="313" spans="2:9" x14ac:dyDescent="0.25">
      <c r="B313" t="s">
        <v>20</v>
      </c>
      <c r="C313">
        <v>126</v>
      </c>
      <c r="H313" t="s">
        <v>14</v>
      </c>
      <c r="I313">
        <v>35</v>
      </c>
    </row>
    <row r="314" spans="2:9" x14ac:dyDescent="0.25">
      <c r="B314" t="s">
        <v>20</v>
      </c>
      <c r="C314">
        <v>1022</v>
      </c>
      <c r="H314" t="s">
        <v>14</v>
      </c>
      <c r="I314">
        <v>63</v>
      </c>
    </row>
    <row r="315" spans="2:9" x14ac:dyDescent="0.25">
      <c r="B315" t="s">
        <v>20</v>
      </c>
      <c r="C315">
        <v>3177</v>
      </c>
      <c r="H315" t="s">
        <v>14</v>
      </c>
      <c r="I315">
        <v>526</v>
      </c>
    </row>
    <row r="316" spans="2:9" x14ac:dyDescent="0.25">
      <c r="B316" t="s">
        <v>20</v>
      </c>
      <c r="C316">
        <v>198</v>
      </c>
      <c r="H316" t="s">
        <v>14</v>
      </c>
      <c r="I316">
        <v>121</v>
      </c>
    </row>
    <row r="317" spans="2:9" x14ac:dyDescent="0.25">
      <c r="B317" t="s">
        <v>20</v>
      </c>
      <c r="C317">
        <v>85</v>
      </c>
      <c r="H317" t="s">
        <v>14</v>
      </c>
      <c r="I317">
        <v>67</v>
      </c>
    </row>
    <row r="318" spans="2:9" x14ac:dyDescent="0.25">
      <c r="B318" t="s">
        <v>20</v>
      </c>
      <c r="C318">
        <v>3596</v>
      </c>
      <c r="H318" t="s">
        <v>14</v>
      </c>
      <c r="I318">
        <v>57</v>
      </c>
    </row>
    <row r="319" spans="2:9" x14ac:dyDescent="0.25">
      <c r="B319" t="s">
        <v>20</v>
      </c>
      <c r="C319">
        <v>244</v>
      </c>
      <c r="H319" t="s">
        <v>14</v>
      </c>
      <c r="I319">
        <v>1229</v>
      </c>
    </row>
    <row r="320" spans="2:9" x14ac:dyDescent="0.25">
      <c r="B320" t="s">
        <v>20</v>
      </c>
      <c r="C320">
        <v>5180</v>
      </c>
      <c r="H320" t="s">
        <v>14</v>
      </c>
      <c r="I320">
        <v>12</v>
      </c>
    </row>
    <row r="321" spans="2:9" x14ac:dyDescent="0.25">
      <c r="B321" t="s">
        <v>20</v>
      </c>
      <c r="C321">
        <v>589</v>
      </c>
      <c r="H321" t="s">
        <v>14</v>
      </c>
      <c r="I321">
        <v>452</v>
      </c>
    </row>
    <row r="322" spans="2:9" x14ac:dyDescent="0.25">
      <c r="B322" t="s">
        <v>20</v>
      </c>
      <c r="C322">
        <v>2725</v>
      </c>
      <c r="H322" t="s">
        <v>14</v>
      </c>
      <c r="I322">
        <v>1886</v>
      </c>
    </row>
    <row r="323" spans="2:9" x14ac:dyDescent="0.25">
      <c r="B323" t="s">
        <v>20</v>
      </c>
      <c r="C323">
        <v>300</v>
      </c>
      <c r="H323" t="s">
        <v>14</v>
      </c>
      <c r="I323">
        <v>1825</v>
      </c>
    </row>
    <row r="324" spans="2:9" x14ac:dyDescent="0.25">
      <c r="B324" t="s">
        <v>20</v>
      </c>
      <c r="C324">
        <v>144</v>
      </c>
      <c r="H324" t="s">
        <v>14</v>
      </c>
      <c r="I324">
        <v>31</v>
      </c>
    </row>
    <row r="325" spans="2:9" x14ac:dyDescent="0.25">
      <c r="B325" t="s">
        <v>20</v>
      </c>
      <c r="C325">
        <v>87</v>
      </c>
      <c r="H325" t="s">
        <v>14</v>
      </c>
      <c r="I325">
        <v>107</v>
      </c>
    </row>
    <row r="326" spans="2:9" x14ac:dyDescent="0.25">
      <c r="B326" t="s">
        <v>20</v>
      </c>
      <c r="C326">
        <v>3116</v>
      </c>
      <c r="H326" t="s">
        <v>14</v>
      </c>
      <c r="I326">
        <v>27</v>
      </c>
    </row>
    <row r="327" spans="2:9" x14ac:dyDescent="0.25">
      <c r="B327" t="s">
        <v>20</v>
      </c>
      <c r="C327">
        <v>909</v>
      </c>
      <c r="H327" t="s">
        <v>14</v>
      </c>
      <c r="I327">
        <v>1221</v>
      </c>
    </row>
    <row r="328" spans="2:9" x14ac:dyDescent="0.25">
      <c r="B328" t="s">
        <v>20</v>
      </c>
      <c r="C328">
        <v>1613</v>
      </c>
      <c r="H328" t="s">
        <v>14</v>
      </c>
      <c r="I328">
        <v>1</v>
      </c>
    </row>
    <row r="329" spans="2:9" x14ac:dyDescent="0.25">
      <c r="B329" t="s">
        <v>20</v>
      </c>
      <c r="C329">
        <v>136</v>
      </c>
      <c r="H329" t="s">
        <v>14</v>
      </c>
      <c r="I329">
        <v>16</v>
      </c>
    </row>
    <row r="330" spans="2:9" x14ac:dyDescent="0.25">
      <c r="B330" t="s">
        <v>20</v>
      </c>
      <c r="C330">
        <v>130</v>
      </c>
      <c r="H330" t="s">
        <v>14</v>
      </c>
      <c r="I330">
        <v>41</v>
      </c>
    </row>
    <row r="331" spans="2:9" x14ac:dyDescent="0.25">
      <c r="B331" t="s">
        <v>20</v>
      </c>
      <c r="C331">
        <v>102</v>
      </c>
      <c r="H331" t="s">
        <v>14</v>
      </c>
      <c r="I331">
        <v>523</v>
      </c>
    </row>
    <row r="332" spans="2:9" x14ac:dyDescent="0.25">
      <c r="B332" t="s">
        <v>20</v>
      </c>
      <c r="C332">
        <v>4006</v>
      </c>
      <c r="H332" t="s">
        <v>14</v>
      </c>
      <c r="I332">
        <v>141</v>
      </c>
    </row>
    <row r="333" spans="2:9" x14ac:dyDescent="0.25">
      <c r="B333" t="s">
        <v>20</v>
      </c>
      <c r="C333">
        <v>1629</v>
      </c>
      <c r="H333" t="s">
        <v>14</v>
      </c>
      <c r="I333">
        <v>52</v>
      </c>
    </row>
    <row r="334" spans="2:9" x14ac:dyDescent="0.25">
      <c r="B334" t="s">
        <v>20</v>
      </c>
      <c r="C334">
        <v>2188</v>
      </c>
      <c r="H334" t="s">
        <v>14</v>
      </c>
      <c r="I334">
        <v>225</v>
      </c>
    </row>
    <row r="335" spans="2:9" x14ac:dyDescent="0.25">
      <c r="B335" t="s">
        <v>20</v>
      </c>
      <c r="C335">
        <v>2409</v>
      </c>
      <c r="H335" t="s">
        <v>14</v>
      </c>
      <c r="I335">
        <v>38</v>
      </c>
    </row>
    <row r="336" spans="2:9" x14ac:dyDescent="0.25">
      <c r="B336" t="s">
        <v>20</v>
      </c>
      <c r="C336">
        <v>194</v>
      </c>
      <c r="H336" t="s">
        <v>14</v>
      </c>
      <c r="I336">
        <v>15</v>
      </c>
    </row>
    <row r="337" spans="2:9" x14ac:dyDescent="0.25">
      <c r="B337" t="s">
        <v>20</v>
      </c>
      <c r="C337">
        <v>1140</v>
      </c>
      <c r="H337" t="s">
        <v>14</v>
      </c>
      <c r="I337">
        <v>37</v>
      </c>
    </row>
    <row r="338" spans="2:9" x14ac:dyDescent="0.25">
      <c r="B338" t="s">
        <v>20</v>
      </c>
      <c r="C338">
        <v>102</v>
      </c>
      <c r="H338" t="s">
        <v>14</v>
      </c>
      <c r="I338">
        <v>112</v>
      </c>
    </row>
    <row r="339" spans="2:9" x14ac:dyDescent="0.25">
      <c r="B339" t="s">
        <v>20</v>
      </c>
      <c r="C339">
        <v>2857</v>
      </c>
      <c r="H339" t="s">
        <v>14</v>
      </c>
      <c r="I339">
        <v>21</v>
      </c>
    </row>
    <row r="340" spans="2:9" x14ac:dyDescent="0.25">
      <c r="B340" t="s">
        <v>20</v>
      </c>
      <c r="C340">
        <v>107</v>
      </c>
      <c r="H340" t="s">
        <v>14</v>
      </c>
      <c r="I340">
        <v>67</v>
      </c>
    </row>
    <row r="341" spans="2:9" x14ac:dyDescent="0.25">
      <c r="B341" t="s">
        <v>20</v>
      </c>
      <c r="C341">
        <v>160</v>
      </c>
      <c r="H341" t="s">
        <v>14</v>
      </c>
      <c r="I341">
        <v>78</v>
      </c>
    </row>
    <row r="342" spans="2:9" x14ac:dyDescent="0.25">
      <c r="B342" t="s">
        <v>20</v>
      </c>
      <c r="C342">
        <v>2230</v>
      </c>
      <c r="H342" t="s">
        <v>14</v>
      </c>
      <c r="I342">
        <v>67</v>
      </c>
    </row>
    <row r="343" spans="2:9" x14ac:dyDescent="0.25">
      <c r="B343" t="s">
        <v>20</v>
      </c>
      <c r="C343">
        <v>316</v>
      </c>
      <c r="H343" t="s">
        <v>14</v>
      </c>
      <c r="I343">
        <v>263</v>
      </c>
    </row>
    <row r="344" spans="2:9" x14ac:dyDescent="0.25">
      <c r="B344" t="s">
        <v>20</v>
      </c>
      <c r="C344">
        <v>117</v>
      </c>
      <c r="H344" t="s">
        <v>14</v>
      </c>
      <c r="I344">
        <v>1691</v>
      </c>
    </row>
    <row r="345" spans="2:9" x14ac:dyDescent="0.25">
      <c r="B345" t="s">
        <v>20</v>
      </c>
      <c r="C345">
        <v>6406</v>
      </c>
      <c r="H345" t="s">
        <v>14</v>
      </c>
      <c r="I345">
        <v>181</v>
      </c>
    </row>
    <row r="346" spans="2:9" x14ac:dyDescent="0.25">
      <c r="B346" t="s">
        <v>20</v>
      </c>
      <c r="C346">
        <v>192</v>
      </c>
      <c r="H346" t="s">
        <v>14</v>
      </c>
      <c r="I346">
        <v>13</v>
      </c>
    </row>
    <row r="347" spans="2:9" x14ac:dyDescent="0.25">
      <c r="B347" t="s">
        <v>20</v>
      </c>
      <c r="C347">
        <v>26</v>
      </c>
      <c r="H347" t="s">
        <v>14</v>
      </c>
      <c r="I347">
        <v>1</v>
      </c>
    </row>
    <row r="348" spans="2:9" x14ac:dyDescent="0.25">
      <c r="B348" t="s">
        <v>20</v>
      </c>
      <c r="C348">
        <v>723</v>
      </c>
      <c r="H348" t="s">
        <v>14</v>
      </c>
      <c r="I348">
        <v>21</v>
      </c>
    </row>
    <row r="349" spans="2:9" x14ac:dyDescent="0.25">
      <c r="B349" t="s">
        <v>20</v>
      </c>
      <c r="C349">
        <v>170</v>
      </c>
      <c r="H349" t="s">
        <v>14</v>
      </c>
      <c r="I349">
        <v>830</v>
      </c>
    </row>
    <row r="350" spans="2:9" x14ac:dyDescent="0.25">
      <c r="B350" t="s">
        <v>20</v>
      </c>
      <c r="C350">
        <v>238</v>
      </c>
      <c r="H350" t="s">
        <v>14</v>
      </c>
      <c r="I350">
        <v>130</v>
      </c>
    </row>
    <row r="351" spans="2:9" x14ac:dyDescent="0.25">
      <c r="B351" t="s">
        <v>20</v>
      </c>
      <c r="C351">
        <v>55</v>
      </c>
      <c r="H351" t="s">
        <v>14</v>
      </c>
      <c r="I351">
        <v>55</v>
      </c>
    </row>
    <row r="352" spans="2:9" x14ac:dyDescent="0.25">
      <c r="B352" t="s">
        <v>20</v>
      </c>
      <c r="C352">
        <v>128</v>
      </c>
      <c r="H352" t="s">
        <v>14</v>
      </c>
      <c r="I352">
        <v>114</v>
      </c>
    </row>
    <row r="353" spans="2:9" x14ac:dyDescent="0.25">
      <c r="B353" t="s">
        <v>20</v>
      </c>
      <c r="C353">
        <v>2144</v>
      </c>
      <c r="H353" t="s">
        <v>14</v>
      </c>
      <c r="I353">
        <v>594</v>
      </c>
    </row>
    <row r="354" spans="2:9" x14ac:dyDescent="0.25">
      <c r="B354" t="s">
        <v>20</v>
      </c>
      <c r="C354">
        <v>2693</v>
      </c>
      <c r="H354" t="s">
        <v>14</v>
      </c>
      <c r="I354">
        <v>24</v>
      </c>
    </row>
    <row r="355" spans="2:9" x14ac:dyDescent="0.25">
      <c r="B355" t="s">
        <v>20</v>
      </c>
      <c r="C355">
        <v>432</v>
      </c>
      <c r="H355" t="s">
        <v>14</v>
      </c>
      <c r="I355">
        <v>252</v>
      </c>
    </row>
    <row r="356" spans="2:9" x14ac:dyDescent="0.25">
      <c r="B356" t="s">
        <v>20</v>
      </c>
      <c r="C356">
        <v>189</v>
      </c>
      <c r="H356" t="s">
        <v>14</v>
      </c>
      <c r="I356">
        <v>67</v>
      </c>
    </row>
    <row r="357" spans="2:9" x14ac:dyDescent="0.25">
      <c r="B357" t="s">
        <v>20</v>
      </c>
      <c r="C357">
        <v>154</v>
      </c>
      <c r="H357" t="s">
        <v>14</v>
      </c>
      <c r="I357">
        <v>742</v>
      </c>
    </row>
    <row r="358" spans="2:9" x14ac:dyDescent="0.25">
      <c r="B358" t="s">
        <v>20</v>
      </c>
      <c r="C358">
        <v>96</v>
      </c>
      <c r="H358" t="s">
        <v>14</v>
      </c>
      <c r="I358">
        <v>75</v>
      </c>
    </row>
    <row r="359" spans="2:9" x14ac:dyDescent="0.25">
      <c r="B359" t="s">
        <v>20</v>
      </c>
      <c r="C359">
        <v>3063</v>
      </c>
      <c r="H359" t="s">
        <v>14</v>
      </c>
      <c r="I359">
        <v>4405</v>
      </c>
    </row>
    <row r="360" spans="2:9" x14ac:dyDescent="0.25">
      <c r="B360" t="s">
        <v>20</v>
      </c>
      <c r="C360">
        <v>2266</v>
      </c>
      <c r="H360" t="s">
        <v>14</v>
      </c>
      <c r="I360">
        <v>92</v>
      </c>
    </row>
    <row r="361" spans="2:9" x14ac:dyDescent="0.25">
      <c r="B361" t="s">
        <v>20</v>
      </c>
      <c r="C361">
        <v>194</v>
      </c>
      <c r="H361" t="s">
        <v>14</v>
      </c>
      <c r="I361">
        <v>64</v>
      </c>
    </row>
    <row r="362" spans="2:9" x14ac:dyDescent="0.25">
      <c r="B362" t="s">
        <v>20</v>
      </c>
      <c r="C362">
        <v>129</v>
      </c>
      <c r="H362" t="s">
        <v>14</v>
      </c>
      <c r="I362">
        <v>64</v>
      </c>
    </row>
    <row r="363" spans="2:9" x14ac:dyDescent="0.25">
      <c r="B363" t="s">
        <v>20</v>
      </c>
      <c r="C363">
        <v>375</v>
      </c>
      <c r="H363" t="s">
        <v>14</v>
      </c>
      <c r="I363">
        <v>842</v>
      </c>
    </row>
    <row r="364" spans="2:9" x14ac:dyDescent="0.25">
      <c r="B364" t="s">
        <v>20</v>
      </c>
      <c r="C364">
        <v>409</v>
      </c>
      <c r="H364" t="s">
        <v>14</v>
      </c>
      <c r="I364">
        <v>112</v>
      </c>
    </row>
    <row r="365" spans="2:9" x14ac:dyDescent="0.25">
      <c r="B365" t="s">
        <v>20</v>
      </c>
      <c r="C365">
        <v>234</v>
      </c>
      <c r="H365" t="s">
        <v>14</v>
      </c>
      <c r="I365">
        <v>374</v>
      </c>
    </row>
    <row r="366" spans="2:9" x14ac:dyDescent="0.25">
      <c r="B366" t="s">
        <v>20</v>
      </c>
      <c r="C366">
        <v>3016</v>
      </c>
    </row>
    <row r="367" spans="2:9" x14ac:dyDescent="0.25">
      <c r="B367" t="s">
        <v>20</v>
      </c>
      <c r="C367">
        <v>264</v>
      </c>
    </row>
    <row r="368" spans="2:9" x14ac:dyDescent="0.25">
      <c r="B368" t="s">
        <v>20</v>
      </c>
      <c r="C368">
        <v>272</v>
      </c>
    </row>
    <row r="369" spans="2:3" x14ac:dyDescent="0.25">
      <c r="B369" t="s">
        <v>20</v>
      </c>
      <c r="C369">
        <v>419</v>
      </c>
    </row>
    <row r="370" spans="2:3" x14ac:dyDescent="0.25">
      <c r="B370" t="s">
        <v>20</v>
      </c>
      <c r="C370">
        <v>1621</v>
      </c>
    </row>
    <row r="371" spans="2:3" x14ac:dyDescent="0.25">
      <c r="B371" t="s">
        <v>20</v>
      </c>
      <c r="C371">
        <v>1101</v>
      </c>
    </row>
    <row r="372" spans="2:3" x14ac:dyDescent="0.25">
      <c r="B372" t="s">
        <v>20</v>
      </c>
      <c r="C372">
        <v>1073</v>
      </c>
    </row>
    <row r="373" spans="2:3" x14ac:dyDescent="0.25">
      <c r="B373" t="s">
        <v>20</v>
      </c>
      <c r="C373">
        <v>331</v>
      </c>
    </row>
    <row r="374" spans="2:3" x14ac:dyDescent="0.25">
      <c r="B374" t="s">
        <v>20</v>
      </c>
      <c r="C374">
        <v>1170</v>
      </c>
    </row>
    <row r="375" spans="2:3" x14ac:dyDescent="0.25">
      <c r="B375" t="s">
        <v>20</v>
      </c>
      <c r="C375">
        <v>363</v>
      </c>
    </row>
    <row r="376" spans="2:3" x14ac:dyDescent="0.25">
      <c r="B376" t="s">
        <v>20</v>
      </c>
      <c r="C376">
        <v>103</v>
      </c>
    </row>
    <row r="377" spans="2:3" x14ac:dyDescent="0.25">
      <c r="B377" t="s">
        <v>20</v>
      </c>
      <c r="C377">
        <v>147</v>
      </c>
    </row>
    <row r="378" spans="2:3" x14ac:dyDescent="0.25">
      <c r="B378" t="s">
        <v>20</v>
      </c>
      <c r="C378">
        <v>110</v>
      </c>
    </row>
    <row r="379" spans="2:3" x14ac:dyDescent="0.25">
      <c r="B379" t="s">
        <v>20</v>
      </c>
      <c r="C379">
        <v>134</v>
      </c>
    </row>
    <row r="380" spans="2:3" x14ac:dyDescent="0.25">
      <c r="B380" t="s">
        <v>20</v>
      </c>
      <c r="C380">
        <v>269</v>
      </c>
    </row>
    <row r="381" spans="2:3" x14ac:dyDescent="0.25">
      <c r="B381" t="s">
        <v>20</v>
      </c>
      <c r="C381">
        <v>175</v>
      </c>
    </row>
    <row r="382" spans="2:3" x14ac:dyDescent="0.25">
      <c r="B382" t="s">
        <v>20</v>
      </c>
      <c r="C382">
        <v>69</v>
      </c>
    </row>
    <row r="383" spans="2:3" x14ac:dyDescent="0.25">
      <c r="B383" t="s">
        <v>20</v>
      </c>
      <c r="C383">
        <v>190</v>
      </c>
    </row>
    <row r="384" spans="2:3" x14ac:dyDescent="0.25">
      <c r="B384" t="s">
        <v>20</v>
      </c>
      <c r="C384">
        <v>237</v>
      </c>
    </row>
    <row r="385" spans="2:3" x14ac:dyDescent="0.25">
      <c r="B385" t="s">
        <v>20</v>
      </c>
      <c r="C385">
        <v>196</v>
      </c>
    </row>
    <row r="386" spans="2:3" x14ac:dyDescent="0.25">
      <c r="B386" t="s">
        <v>20</v>
      </c>
      <c r="C386">
        <v>7295</v>
      </c>
    </row>
    <row r="387" spans="2:3" x14ac:dyDescent="0.25">
      <c r="B387" t="s">
        <v>20</v>
      </c>
      <c r="C387">
        <v>2893</v>
      </c>
    </row>
    <row r="388" spans="2:3" x14ac:dyDescent="0.25">
      <c r="B388" t="s">
        <v>20</v>
      </c>
      <c r="C388">
        <v>820</v>
      </c>
    </row>
    <row r="389" spans="2:3" x14ac:dyDescent="0.25">
      <c r="B389" t="s">
        <v>20</v>
      </c>
      <c r="C389">
        <v>2038</v>
      </c>
    </row>
    <row r="390" spans="2:3" x14ac:dyDescent="0.25">
      <c r="B390" t="s">
        <v>20</v>
      </c>
      <c r="C390">
        <v>116</v>
      </c>
    </row>
    <row r="391" spans="2:3" x14ac:dyDescent="0.25">
      <c r="B391" t="s">
        <v>20</v>
      </c>
      <c r="C391">
        <v>1345</v>
      </c>
    </row>
    <row r="392" spans="2:3" x14ac:dyDescent="0.25">
      <c r="B392" t="s">
        <v>20</v>
      </c>
      <c r="C392">
        <v>168</v>
      </c>
    </row>
    <row r="393" spans="2:3" x14ac:dyDescent="0.25">
      <c r="B393" t="s">
        <v>20</v>
      </c>
      <c r="C393">
        <v>137</v>
      </c>
    </row>
    <row r="394" spans="2:3" x14ac:dyDescent="0.25">
      <c r="B394" t="s">
        <v>20</v>
      </c>
      <c r="C394">
        <v>186</v>
      </c>
    </row>
    <row r="395" spans="2:3" x14ac:dyDescent="0.25">
      <c r="B395" t="s">
        <v>20</v>
      </c>
      <c r="C395">
        <v>125</v>
      </c>
    </row>
    <row r="396" spans="2:3" x14ac:dyDescent="0.25">
      <c r="B396" t="s">
        <v>20</v>
      </c>
      <c r="C396">
        <v>202</v>
      </c>
    </row>
    <row r="397" spans="2:3" x14ac:dyDescent="0.25">
      <c r="B397" t="s">
        <v>20</v>
      </c>
      <c r="C397">
        <v>103</v>
      </c>
    </row>
    <row r="398" spans="2:3" x14ac:dyDescent="0.25">
      <c r="B398" t="s">
        <v>20</v>
      </c>
      <c r="C398">
        <v>1785</v>
      </c>
    </row>
    <row r="399" spans="2:3" x14ac:dyDescent="0.25">
      <c r="B399" t="s">
        <v>20</v>
      </c>
      <c r="C399">
        <v>157</v>
      </c>
    </row>
    <row r="400" spans="2:3" x14ac:dyDescent="0.25">
      <c r="B400" t="s">
        <v>20</v>
      </c>
      <c r="C400">
        <v>555</v>
      </c>
    </row>
    <row r="401" spans="2:3" x14ac:dyDescent="0.25">
      <c r="B401" t="s">
        <v>20</v>
      </c>
      <c r="C401">
        <v>297</v>
      </c>
    </row>
    <row r="402" spans="2:3" x14ac:dyDescent="0.25">
      <c r="B402" t="s">
        <v>20</v>
      </c>
      <c r="C402">
        <v>123</v>
      </c>
    </row>
    <row r="403" spans="2:3" x14ac:dyDescent="0.25">
      <c r="B403" t="s">
        <v>20</v>
      </c>
      <c r="C403">
        <v>3036</v>
      </c>
    </row>
    <row r="404" spans="2:3" x14ac:dyDescent="0.25">
      <c r="B404" t="s">
        <v>20</v>
      </c>
      <c r="C404">
        <v>144</v>
      </c>
    </row>
    <row r="405" spans="2:3" x14ac:dyDescent="0.25">
      <c r="B405" t="s">
        <v>20</v>
      </c>
      <c r="C405">
        <v>121</v>
      </c>
    </row>
    <row r="406" spans="2:3" x14ac:dyDescent="0.25">
      <c r="B406" t="s">
        <v>20</v>
      </c>
      <c r="C406">
        <v>181</v>
      </c>
    </row>
    <row r="407" spans="2:3" x14ac:dyDescent="0.25">
      <c r="B407" t="s">
        <v>20</v>
      </c>
      <c r="C407">
        <v>122</v>
      </c>
    </row>
    <row r="408" spans="2:3" x14ac:dyDescent="0.25">
      <c r="B408" t="s">
        <v>20</v>
      </c>
      <c r="C408">
        <v>1071</v>
      </c>
    </row>
    <row r="409" spans="2:3" x14ac:dyDescent="0.25">
      <c r="B409" t="s">
        <v>20</v>
      </c>
      <c r="C409">
        <v>980</v>
      </c>
    </row>
    <row r="410" spans="2:3" x14ac:dyDescent="0.25">
      <c r="B410" t="s">
        <v>20</v>
      </c>
      <c r="C410">
        <v>536</v>
      </c>
    </row>
    <row r="411" spans="2:3" x14ac:dyDescent="0.25">
      <c r="B411" t="s">
        <v>20</v>
      </c>
      <c r="C411">
        <v>1991</v>
      </c>
    </row>
    <row r="412" spans="2:3" x14ac:dyDescent="0.25">
      <c r="B412" t="s">
        <v>20</v>
      </c>
      <c r="C412">
        <v>180</v>
      </c>
    </row>
    <row r="413" spans="2:3" x14ac:dyDescent="0.25">
      <c r="B413" t="s">
        <v>20</v>
      </c>
      <c r="C413">
        <v>130</v>
      </c>
    </row>
    <row r="414" spans="2:3" x14ac:dyDescent="0.25">
      <c r="B414" t="s">
        <v>20</v>
      </c>
      <c r="C414">
        <v>122</v>
      </c>
    </row>
    <row r="415" spans="2:3" x14ac:dyDescent="0.25">
      <c r="B415" t="s">
        <v>20</v>
      </c>
      <c r="C415">
        <v>140</v>
      </c>
    </row>
    <row r="416" spans="2:3" x14ac:dyDescent="0.25">
      <c r="B416" t="s">
        <v>20</v>
      </c>
      <c r="C416">
        <v>3388</v>
      </c>
    </row>
    <row r="417" spans="2:3" x14ac:dyDescent="0.25">
      <c r="B417" t="s">
        <v>20</v>
      </c>
      <c r="C417">
        <v>280</v>
      </c>
    </row>
    <row r="418" spans="2:3" x14ac:dyDescent="0.25">
      <c r="B418" t="s">
        <v>20</v>
      </c>
      <c r="C418">
        <v>366</v>
      </c>
    </row>
    <row r="419" spans="2:3" x14ac:dyDescent="0.25">
      <c r="B419" t="s">
        <v>20</v>
      </c>
      <c r="C419">
        <v>270</v>
      </c>
    </row>
    <row r="420" spans="2:3" x14ac:dyDescent="0.25">
      <c r="B420" t="s">
        <v>20</v>
      </c>
      <c r="C420">
        <v>137</v>
      </c>
    </row>
    <row r="421" spans="2:3" x14ac:dyDescent="0.25">
      <c r="B421" t="s">
        <v>20</v>
      </c>
      <c r="C421">
        <v>3205</v>
      </c>
    </row>
    <row r="422" spans="2:3" x14ac:dyDescent="0.25">
      <c r="B422" t="s">
        <v>20</v>
      </c>
      <c r="C422">
        <v>288</v>
      </c>
    </row>
    <row r="423" spans="2:3" x14ac:dyDescent="0.25">
      <c r="B423" t="s">
        <v>20</v>
      </c>
      <c r="C423">
        <v>148</v>
      </c>
    </row>
    <row r="424" spans="2:3" x14ac:dyDescent="0.25">
      <c r="B424" t="s">
        <v>20</v>
      </c>
      <c r="C424">
        <v>114</v>
      </c>
    </row>
    <row r="425" spans="2:3" x14ac:dyDescent="0.25">
      <c r="B425" t="s">
        <v>20</v>
      </c>
      <c r="C425">
        <v>1518</v>
      </c>
    </row>
    <row r="426" spans="2:3" x14ac:dyDescent="0.25">
      <c r="B426" t="s">
        <v>20</v>
      </c>
      <c r="C426">
        <v>166</v>
      </c>
    </row>
    <row r="427" spans="2:3" x14ac:dyDescent="0.25">
      <c r="B427" t="s">
        <v>20</v>
      </c>
      <c r="C427">
        <v>100</v>
      </c>
    </row>
    <row r="428" spans="2:3" x14ac:dyDescent="0.25">
      <c r="B428" t="s">
        <v>20</v>
      </c>
      <c r="C428">
        <v>235</v>
      </c>
    </row>
    <row r="429" spans="2:3" x14ac:dyDescent="0.25">
      <c r="B429" t="s">
        <v>20</v>
      </c>
      <c r="C429">
        <v>148</v>
      </c>
    </row>
    <row r="430" spans="2:3" x14ac:dyDescent="0.25">
      <c r="B430" t="s">
        <v>20</v>
      </c>
      <c r="C430">
        <v>198</v>
      </c>
    </row>
    <row r="431" spans="2:3" x14ac:dyDescent="0.25">
      <c r="B431" t="s">
        <v>20</v>
      </c>
      <c r="C431">
        <v>150</v>
      </c>
    </row>
    <row r="432" spans="2:3" x14ac:dyDescent="0.25">
      <c r="B432" t="s">
        <v>20</v>
      </c>
      <c r="C432">
        <v>216</v>
      </c>
    </row>
    <row r="433" spans="2:3" x14ac:dyDescent="0.25">
      <c r="B433" t="s">
        <v>20</v>
      </c>
      <c r="C433">
        <v>5139</v>
      </c>
    </row>
    <row r="434" spans="2:3" x14ac:dyDescent="0.25">
      <c r="B434" t="s">
        <v>20</v>
      </c>
      <c r="C434">
        <v>2353</v>
      </c>
    </row>
    <row r="435" spans="2:3" x14ac:dyDescent="0.25">
      <c r="B435" t="s">
        <v>20</v>
      </c>
      <c r="C435">
        <v>78</v>
      </c>
    </row>
    <row r="436" spans="2:3" x14ac:dyDescent="0.25">
      <c r="B436" t="s">
        <v>20</v>
      </c>
      <c r="C436">
        <v>174</v>
      </c>
    </row>
    <row r="437" spans="2:3" x14ac:dyDescent="0.25">
      <c r="B437" t="s">
        <v>20</v>
      </c>
      <c r="C437">
        <v>164</v>
      </c>
    </row>
    <row r="438" spans="2:3" x14ac:dyDescent="0.25">
      <c r="B438" t="s">
        <v>20</v>
      </c>
      <c r="C438">
        <v>161</v>
      </c>
    </row>
    <row r="439" spans="2:3" x14ac:dyDescent="0.25">
      <c r="B439" t="s">
        <v>20</v>
      </c>
      <c r="C439">
        <v>138</v>
      </c>
    </row>
    <row r="440" spans="2:3" x14ac:dyDescent="0.25">
      <c r="B440" t="s">
        <v>20</v>
      </c>
      <c r="C440">
        <v>3308</v>
      </c>
    </row>
    <row r="441" spans="2:3" x14ac:dyDescent="0.25">
      <c r="B441" t="s">
        <v>20</v>
      </c>
      <c r="C441">
        <v>127</v>
      </c>
    </row>
    <row r="442" spans="2:3" x14ac:dyDescent="0.25">
      <c r="B442" t="s">
        <v>20</v>
      </c>
      <c r="C442">
        <v>207</v>
      </c>
    </row>
    <row r="443" spans="2:3" x14ac:dyDescent="0.25">
      <c r="B443" t="s">
        <v>20</v>
      </c>
      <c r="C443">
        <v>181</v>
      </c>
    </row>
    <row r="444" spans="2:3" x14ac:dyDescent="0.25">
      <c r="B444" t="s">
        <v>20</v>
      </c>
      <c r="C444">
        <v>110</v>
      </c>
    </row>
    <row r="445" spans="2:3" x14ac:dyDescent="0.25">
      <c r="B445" t="s">
        <v>20</v>
      </c>
      <c r="C445">
        <v>185</v>
      </c>
    </row>
    <row r="446" spans="2:3" x14ac:dyDescent="0.25">
      <c r="B446" t="s">
        <v>20</v>
      </c>
      <c r="C446">
        <v>121</v>
      </c>
    </row>
    <row r="447" spans="2:3" x14ac:dyDescent="0.25">
      <c r="B447" t="s">
        <v>20</v>
      </c>
      <c r="C447">
        <v>106</v>
      </c>
    </row>
    <row r="448" spans="2:3" x14ac:dyDescent="0.25">
      <c r="B448" t="s">
        <v>20</v>
      </c>
      <c r="C448">
        <v>142</v>
      </c>
    </row>
    <row r="449" spans="2:3" x14ac:dyDescent="0.25">
      <c r="B449" t="s">
        <v>20</v>
      </c>
      <c r="C449">
        <v>233</v>
      </c>
    </row>
    <row r="450" spans="2:3" x14ac:dyDescent="0.25">
      <c r="B450" t="s">
        <v>20</v>
      </c>
      <c r="C450">
        <v>218</v>
      </c>
    </row>
    <row r="451" spans="2:3" x14ac:dyDescent="0.25">
      <c r="B451" t="s">
        <v>20</v>
      </c>
      <c r="C451">
        <v>76</v>
      </c>
    </row>
    <row r="452" spans="2:3" x14ac:dyDescent="0.25">
      <c r="B452" t="s">
        <v>20</v>
      </c>
      <c r="C452">
        <v>43</v>
      </c>
    </row>
    <row r="453" spans="2:3" x14ac:dyDescent="0.25">
      <c r="B453" t="s">
        <v>20</v>
      </c>
      <c r="C453">
        <v>221</v>
      </c>
    </row>
    <row r="454" spans="2:3" x14ac:dyDescent="0.25">
      <c r="B454" t="s">
        <v>20</v>
      </c>
      <c r="C454">
        <v>2805</v>
      </c>
    </row>
    <row r="455" spans="2:3" x14ac:dyDescent="0.25">
      <c r="B455" t="s">
        <v>20</v>
      </c>
      <c r="C455">
        <v>68</v>
      </c>
    </row>
    <row r="456" spans="2:3" x14ac:dyDescent="0.25">
      <c r="B456" t="s">
        <v>20</v>
      </c>
      <c r="C456">
        <v>183</v>
      </c>
    </row>
    <row r="457" spans="2:3" x14ac:dyDescent="0.25">
      <c r="B457" t="s">
        <v>20</v>
      </c>
      <c r="C457">
        <v>133</v>
      </c>
    </row>
    <row r="458" spans="2:3" x14ac:dyDescent="0.25">
      <c r="B458" t="s">
        <v>20</v>
      </c>
      <c r="C458">
        <v>2489</v>
      </c>
    </row>
    <row r="459" spans="2:3" x14ac:dyDescent="0.25">
      <c r="B459" t="s">
        <v>20</v>
      </c>
      <c r="C459">
        <v>69</v>
      </c>
    </row>
    <row r="460" spans="2:3" x14ac:dyDescent="0.25">
      <c r="B460" t="s">
        <v>20</v>
      </c>
      <c r="C460">
        <v>279</v>
      </c>
    </row>
    <row r="461" spans="2:3" x14ac:dyDescent="0.25">
      <c r="B461" t="s">
        <v>20</v>
      </c>
      <c r="C461">
        <v>210</v>
      </c>
    </row>
    <row r="462" spans="2:3" x14ac:dyDescent="0.25">
      <c r="B462" t="s">
        <v>20</v>
      </c>
      <c r="C462">
        <v>2100</v>
      </c>
    </row>
    <row r="463" spans="2:3" x14ac:dyDescent="0.25">
      <c r="B463" t="s">
        <v>20</v>
      </c>
      <c r="C463">
        <v>252</v>
      </c>
    </row>
    <row r="464" spans="2:3" x14ac:dyDescent="0.25">
      <c r="B464" t="s">
        <v>20</v>
      </c>
      <c r="C464">
        <v>1280</v>
      </c>
    </row>
    <row r="465" spans="2:3" x14ac:dyDescent="0.25">
      <c r="B465" t="s">
        <v>20</v>
      </c>
      <c r="C465">
        <v>157</v>
      </c>
    </row>
    <row r="466" spans="2:3" x14ac:dyDescent="0.25">
      <c r="B466" t="s">
        <v>20</v>
      </c>
      <c r="C466">
        <v>194</v>
      </c>
    </row>
    <row r="467" spans="2:3" x14ac:dyDescent="0.25">
      <c r="B467" t="s">
        <v>20</v>
      </c>
      <c r="C467">
        <v>82</v>
      </c>
    </row>
    <row r="468" spans="2:3" x14ac:dyDescent="0.25">
      <c r="B468" t="s">
        <v>20</v>
      </c>
      <c r="C468">
        <v>4233</v>
      </c>
    </row>
    <row r="469" spans="2:3" x14ac:dyDescent="0.25">
      <c r="B469" t="s">
        <v>20</v>
      </c>
      <c r="C469">
        <v>1297</v>
      </c>
    </row>
    <row r="470" spans="2:3" x14ac:dyDescent="0.25">
      <c r="B470" t="s">
        <v>20</v>
      </c>
      <c r="C470">
        <v>165</v>
      </c>
    </row>
    <row r="471" spans="2:3" x14ac:dyDescent="0.25">
      <c r="B471" t="s">
        <v>20</v>
      </c>
      <c r="C471">
        <v>119</v>
      </c>
    </row>
    <row r="472" spans="2:3" x14ac:dyDescent="0.25">
      <c r="B472" t="s">
        <v>20</v>
      </c>
      <c r="C472">
        <v>1797</v>
      </c>
    </row>
    <row r="473" spans="2:3" x14ac:dyDescent="0.25">
      <c r="B473" t="s">
        <v>20</v>
      </c>
      <c r="C473">
        <v>261</v>
      </c>
    </row>
    <row r="474" spans="2:3" x14ac:dyDescent="0.25">
      <c r="B474" t="s">
        <v>20</v>
      </c>
      <c r="C474">
        <v>157</v>
      </c>
    </row>
    <row r="475" spans="2:3" x14ac:dyDescent="0.25">
      <c r="B475" t="s">
        <v>20</v>
      </c>
      <c r="C475">
        <v>3533</v>
      </c>
    </row>
    <row r="476" spans="2:3" x14ac:dyDescent="0.25">
      <c r="B476" t="s">
        <v>20</v>
      </c>
      <c r="C476">
        <v>155</v>
      </c>
    </row>
    <row r="477" spans="2:3" x14ac:dyDescent="0.25">
      <c r="B477" t="s">
        <v>20</v>
      </c>
      <c r="C477">
        <v>132</v>
      </c>
    </row>
    <row r="478" spans="2:3" x14ac:dyDescent="0.25">
      <c r="B478" t="s">
        <v>20</v>
      </c>
      <c r="C478">
        <v>1354</v>
      </c>
    </row>
    <row r="479" spans="2:3" x14ac:dyDescent="0.25">
      <c r="B479" t="s">
        <v>20</v>
      </c>
      <c r="C479">
        <v>48</v>
      </c>
    </row>
    <row r="480" spans="2:3" x14ac:dyDescent="0.25">
      <c r="B480" t="s">
        <v>20</v>
      </c>
      <c r="C480">
        <v>110</v>
      </c>
    </row>
    <row r="481" spans="2:3" x14ac:dyDescent="0.25">
      <c r="B481" t="s">
        <v>20</v>
      </c>
      <c r="C481">
        <v>172</v>
      </c>
    </row>
    <row r="482" spans="2:3" x14ac:dyDescent="0.25">
      <c r="B482" t="s">
        <v>20</v>
      </c>
      <c r="C482">
        <v>307</v>
      </c>
    </row>
    <row r="483" spans="2:3" x14ac:dyDescent="0.25">
      <c r="B483" t="s">
        <v>20</v>
      </c>
      <c r="C483">
        <v>160</v>
      </c>
    </row>
    <row r="484" spans="2:3" x14ac:dyDescent="0.25">
      <c r="B484" t="s">
        <v>20</v>
      </c>
      <c r="C484">
        <v>1467</v>
      </c>
    </row>
    <row r="485" spans="2:3" x14ac:dyDescent="0.25">
      <c r="B485" t="s">
        <v>20</v>
      </c>
      <c r="C485">
        <v>2662</v>
      </c>
    </row>
    <row r="486" spans="2:3" x14ac:dyDescent="0.25">
      <c r="B486" t="s">
        <v>20</v>
      </c>
      <c r="C486">
        <v>452</v>
      </c>
    </row>
    <row r="487" spans="2:3" x14ac:dyDescent="0.25">
      <c r="B487" t="s">
        <v>20</v>
      </c>
      <c r="C487">
        <v>158</v>
      </c>
    </row>
    <row r="488" spans="2:3" x14ac:dyDescent="0.25">
      <c r="B488" t="s">
        <v>20</v>
      </c>
      <c r="C488">
        <v>225</v>
      </c>
    </row>
    <row r="489" spans="2:3" x14ac:dyDescent="0.25">
      <c r="B489" t="s">
        <v>20</v>
      </c>
      <c r="C489">
        <v>65</v>
      </c>
    </row>
    <row r="490" spans="2:3" x14ac:dyDescent="0.25">
      <c r="B490" t="s">
        <v>20</v>
      </c>
      <c r="C490">
        <v>163</v>
      </c>
    </row>
    <row r="491" spans="2:3" x14ac:dyDescent="0.25">
      <c r="B491" t="s">
        <v>20</v>
      </c>
      <c r="C491">
        <v>85</v>
      </c>
    </row>
    <row r="492" spans="2:3" x14ac:dyDescent="0.25">
      <c r="B492" t="s">
        <v>20</v>
      </c>
      <c r="C492">
        <v>217</v>
      </c>
    </row>
    <row r="493" spans="2:3" x14ac:dyDescent="0.25">
      <c r="B493" t="s">
        <v>20</v>
      </c>
      <c r="C493">
        <v>150</v>
      </c>
    </row>
    <row r="494" spans="2:3" x14ac:dyDescent="0.25">
      <c r="B494" t="s">
        <v>20</v>
      </c>
      <c r="C494">
        <v>3272</v>
      </c>
    </row>
    <row r="495" spans="2:3" x14ac:dyDescent="0.25">
      <c r="B495" t="s">
        <v>20</v>
      </c>
      <c r="C495">
        <v>300</v>
      </c>
    </row>
    <row r="496" spans="2:3" x14ac:dyDescent="0.25">
      <c r="B496" t="s">
        <v>20</v>
      </c>
      <c r="C496">
        <v>126</v>
      </c>
    </row>
    <row r="497" spans="2:3" x14ac:dyDescent="0.25">
      <c r="B497" t="s">
        <v>20</v>
      </c>
      <c r="C497">
        <v>2320</v>
      </c>
    </row>
    <row r="498" spans="2:3" x14ac:dyDescent="0.25">
      <c r="B498" t="s">
        <v>20</v>
      </c>
      <c r="C498">
        <v>81</v>
      </c>
    </row>
    <row r="499" spans="2:3" x14ac:dyDescent="0.25">
      <c r="B499" t="s">
        <v>20</v>
      </c>
      <c r="C499">
        <v>1887</v>
      </c>
    </row>
    <row r="500" spans="2:3" x14ac:dyDescent="0.25">
      <c r="B500" t="s">
        <v>20</v>
      </c>
      <c r="C500">
        <v>4358</v>
      </c>
    </row>
    <row r="501" spans="2:3" x14ac:dyDescent="0.25">
      <c r="B501" t="s">
        <v>20</v>
      </c>
      <c r="C501">
        <v>53</v>
      </c>
    </row>
    <row r="502" spans="2:3" x14ac:dyDescent="0.25">
      <c r="B502" t="s">
        <v>20</v>
      </c>
      <c r="C502">
        <v>2414</v>
      </c>
    </row>
    <row r="503" spans="2:3" x14ac:dyDescent="0.25">
      <c r="B503" t="s">
        <v>20</v>
      </c>
      <c r="C503">
        <v>80</v>
      </c>
    </row>
    <row r="504" spans="2:3" x14ac:dyDescent="0.25">
      <c r="B504" t="s">
        <v>20</v>
      </c>
      <c r="C504">
        <v>193</v>
      </c>
    </row>
    <row r="505" spans="2:3" x14ac:dyDescent="0.25">
      <c r="B505" t="s">
        <v>20</v>
      </c>
      <c r="C505">
        <v>52</v>
      </c>
    </row>
    <row r="506" spans="2:3" x14ac:dyDescent="0.25">
      <c r="B506" t="s">
        <v>20</v>
      </c>
      <c r="C506">
        <v>290</v>
      </c>
    </row>
    <row r="507" spans="2:3" x14ac:dyDescent="0.25">
      <c r="B507" t="s">
        <v>20</v>
      </c>
      <c r="C507">
        <v>122</v>
      </c>
    </row>
    <row r="508" spans="2:3" x14ac:dyDescent="0.25">
      <c r="B508" t="s">
        <v>20</v>
      </c>
      <c r="C508">
        <v>1470</v>
      </c>
    </row>
    <row r="509" spans="2:3" x14ac:dyDescent="0.25">
      <c r="B509" t="s">
        <v>20</v>
      </c>
      <c r="C509">
        <v>165</v>
      </c>
    </row>
    <row r="510" spans="2:3" x14ac:dyDescent="0.25">
      <c r="B510" t="s">
        <v>20</v>
      </c>
      <c r="C510">
        <v>182</v>
      </c>
    </row>
    <row r="511" spans="2:3" x14ac:dyDescent="0.25">
      <c r="B511" t="s">
        <v>20</v>
      </c>
      <c r="C511">
        <v>199</v>
      </c>
    </row>
    <row r="512" spans="2:3" x14ac:dyDescent="0.25">
      <c r="B512" t="s">
        <v>20</v>
      </c>
      <c r="C512">
        <v>56</v>
      </c>
    </row>
    <row r="513" spans="2:3" x14ac:dyDescent="0.25">
      <c r="B513" t="s">
        <v>20</v>
      </c>
      <c r="C513">
        <v>1460</v>
      </c>
    </row>
    <row r="514" spans="2:3" x14ac:dyDescent="0.25">
      <c r="B514" t="s">
        <v>20</v>
      </c>
      <c r="C514">
        <v>123</v>
      </c>
    </row>
    <row r="515" spans="2:3" x14ac:dyDescent="0.25">
      <c r="B515" t="s">
        <v>20</v>
      </c>
      <c r="C515">
        <v>159</v>
      </c>
    </row>
    <row r="516" spans="2:3" x14ac:dyDescent="0.25">
      <c r="B516" t="s">
        <v>20</v>
      </c>
      <c r="C516">
        <v>110</v>
      </c>
    </row>
    <row r="517" spans="2:3" x14ac:dyDescent="0.25">
      <c r="B517" t="s">
        <v>20</v>
      </c>
      <c r="C517">
        <v>236</v>
      </c>
    </row>
    <row r="518" spans="2:3" x14ac:dyDescent="0.25">
      <c r="B518" t="s">
        <v>20</v>
      </c>
      <c r="C518">
        <v>191</v>
      </c>
    </row>
    <row r="519" spans="2:3" x14ac:dyDescent="0.25">
      <c r="B519" t="s">
        <v>20</v>
      </c>
      <c r="C519">
        <v>3934</v>
      </c>
    </row>
    <row r="520" spans="2:3" x14ac:dyDescent="0.25">
      <c r="B520" t="s">
        <v>20</v>
      </c>
      <c r="C520">
        <v>80</v>
      </c>
    </row>
    <row r="521" spans="2:3" x14ac:dyDescent="0.25">
      <c r="B521" t="s">
        <v>20</v>
      </c>
      <c r="C521">
        <v>462</v>
      </c>
    </row>
    <row r="522" spans="2:3" x14ac:dyDescent="0.25">
      <c r="B522" t="s">
        <v>20</v>
      </c>
      <c r="C522">
        <v>179</v>
      </c>
    </row>
    <row r="523" spans="2:3" x14ac:dyDescent="0.25">
      <c r="B523" t="s">
        <v>20</v>
      </c>
      <c r="C523">
        <v>1866</v>
      </c>
    </row>
    <row r="524" spans="2:3" x14ac:dyDescent="0.25">
      <c r="B524" t="s">
        <v>20</v>
      </c>
      <c r="C524">
        <v>156</v>
      </c>
    </row>
    <row r="525" spans="2:3" x14ac:dyDescent="0.25">
      <c r="B525" t="s">
        <v>20</v>
      </c>
      <c r="C525">
        <v>255</v>
      </c>
    </row>
    <row r="526" spans="2:3" x14ac:dyDescent="0.25">
      <c r="B526" t="s">
        <v>20</v>
      </c>
      <c r="C526">
        <v>2261</v>
      </c>
    </row>
    <row r="527" spans="2:3" x14ac:dyDescent="0.25">
      <c r="B527" t="s">
        <v>20</v>
      </c>
      <c r="C527">
        <v>40</v>
      </c>
    </row>
    <row r="528" spans="2:3" x14ac:dyDescent="0.25">
      <c r="B528" t="s">
        <v>20</v>
      </c>
      <c r="C528">
        <v>2289</v>
      </c>
    </row>
    <row r="529" spans="2:3" x14ac:dyDescent="0.25">
      <c r="B529" t="s">
        <v>20</v>
      </c>
      <c r="C529">
        <v>65</v>
      </c>
    </row>
    <row r="530" spans="2:3" x14ac:dyDescent="0.25">
      <c r="B530" t="s">
        <v>20</v>
      </c>
      <c r="C530">
        <v>3777</v>
      </c>
    </row>
    <row r="531" spans="2:3" x14ac:dyDescent="0.25">
      <c r="B531" t="s">
        <v>20</v>
      </c>
      <c r="C531">
        <v>184</v>
      </c>
    </row>
    <row r="532" spans="2:3" x14ac:dyDescent="0.25">
      <c r="B532" t="s">
        <v>20</v>
      </c>
      <c r="C532">
        <v>85</v>
      </c>
    </row>
    <row r="533" spans="2:3" x14ac:dyDescent="0.25">
      <c r="B533" t="s">
        <v>20</v>
      </c>
      <c r="C533">
        <v>144</v>
      </c>
    </row>
    <row r="534" spans="2:3" x14ac:dyDescent="0.25">
      <c r="B534" t="s">
        <v>20</v>
      </c>
      <c r="C534">
        <v>1902</v>
      </c>
    </row>
    <row r="535" spans="2:3" x14ac:dyDescent="0.25">
      <c r="B535" t="s">
        <v>20</v>
      </c>
      <c r="C535">
        <v>105</v>
      </c>
    </row>
    <row r="536" spans="2:3" x14ac:dyDescent="0.25">
      <c r="B536" t="s">
        <v>20</v>
      </c>
      <c r="C536">
        <v>132</v>
      </c>
    </row>
    <row r="537" spans="2:3" x14ac:dyDescent="0.25">
      <c r="B537" t="s">
        <v>20</v>
      </c>
      <c r="C537">
        <v>96</v>
      </c>
    </row>
    <row r="538" spans="2:3" x14ac:dyDescent="0.25">
      <c r="B538" t="s">
        <v>20</v>
      </c>
      <c r="C538">
        <v>114</v>
      </c>
    </row>
    <row r="539" spans="2:3" x14ac:dyDescent="0.25">
      <c r="B539" t="s">
        <v>20</v>
      </c>
      <c r="C539">
        <v>203</v>
      </c>
    </row>
    <row r="540" spans="2:3" x14ac:dyDescent="0.25">
      <c r="B540" t="s">
        <v>20</v>
      </c>
      <c r="C540">
        <v>1559</v>
      </c>
    </row>
    <row r="541" spans="2:3" x14ac:dyDescent="0.25">
      <c r="B541" t="s">
        <v>20</v>
      </c>
      <c r="C541">
        <v>1548</v>
      </c>
    </row>
    <row r="542" spans="2:3" x14ac:dyDescent="0.25">
      <c r="B542" t="s">
        <v>20</v>
      </c>
      <c r="C542">
        <v>80</v>
      </c>
    </row>
    <row r="543" spans="2:3" x14ac:dyDescent="0.25">
      <c r="B543" t="s">
        <v>20</v>
      </c>
      <c r="C543">
        <v>131</v>
      </c>
    </row>
    <row r="544" spans="2:3" x14ac:dyDescent="0.25">
      <c r="B544" t="s">
        <v>20</v>
      </c>
      <c r="C544">
        <v>112</v>
      </c>
    </row>
    <row r="545" spans="2:3" x14ac:dyDescent="0.25">
      <c r="B545" t="s">
        <v>20</v>
      </c>
      <c r="C545">
        <v>155</v>
      </c>
    </row>
    <row r="546" spans="2:3" x14ac:dyDescent="0.25">
      <c r="B546" t="s">
        <v>20</v>
      </c>
      <c r="C546">
        <v>266</v>
      </c>
    </row>
    <row r="547" spans="2:3" x14ac:dyDescent="0.25">
      <c r="B547" t="s">
        <v>20</v>
      </c>
      <c r="C547">
        <v>155</v>
      </c>
    </row>
    <row r="548" spans="2:3" x14ac:dyDescent="0.25">
      <c r="B548" t="s">
        <v>20</v>
      </c>
      <c r="C548">
        <v>207</v>
      </c>
    </row>
    <row r="549" spans="2:3" x14ac:dyDescent="0.25">
      <c r="B549" t="s">
        <v>20</v>
      </c>
      <c r="C549">
        <v>245</v>
      </c>
    </row>
    <row r="550" spans="2:3" x14ac:dyDescent="0.25">
      <c r="B550" t="s">
        <v>20</v>
      </c>
      <c r="C550">
        <v>1573</v>
      </c>
    </row>
    <row r="551" spans="2:3" x14ac:dyDescent="0.25">
      <c r="B551" t="s">
        <v>20</v>
      </c>
      <c r="C551">
        <v>114</v>
      </c>
    </row>
    <row r="552" spans="2:3" x14ac:dyDescent="0.25">
      <c r="B552" t="s">
        <v>20</v>
      </c>
      <c r="C552">
        <v>93</v>
      </c>
    </row>
    <row r="553" spans="2:3" x14ac:dyDescent="0.25">
      <c r="B553" t="s">
        <v>20</v>
      </c>
      <c r="C553">
        <v>1681</v>
      </c>
    </row>
    <row r="554" spans="2:3" x14ac:dyDescent="0.25">
      <c r="B554" t="s">
        <v>20</v>
      </c>
      <c r="C554">
        <v>32</v>
      </c>
    </row>
    <row r="555" spans="2:3" x14ac:dyDescent="0.25">
      <c r="B555" t="s">
        <v>20</v>
      </c>
      <c r="C555">
        <v>135</v>
      </c>
    </row>
    <row r="556" spans="2:3" x14ac:dyDescent="0.25">
      <c r="B556" t="s">
        <v>20</v>
      </c>
      <c r="C556">
        <v>140</v>
      </c>
    </row>
    <row r="557" spans="2:3" x14ac:dyDescent="0.25">
      <c r="B557" t="s">
        <v>20</v>
      </c>
      <c r="C557">
        <v>92</v>
      </c>
    </row>
    <row r="558" spans="2:3" x14ac:dyDescent="0.25">
      <c r="B558" t="s">
        <v>20</v>
      </c>
      <c r="C558">
        <v>1015</v>
      </c>
    </row>
    <row r="559" spans="2:3" x14ac:dyDescent="0.25">
      <c r="B559" t="s">
        <v>20</v>
      </c>
      <c r="C559">
        <v>323</v>
      </c>
    </row>
    <row r="560" spans="2:3" x14ac:dyDescent="0.25">
      <c r="B560" t="s">
        <v>20</v>
      </c>
      <c r="C560">
        <v>2326</v>
      </c>
    </row>
    <row r="561" spans="2:3" x14ac:dyDescent="0.25">
      <c r="B561" t="s">
        <v>20</v>
      </c>
      <c r="C561">
        <v>381</v>
      </c>
    </row>
    <row r="562" spans="2:3" x14ac:dyDescent="0.25">
      <c r="B562" t="s">
        <v>20</v>
      </c>
      <c r="C562">
        <v>480</v>
      </c>
    </row>
    <row r="563" spans="2:3" x14ac:dyDescent="0.25">
      <c r="B563" t="s">
        <v>20</v>
      </c>
      <c r="C563">
        <v>226</v>
      </c>
    </row>
    <row r="564" spans="2:3" x14ac:dyDescent="0.25">
      <c r="B564" t="s">
        <v>20</v>
      </c>
      <c r="C564">
        <v>241</v>
      </c>
    </row>
    <row r="565" spans="2:3" x14ac:dyDescent="0.25">
      <c r="B565" t="s">
        <v>20</v>
      </c>
      <c r="C565">
        <v>132</v>
      </c>
    </row>
    <row r="566" spans="2:3" x14ac:dyDescent="0.25">
      <c r="B566" t="s">
        <v>20</v>
      </c>
      <c r="C566">
        <v>2043</v>
      </c>
    </row>
  </sheetData>
  <conditionalFormatting sqref="H1:H365">
    <cfRule type="containsText" dxfId="7" priority="5" operator="containsText" text="live">
      <formula>NOT(ISERROR(SEARCH("live",H1)))</formula>
    </cfRule>
    <cfRule type="containsText" dxfId="6" priority="6" operator="containsText" text="cance">
      <formula>NOT(ISERROR(SEARCH("cance",H1)))</formula>
    </cfRule>
    <cfRule type="containsText" dxfId="5" priority="7" operator="containsText" text="success">
      <formula>NOT(ISERROR(SEARCH("success",H1)))</formula>
    </cfRule>
    <cfRule type="containsText" dxfId="4" priority="8" operator="containsText" text="fail">
      <formula>NOT(ISERROR(SEARCH("fail",H1)))</formula>
    </cfRule>
  </conditionalFormatting>
  <conditionalFormatting sqref="B1:B566">
    <cfRule type="containsText" dxfId="3" priority="1" operator="containsText" text="live">
      <formula>NOT(ISERROR(SEARCH("live",B1)))</formula>
    </cfRule>
    <cfRule type="containsText" dxfId="2" priority="2" operator="containsText" text="cance">
      <formula>NOT(ISERROR(SEARCH("cance",B1)))</formula>
    </cfRule>
    <cfRule type="containsText" dxfId="1" priority="3" operator="containsText" text="success">
      <formula>NOT(ISERROR(SEARCH("success",B1)))</formula>
    </cfRule>
    <cfRule type="containsText" dxfId="0" priority="4" operator="containsText" text="fail">
      <formula>NOT(ISERROR(SEARCH("fail",B1)))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table1</vt:lpstr>
      <vt:lpstr>pivot table2</vt:lpstr>
      <vt:lpstr>pivot table3</vt:lpstr>
      <vt:lpstr>goal</vt:lpstr>
      <vt:lpstr>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Cindy Lu</cp:lastModifiedBy>
  <dcterms:created xsi:type="dcterms:W3CDTF">2021-09-29T18:52:28Z</dcterms:created>
  <dcterms:modified xsi:type="dcterms:W3CDTF">2023-03-02T00:54:36Z</dcterms:modified>
</cp:coreProperties>
</file>