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autoCompressPictures="0"/>
  <bookViews>
    <workbookView xWindow="0" yWindow="0" windowWidth="28800" windowHeight="11835" tabRatio="788" activeTab="7"/>
  </bookViews>
  <sheets>
    <sheet name="Enero" sheetId="14" r:id="rId1"/>
    <sheet name="Febrero" sheetId="15" r:id="rId2"/>
    <sheet name="Marzo" sheetId="16" r:id="rId3"/>
    <sheet name="Abril" sheetId="17" r:id="rId4"/>
    <sheet name="Mayo" sheetId="18" r:id="rId5"/>
    <sheet name="Junio" sheetId="19" r:id="rId6"/>
    <sheet name="Julio" sheetId="20" r:id="rId7"/>
    <sheet name="Agosto" sheetId="21" r:id="rId8"/>
    <sheet name="Septiembre" sheetId="22" r:id="rId9"/>
    <sheet name="Octubre" sheetId="23" r:id="rId10"/>
    <sheet name="Noviembre" sheetId="24" r:id="rId11"/>
    <sheet name="Diciembre" sheetId="25" r:id="rId12"/>
  </sheets>
  <definedNames>
    <definedName name="AñoCalendario">Enero!$K$3</definedName>
    <definedName name="_xlnm.Print_Area" localSheetId="0">Enero!$A$1:$H$14</definedName>
    <definedName name="ColumnTitleRegion1..H12.1">Enero!$B$2</definedName>
    <definedName name="ColumnTitleRegion1..H12.10">Octubre!$B$2</definedName>
    <definedName name="ColumnTitleRegion1..H12.11">Noviembre!$B$2</definedName>
    <definedName name="ColumnTitleRegion1..H12.12">Diciembre!$B$2</definedName>
    <definedName name="ColumnTitleRegion1..H12.2">Febrero!$B$2</definedName>
    <definedName name="ColumnTitleRegion1..H12.3">Marzo!$B$2</definedName>
    <definedName name="ColumnTitleRegion1..H12.4">Abril!$B$2</definedName>
    <definedName name="ColumnTitleRegion1..H12.5">Mayo!$B$2</definedName>
    <definedName name="ColumnTitleRegion1..H12.6">Junio!$B$2</definedName>
    <definedName name="ColumnTitleRegion1..H12.7">Julio!$B$2</definedName>
    <definedName name="ColumnTitleRegion1..H12.8">Agosto!$B$2</definedName>
    <definedName name="ColumnTitleRegion1..H12.9">Septiembre!$B$2</definedName>
    <definedName name="ColumnTitleRegion2..C14.1">Enero!$B$2</definedName>
    <definedName name="ColumnTitleRegion2..C14.10">Octubre!$B$2</definedName>
    <definedName name="ColumnTitleRegion2..C14.11">Noviembre!$B$2</definedName>
    <definedName name="ColumnTitleRegion2..C14.12">Diciembre!$B$2</definedName>
    <definedName name="ColumnTitleRegion2..C14.2">Febrero!$B$2</definedName>
    <definedName name="ColumnTitleRegion2..C14.3">Marzo!$B$2</definedName>
    <definedName name="ColumnTitleRegion2..C14.4">Abril!$B$2</definedName>
    <definedName name="ColumnTitleRegion2..C14.5">Mayo!$B$2</definedName>
    <definedName name="ColumnTitleRegion2..C14.6">Junio!$B$2</definedName>
    <definedName name="ColumnTitleRegion2..C14.7">Julio!$B$2</definedName>
    <definedName name="ColumnTitleRegion2..C14.8">Agosto!$B$2</definedName>
    <definedName name="ColumnTitleRegion2..C14.9">Septiembre!$B$2</definedName>
    <definedName name="DaysAndWeeks">{0,1,2,3,4,5,6} + {0;1;2;3;4;5}*7</definedName>
    <definedName name="InicioDeSemana">Enero!$K$4</definedName>
  </definedName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13" i="14" l="1" a="1"/>
  <c r="C13" i="14" s="1"/>
  <c r="B11" i="14"/>
  <c r="B11" i="14" a="1"/>
  <c r="G11" i="14" s="1"/>
  <c r="D9" i="14"/>
  <c r="B9" i="14"/>
  <c r="B9" i="14" a="1"/>
  <c r="G9" i="14" s="1"/>
  <c r="F7" i="14"/>
  <c r="D7" i="14"/>
  <c r="B7" i="14"/>
  <c r="B7" i="14" a="1"/>
  <c r="G7" i="14" s="1"/>
  <c r="B5" i="14" a="1"/>
  <c r="G5" i="14" s="1"/>
  <c r="B3" i="14"/>
  <c r="B3" i="14" a="1"/>
  <c r="G3" i="14" s="1"/>
  <c r="B2" i="14"/>
  <c r="B13" i="15" a="1"/>
  <c r="C13" i="15" s="1"/>
  <c r="B11" i="15"/>
  <c r="B11" i="15" a="1"/>
  <c r="G11" i="15" s="1"/>
  <c r="D9" i="15"/>
  <c r="B9" i="15"/>
  <c r="B9" i="15" a="1"/>
  <c r="G9" i="15" s="1"/>
  <c r="F7" i="15"/>
  <c r="D7" i="15"/>
  <c r="B7" i="15"/>
  <c r="B7" i="15" a="1"/>
  <c r="G7" i="15" s="1"/>
  <c r="B5" i="15" a="1"/>
  <c r="G5" i="15" s="1"/>
  <c r="B3" i="15"/>
  <c r="B3" i="15" a="1"/>
  <c r="G3" i="15" s="1"/>
  <c r="B2" i="15"/>
  <c r="B13" i="16" a="1"/>
  <c r="C13" i="16" s="1"/>
  <c r="B11" i="16"/>
  <c r="B11" i="16" a="1"/>
  <c r="G11" i="16" s="1"/>
  <c r="D9" i="16"/>
  <c r="B9" i="16"/>
  <c r="B9" i="16" a="1"/>
  <c r="G9" i="16" s="1"/>
  <c r="F7" i="16"/>
  <c r="D7" i="16"/>
  <c r="B7" i="16"/>
  <c r="B7" i="16" a="1"/>
  <c r="G7" i="16" s="1"/>
  <c r="B5" i="16" a="1"/>
  <c r="G5" i="16" s="1"/>
  <c r="B3" i="16"/>
  <c r="B3" i="16" a="1"/>
  <c r="G3" i="16" s="1"/>
  <c r="B2" i="16"/>
  <c r="B13" i="17" a="1"/>
  <c r="C13" i="17" s="1"/>
  <c r="B11" i="17"/>
  <c r="B11" i="17" a="1"/>
  <c r="G11" i="17" s="1"/>
  <c r="D9" i="17"/>
  <c r="B9" i="17"/>
  <c r="B9" i="17" a="1"/>
  <c r="G9" i="17" s="1"/>
  <c r="F7" i="17"/>
  <c r="D7" i="17"/>
  <c r="B7" i="17"/>
  <c r="B7" i="17" a="1"/>
  <c r="G7" i="17" s="1"/>
  <c r="B5" i="17" a="1"/>
  <c r="G5" i="17" s="1"/>
  <c r="B3" i="17"/>
  <c r="B3" i="17" a="1"/>
  <c r="G3" i="17" s="1"/>
  <c r="B2" i="17"/>
  <c r="B13" i="18" a="1"/>
  <c r="C13" i="18" s="1"/>
  <c r="B11" i="18"/>
  <c r="B11" i="18" a="1"/>
  <c r="G11" i="18" s="1"/>
  <c r="D9" i="18"/>
  <c r="B9" i="18"/>
  <c r="B9" i="18" a="1"/>
  <c r="G9" i="18" s="1"/>
  <c r="F7" i="18"/>
  <c r="D7" i="18"/>
  <c r="B7" i="18"/>
  <c r="B7" i="18" a="1"/>
  <c r="G7" i="18" s="1"/>
  <c r="B5" i="18" a="1"/>
  <c r="G5" i="18" s="1"/>
  <c r="B3" i="18"/>
  <c r="B3" i="18" a="1"/>
  <c r="G3" i="18" s="1"/>
  <c r="B2" i="18"/>
  <c r="B13" i="19" a="1"/>
  <c r="C13" i="19" s="1"/>
  <c r="B11" i="19"/>
  <c r="B11" i="19" a="1"/>
  <c r="G11" i="19" s="1"/>
  <c r="B9" i="19" a="1"/>
  <c r="G9" i="19" s="1"/>
  <c r="B7" i="19" a="1"/>
  <c r="H7" i="19" s="1"/>
  <c r="B5" i="19" a="1"/>
  <c r="H5" i="19" s="1"/>
  <c r="B3" i="19" a="1"/>
  <c r="H3" i="19" s="1"/>
  <c r="B2" i="19"/>
  <c r="B13" i="20" a="1"/>
  <c r="B13" i="20" s="1"/>
  <c r="B11" i="20" a="1"/>
  <c r="H11" i="20" s="1"/>
  <c r="B9" i="20" a="1"/>
  <c r="H9" i="20" s="1"/>
  <c r="B7" i="20" a="1"/>
  <c r="H7" i="20" s="1"/>
  <c r="B5" i="20" a="1"/>
  <c r="H5" i="20" s="1"/>
  <c r="B3" i="20" a="1"/>
  <c r="H3" i="20" s="1"/>
  <c r="B2" i="20"/>
  <c r="B13" i="21" a="1"/>
  <c r="B13" i="21" s="1"/>
  <c r="B11" i="21" a="1"/>
  <c r="H11" i="21" s="1"/>
  <c r="B9" i="21" a="1"/>
  <c r="B7" i="21" a="1"/>
  <c r="B5" i="21" a="1"/>
  <c r="B3" i="21" a="1"/>
  <c r="B2" i="21"/>
  <c r="C13" i="22"/>
  <c r="B13" i="22" a="1"/>
  <c r="B13" i="22" s="1"/>
  <c r="C11" i="22"/>
  <c r="B11" i="22" a="1"/>
  <c r="G11" i="22" s="1"/>
  <c r="B9" i="22" a="1"/>
  <c r="C9" i="22" s="1"/>
  <c r="B7" i="22" a="1"/>
  <c r="G7" i="22" s="1"/>
  <c r="B5" i="22" a="1"/>
  <c r="G5" i="22" s="1"/>
  <c r="B3" i="22" a="1"/>
  <c r="G3" i="22" s="1"/>
  <c r="B2" i="22"/>
  <c r="C13" i="23"/>
  <c r="B13" i="23" a="1"/>
  <c r="B13" i="23" s="1"/>
  <c r="C11" i="23"/>
  <c r="B11" i="23" a="1"/>
  <c r="G11" i="23" s="1"/>
  <c r="B9" i="23" a="1"/>
  <c r="B7" i="23" a="1"/>
  <c r="B5" i="23" a="1"/>
  <c r="B3" i="23" a="1"/>
  <c r="B2" i="23"/>
  <c r="B13" i="24" a="1"/>
  <c r="B13" i="24" s="1"/>
  <c r="G11" i="24"/>
  <c r="C11" i="24"/>
  <c r="B11" i="24" a="1"/>
  <c r="G9" i="24"/>
  <c r="C9" i="24"/>
  <c r="B9" i="24" a="1"/>
  <c r="B7" i="24" a="1"/>
  <c r="G7" i="24" s="1"/>
  <c r="B5" i="24" a="1"/>
  <c r="G5" i="24" s="1"/>
  <c r="B3" i="24" a="1"/>
  <c r="G3" i="24" s="1"/>
  <c r="B2" i="24"/>
  <c r="B13" i="25" a="1"/>
  <c r="B13" i="25" s="1"/>
  <c r="G11" i="25"/>
  <c r="B11" i="25" a="1"/>
  <c r="C11" i="25" s="1"/>
  <c r="B9" i="25" a="1"/>
  <c r="B7" i="25" a="1"/>
  <c r="B5" i="25" a="1"/>
  <c r="B3" i="25" a="1"/>
  <c r="B2" i="25"/>
  <c r="B1" i="14"/>
  <c r="B1" i="15"/>
  <c r="B1" i="16"/>
  <c r="B1" i="17"/>
  <c r="B1" i="18"/>
  <c r="B1" i="19"/>
  <c r="B1" i="20"/>
  <c r="B1" i="21"/>
  <c r="B1" i="22"/>
  <c r="B1" i="23"/>
  <c r="B1" i="24"/>
  <c r="B1" i="25"/>
  <c r="H5" i="18" l="1"/>
  <c r="G9" i="22"/>
  <c r="F11" i="19"/>
  <c r="F3" i="18"/>
  <c r="D5" i="18"/>
  <c r="H9" i="18"/>
  <c r="F11" i="18"/>
  <c r="F3" i="17"/>
  <c r="D5" i="17"/>
  <c r="H9" i="17"/>
  <c r="F11" i="17"/>
  <c r="F3" i="16"/>
  <c r="D5" i="16"/>
  <c r="H9" i="16"/>
  <c r="F11" i="16"/>
  <c r="F3" i="15"/>
  <c r="D5" i="15"/>
  <c r="H9" i="15"/>
  <c r="F11" i="15"/>
  <c r="F3" i="14"/>
  <c r="D5" i="14"/>
  <c r="H9" i="14"/>
  <c r="F11" i="14"/>
  <c r="H5" i="17"/>
  <c r="H11" i="19"/>
  <c r="H3" i="18"/>
  <c r="F5" i="18"/>
  <c r="H11" i="18"/>
  <c r="H3" i="17"/>
  <c r="F5" i="17"/>
  <c r="H11" i="17"/>
  <c r="H3" i="16"/>
  <c r="F5" i="16"/>
  <c r="H11" i="16"/>
  <c r="H3" i="15"/>
  <c r="F5" i="15"/>
  <c r="H11" i="15"/>
  <c r="H3" i="14"/>
  <c r="F5" i="14"/>
  <c r="H11" i="14"/>
  <c r="H5" i="16"/>
  <c r="H5" i="15"/>
  <c r="H5" i="14"/>
  <c r="C13" i="25"/>
  <c r="C13" i="24"/>
  <c r="D11" i="19"/>
  <c r="B13" i="19"/>
  <c r="D3" i="18"/>
  <c r="B5" i="18"/>
  <c r="H7" i="18"/>
  <c r="F9" i="18"/>
  <c r="D11" i="18"/>
  <c r="B13" i="18"/>
  <c r="D3" i="17"/>
  <c r="B5" i="17"/>
  <c r="H7" i="17"/>
  <c r="F9" i="17"/>
  <c r="D11" i="17"/>
  <c r="B13" i="17"/>
  <c r="D3" i="16"/>
  <c r="B5" i="16"/>
  <c r="H7" i="16"/>
  <c r="F9" i="16"/>
  <c r="D11" i="16"/>
  <c r="B13" i="16"/>
  <c r="D3" i="15"/>
  <c r="B5" i="15"/>
  <c r="H7" i="15"/>
  <c r="F9" i="15"/>
  <c r="D11" i="15"/>
  <c r="B13" i="15"/>
  <c r="D3" i="14"/>
  <c r="B5" i="14"/>
  <c r="H7" i="14"/>
  <c r="F9" i="14"/>
  <c r="D11" i="14"/>
  <c r="B13" i="14"/>
  <c r="H3" i="25"/>
  <c r="F3" i="25"/>
  <c r="D3" i="25"/>
  <c r="B3" i="25"/>
  <c r="E3" i="25"/>
  <c r="H7" i="25"/>
  <c r="F7" i="25"/>
  <c r="D7" i="25"/>
  <c r="B7" i="25"/>
  <c r="H9" i="25"/>
  <c r="F9" i="25"/>
  <c r="D9" i="25"/>
  <c r="B9" i="25"/>
  <c r="E9" i="25"/>
  <c r="H11" i="25"/>
  <c r="F11" i="25"/>
  <c r="D11" i="25"/>
  <c r="B11" i="25"/>
  <c r="E11" i="25"/>
  <c r="C3" i="24"/>
  <c r="C5" i="24"/>
  <c r="C7" i="24"/>
  <c r="H3" i="23"/>
  <c r="F3" i="23"/>
  <c r="D3" i="23"/>
  <c r="B3" i="23"/>
  <c r="E3" i="23"/>
  <c r="H5" i="23"/>
  <c r="F5" i="23"/>
  <c r="D5" i="23"/>
  <c r="B5" i="23"/>
  <c r="E5" i="23"/>
  <c r="H7" i="23"/>
  <c r="F7" i="23"/>
  <c r="D7" i="23"/>
  <c r="B7" i="23"/>
  <c r="E7" i="23"/>
  <c r="H9" i="23"/>
  <c r="F9" i="23"/>
  <c r="D9" i="23"/>
  <c r="B9" i="23"/>
  <c r="E9" i="23"/>
  <c r="H11" i="23"/>
  <c r="F11" i="23"/>
  <c r="D11" i="23"/>
  <c r="B11" i="23"/>
  <c r="E11" i="23"/>
  <c r="C3" i="22"/>
  <c r="C5" i="22"/>
  <c r="C7" i="22"/>
  <c r="H3" i="21"/>
  <c r="F3" i="21"/>
  <c r="D3" i="21"/>
  <c r="B3" i="21"/>
  <c r="E3" i="21"/>
  <c r="H5" i="21"/>
  <c r="F5" i="21"/>
  <c r="D5" i="21"/>
  <c r="B5" i="21"/>
  <c r="E5" i="21"/>
  <c r="H7" i="21"/>
  <c r="F7" i="21"/>
  <c r="D7" i="21"/>
  <c r="B7" i="21"/>
  <c r="E7" i="21"/>
  <c r="H9" i="21"/>
  <c r="F9" i="21"/>
  <c r="D9" i="21"/>
  <c r="B9" i="21"/>
  <c r="G9" i="21"/>
  <c r="E9" i="21"/>
  <c r="H5" i="25"/>
  <c r="F5" i="25"/>
  <c r="D5" i="25"/>
  <c r="B5" i="25"/>
  <c r="E5" i="25"/>
  <c r="E7" i="25"/>
  <c r="C3" i="25"/>
  <c r="G3" i="25"/>
  <c r="G2" i="25" s="1"/>
  <c r="C5" i="25"/>
  <c r="G5" i="25"/>
  <c r="C7" i="25"/>
  <c r="G7" i="25"/>
  <c r="C9" i="25"/>
  <c r="G9" i="25"/>
  <c r="H3" i="24"/>
  <c r="F3" i="24"/>
  <c r="D3" i="24"/>
  <c r="B3" i="24"/>
  <c r="E3" i="24"/>
  <c r="H5" i="24"/>
  <c r="F5" i="24"/>
  <c r="D5" i="24"/>
  <c r="B5" i="24"/>
  <c r="E5" i="24"/>
  <c r="H7" i="24"/>
  <c r="F7" i="24"/>
  <c r="D7" i="24"/>
  <c r="B7" i="24"/>
  <c r="E7" i="24"/>
  <c r="H9" i="24"/>
  <c r="F9" i="24"/>
  <c r="D9" i="24"/>
  <c r="B9" i="24"/>
  <c r="E9" i="24"/>
  <c r="H11" i="24"/>
  <c r="F11" i="24"/>
  <c r="D11" i="24"/>
  <c r="B11" i="24"/>
  <c r="E11" i="24"/>
  <c r="C3" i="23"/>
  <c r="G3" i="23"/>
  <c r="G2" i="23" s="1"/>
  <c r="C5" i="23"/>
  <c r="G5" i="23"/>
  <c r="C7" i="23"/>
  <c r="G7" i="23"/>
  <c r="C9" i="23"/>
  <c r="G9" i="23"/>
  <c r="H3" i="22"/>
  <c r="H2" i="22" s="1"/>
  <c r="F3" i="22"/>
  <c r="D3" i="22"/>
  <c r="B3" i="22"/>
  <c r="E3" i="22"/>
  <c r="H5" i="22"/>
  <c r="F5" i="22"/>
  <c r="D5" i="22"/>
  <c r="B5" i="22"/>
  <c r="E5" i="22"/>
  <c r="H7" i="22"/>
  <c r="F7" i="22"/>
  <c r="D7" i="22"/>
  <c r="B7" i="22"/>
  <c r="E7" i="22"/>
  <c r="H9" i="22"/>
  <c r="F9" i="22"/>
  <c r="D9" i="22"/>
  <c r="B9" i="22"/>
  <c r="E9" i="22"/>
  <c r="H11" i="22"/>
  <c r="F11" i="22"/>
  <c r="D11" i="22"/>
  <c r="B11" i="22"/>
  <c r="E11" i="22"/>
  <c r="C3" i="21"/>
  <c r="G3" i="21"/>
  <c r="C5" i="21"/>
  <c r="G5" i="21"/>
  <c r="C7" i="21"/>
  <c r="G7" i="21"/>
  <c r="C9" i="21"/>
  <c r="C3" i="20"/>
  <c r="E3" i="20"/>
  <c r="E2" i="20" s="1"/>
  <c r="G3" i="20"/>
  <c r="G5" i="20"/>
  <c r="C11" i="21"/>
  <c r="E11" i="21"/>
  <c r="G11" i="21"/>
  <c r="C13" i="21"/>
  <c r="C5" i="20"/>
  <c r="E5" i="20"/>
  <c r="C7" i="20"/>
  <c r="E7" i="20"/>
  <c r="G7" i="20"/>
  <c r="C9" i="20"/>
  <c r="E9" i="20"/>
  <c r="G9" i="20"/>
  <c r="C11" i="20"/>
  <c r="E11" i="20"/>
  <c r="G11" i="20"/>
  <c r="C13" i="20"/>
  <c r="C3" i="19"/>
  <c r="E3" i="19"/>
  <c r="G3" i="19"/>
  <c r="C5" i="19"/>
  <c r="E5" i="19"/>
  <c r="G5" i="19"/>
  <c r="C7" i="19"/>
  <c r="E7" i="19"/>
  <c r="G7" i="19"/>
  <c r="C9" i="19"/>
  <c r="E9" i="19"/>
  <c r="H9" i="19"/>
  <c r="B11" i="21"/>
  <c r="D11" i="21"/>
  <c r="F11" i="21"/>
  <c r="B3" i="20"/>
  <c r="D3" i="20"/>
  <c r="F3" i="20"/>
  <c r="B5" i="20"/>
  <c r="D5" i="20"/>
  <c r="F5" i="20"/>
  <c r="B7" i="20"/>
  <c r="D7" i="20"/>
  <c r="F7" i="20"/>
  <c r="B9" i="20"/>
  <c r="D9" i="20"/>
  <c r="F9" i="20"/>
  <c r="B11" i="20"/>
  <c r="D11" i="20"/>
  <c r="F11" i="20"/>
  <c r="B3" i="19"/>
  <c r="D3" i="19"/>
  <c r="F3" i="19"/>
  <c r="B5" i="19"/>
  <c r="D5" i="19"/>
  <c r="F5" i="19"/>
  <c r="B7" i="19"/>
  <c r="D7" i="19"/>
  <c r="F7" i="19"/>
  <c r="B9" i="19"/>
  <c r="D9" i="19"/>
  <c r="F9" i="19"/>
  <c r="C11" i="19"/>
  <c r="E11" i="19"/>
  <c r="C3" i="18"/>
  <c r="E3" i="18"/>
  <c r="C5" i="18"/>
  <c r="E5" i="18"/>
  <c r="C7" i="18"/>
  <c r="E7" i="18"/>
  <c r="C9" i="18"/>
  <c r="E9" i="18"/>
  <c r="C11" i="18"/>
  <c r="E11" i="18"/>
  <c r="C3" i="17"/>
  <c r="E3" i="17"/>
  <c r="C5" i="17"/>
  <c r="E5" i="17"/>
  <c r="C7" i="17"/>
  <c r="E7" i="17"/>
  <c r="C9" i="17"/>
  <c r="E9" i="17"/>
  <c r="C11" i="17"/>
  <c r="E11" i="17"/>
  <c r="C3" i="16"/>
  <c r="E3" i="16"/>
  <c r="C5" i="16"/>
  <c r="E5" i="16"/>
  <c r="C7" i="16"/>
  <c r="E7" i="16"/>
  <c r="C9" i="16"/>
  <c r="E9" i="16"/>
  <c r="C11" i="16"/>
  <c r="E11" i="16"/>
  <c r="C3" i="15"/>
  <c r="E3" i="15"/>
  <c r="C5" i="15"/>
  <c r="E5" i="15"/>
  <c r="C7" i="15"/>
  <c r="E7" i="15"/>
  <c r="C9" i="15"/>
  <c r="E9" i="15"/>
  <c r="C11" i="15"/>
  <c r="E11" i="15"/>
  <c r="C3" i="14"/>
  <c r="E3" i="14"/>
  <c r="C5" i="14"/>
  <c r="E5" i="14"/>
  <c r="C7" i="14"/>
  <c r="E7" i="14"/>
  <c r="C9" i="14"/>
  <c r="E9" i="14"/>
  <c r="C11" i="14"/>
  <c r="E11" i="14"/>
  <c r="G2" i="24"/>
  <c r="G2" i="21"/>
  <c r="H2" i="19"/>
  <c r="G2" i="18"/>
  <c r="H2" i="17"/>
  <c r="H2" i="16"/>
  <c r="H2" i="15"/>
  <c r="F2" i="18" l="1"/>
  <c r="D2" i="18"/>
  <c r="H2" i="18"/>
  <c r="D2" i="25"/>
  <c r="F2" i="25"/>
  <c r="H2" i="25"/>
  <c r="C2" i="25"/>
  <c r="E2" i="25"/>
  <c r="D2" i="24"/>
  <c r="F2" i="24"/>
  <c r="H2" i="24"/>
  <c r="C2" i="24"/>
  <c r="E2" i="24"/>
  <c r="D2" i="23"/>
  <c r="F2" i="23"/>
  <c r="H2" i="23"/>
  <c r="C2" i="23"/>
  <c r="E2" i="23"/>
  <c r="C2" i="22"/>
  <c r="E2" i="22"/>
  <c r="G2" i="22"/>
  <c r="D2" i="22"/>
  <c r="F2" i="22"/>
  <c r="D2" i="21"/>
  <c r="F2" i="21"/>
  <c r="H2" i="21"/>
  <c r="C2" i="21"/>
  <c r="E2" i="21"/>
  <c r="C2" i="20"/>
  <c r="G2" i="20"/>
  <c r="D2" i="20"/>
  <c r="F2" i="20"/>
  <c r="H2" i="20"/>
  <c r="C2" i="19"/>
  <c r="E2" i="19"/>
  <c r="G2" i="19"/>
  <c r="D2" i="19"/>
  <c r="F2" i="19"/>
  <c r="C2" i="18"/>
  <c r="E2" i="18"/>
  <c r="C2" i="17"/>
  <c r="E2" i="17"/>
  <c r="G2" i="17"/>
  <c r="D2" i="17"/>
  <c r="F2" i="17"/>
  <c r="C2" i="16"/>
  <c r="E2" i="16"/>
  <c r="G2" i="16"/>
  <c r="D2" i="16"/>
  <c r="F2" i="16"/>
  <c r="C2" i="15"/>
  <c r="E2" i="15"/>
  <c r="G2" i="15"/>
  <c r="D2" i="15"/>
  <c r="F2" i="15"/>
  <c r="G2" i="14" l="1"/>
  <c r="E2" i="14"/>
  <c r="C2" i="14"/>
  <c r="H2" i="14"/>
  <c r="F2" i="14"/>
  <c r="D2" i="14"/>
</calcChain>
</file>

<file path=xl/sharedStrings.xml><?xml version="1.0" encoding="utf-8"?>
<sst xmlns="http://schemas.openxmlformats.org/spreadsheetml/2006/main" count="90" uniqueCount="74">
  <si>
    <t>Notas</t>
  </si>
  <si>
    <t>Configuración del calendario</t>
  </si>
  <si>
    <t>Año</t>
  </si>
  <si>
    <t>Inicio de la semana</t>
  </si>
  <si>
    <t>LUNES</t>
  </si>
  <si>
    <r>
      <rPr>
        <b/>
        <u/>
        <sz val="8"/>
        <color theme="4" tint="-0.249977111117893"/>
        <rFont val="Lucida Sans"/>
        <family val="2"/>
        <scheme val="minor"/>
      </rPr>
      <t xml:space="preserve">* Maritoña </t>
    </r>
    <r>
      <rPr>
        <b/>
        <sz val="8"/>
        <rFont val="Lucida Sans"/>
        <family val="2"/>
        <scheme val="minor"/>
      </rPr>
      <t>entrega cruce final de nómina vs SAT</t>
    </r>
    <r>
      <rPr>
        <b/>
        <u/>
        <sz val="8"/>
        <color theme="6" tint="-0.249977111117893"/>
        <rFont val="Lucida Sans"/>
        <family val="2"/>
        <scheme val="minor"/>
      </rPr>
      <t xml:space="preserve">
</t>
    </r>
  </si>
  <si>
    <t>PAGO DE NOMINA</t>
  </si>
  <si>
    <r>
      <rPr>
        <b/>
        <sz val="8"/>
        <color theme="9"/>
        <rFont val="Lucida Sans"/>
        <family val="2"/>
        <scheme val="minor"/>
      </rPr>
      <t>Junta COMPROMISOS 1:00Pm (Maritoña, Joana, Alberto y Yo)</t>
    </r>
    <r>
      <rPr>
        <b/>
        <sz val="8"/>
        <color theme="1" tint="0.34998626667073579"/>
        <rFont val="Lucida Sans"/>
        <family val="2"/>
        <scheme val="minor"/>
      </rPr>
      <t xml:space="preserve">
</t>
    </r>
    <r>
      <rPr>
        <b/>
        <strike/>
        <sz val="8"/>
        <color theme="1" tint="0.34998626667073579"/>
        <rFont val="Lucida Sans"/>
        <family val="2"/>
        <scheme val="minor"/>
      </rPr>
      <t>-</t>
    </r>
    <r>
      <rPr>
        <b/>
        <strike/>
        <sz val="8"/>
        <color theme="6" tint="-0.249977111117893"/>
        <rFont val="Lucida Sans"/>
        <family val="2"/>
        <scheme val="minor"/>
      </rPr>
      <t xml:space="preserve"> </t>
    </r>
    <r>
      <rPr>
        <b/>
        <strike/>
        <u/>
        <sz val="8"/>
        <color theme="6" tint="-0.249977111117893"/>
        <rFont val="Lucida Sans"/>
        <family val="2"/>
        <scheme val="minor"/>
      </rPr>
      <t>Alberto</t>
    </r>
    <r>
      <rPr>
        <b/>
        <strike/>
        <sz val="8"/>
        <color theme="1" tint="0.34998626667073579"/>
        <rFont val="Lucida Sans"/>
        <family val="2"/>
        <scheme val="minor"/>
      </rPr>
      <t xml:space="preserve">  Explicación Calendario Compromisos RH y Nómina</t>
    </r>
    <r>
      <rPr>
        <b/>
        <sz val="8"/>
        <color theme="1" tint="0.34998626667073579"/>
        <rFont val="Lucida Sans"/>
        <family val="2"/>
        <scheme val="minor"/>
      </rPr>
      <t xml:space="preserve">
</t>
    </r>
    <r>
      <rPr>
        <b/>
        <sz val="8"/>
        <color theme="4" tint="-0.249977111117893"/>
        <rFont val="Lucida Sans"/>
        <family val="2"/>
        <scheme val="minor"/>
      </rPr>
      <t>-</t>
    </r>
    <r>
      <rPr>
        <b/>
        <strike/>
        <sz val="8"/>
        <color theme="4" tint="-0.249977111117893"/>
        <rFont val="Lucida Sans"/>
        <family val="2"/>
        <scheme val="minor"/>
      </rPr>
      <t xml:space="preserve"> </t>
    </r>
    <r>
      <rPr>
        <b/>
        <strike/>
        <u/>
        <sz val="8"/>
        <color theme="4" tint="-0.249977111117893"/>
        <rFont val="Lucida Sans"/>
        <family val="2"/>
        <scheme val="minor"/>
      </rPr>
      <t>Claudia y Maritoña</t>
    </r>
    <r>
      <rPr>
        <b/>
        <strike/>
        <sz val="8"/>
        <color theme="1" tint="0.34998626667073579"/>
        <rFont val="Lucida Sans"/>
        <family val="2"/>
        <scheme val="minor"/>
      </rPr>
      <t xml:space="preserve"> llenado de calendario mes Julio</t>
    </r>
    <r>
      <rPr>
        <b/>
        <sz val="8"/>
        <color theme="1" tint="0.34998626667073579"/>
        <rFont val="Lucida Sans"/>
        <family val="2"/>
        <scheme val="minor"/>
      </rPr>
      <t xml:space="preserve">
</t>
    </r>
    <r>
      <rPr>
        <b/>
        <strike/>
        <sz val="8"/>
        <color theme="4" tint="-0.249977111117893"/>
        <rFont val="Lucida Sans"/>
        <family val="2"/>
        <scheme val="minor"/>
      </rPr>
      <t xml:space="preserve">- </t>
    </r>
    <r>
      <rPr>
        <b/>
        <strike/>
        <u/>
        <sz val="8"/>
        <color theme="4" tint="-0.249977111117893"/>
        <rFont val="Lucida Sans"/>
        <family val="2"/>
        <scheme val="minor"/>
      </rPr>
      <t>Joana</t>
    </r>
    <r>
      <rPr>
        <b/>
        <strike/>
        <sz val="8"/>
        <color theme="1" tint="0.34998626667073579"/>
        <rFont val="Lucida Sans"/>
        <family val="2"/>
        <scheme val="minor"/>
      </rPr>
      <t xml:space="preserve"> cierre de reloj checador</t>
    </r>
  </si>
  <si>
    <r>
      <rPr>
        <b/>
        <strike/>
        <u/>
        <sz val="8"/>
        <color theme="4" tint="-0.249977111117893"/>
        <rFont val="Lucida Sans"/>
        <family val="2"/>
        <scheme val="minor"/>
      </rPr>
      <t>Claudia y Joana</t>
    </r>
    <r>
      <rPr>
        <b/>
        <strike/>
        <sz val="8"/>
        <color theme="6" tint="-0.249977111117893"/>
        <rFont val="Lucida Sans"/>
        <family val="2"/>
        <scheme val="minor"/>
      </rPr>
      <t xml:space="preserve">: </t>
    </r>
    <r>
      <rPr>
        <b/>
        <strike/>
        <sz val="8"/>
        <rFont val="Lucida Sans"/>
        <family val="2"/>
        <scheme val="minor"/>
      </rPr>
      <t>Junta semanal 11:30 am explicación y llenado de calendario</t>
    </r>
    <r>
      <rPr>
        <b/>
        <u/>
        <sz val="8"/>
        <color theme="6" tint="-0.249977111117893"/>
        <rFont val="Lucida Sans"/>
        <family val="2"/>
        <scheme val="minor"/>
      </rPr>
      <t xml:space="preserve">
</t>
    </r>
    <r>
      <rPr>
        <b/>
        <strike/>
        <u/>
        <sz val="8"/>
        <color theme="6" tint="-0.249977111117893"/>
        <rFont val="Lucida Sans"/>
        <family val="2"/>
        <scheme val="minor"/>
      </rPr>
      <t xml:space="preserve">- </t>
    </r>
    <r>
      <rPr>
        <b/>
        <strike/>
        <u/>
        <sz val="8"/>
        <color theme="4" tint="-0.249977111117893"/>
        <rFont val="Lucida Sans"/>
        <family val="2"/>
        <scheme val="minor"/>
      </rPr>
      <t>Maritoña</t>
    </r>
    <r>
      <rPr>
        <b/>
        <strike/>
        <u/>
        <sz val="8"/>
        <color theme="6" tint="-0.249977111117893"/>
        <rFont val="Lucida Sans"/>
        <family val="2"/>
        <scheme val="minor"/>
      </rPr>
      <t xml:space="preserve"> </t>
    </r>
    <r>
      <rPr>
        <b/>
        <strike/>
        <sz val="8"/>
        <rFont val="Lucida Sans"/>
        <family val="2"/>
        <scheme val="minor"/>
      </rPr>
      <t>entrega nómina final a contabilidad</t>
    </r>
    <r>
      <rPr>
        <b/>
        <u/>
        <sz val="8"/>
        <color theme="6" tint="-0.249977111117893"/>
        <rFont val="Lucida Sans"/>
        <family val="2"/>
        <scheme val="minor"/>
      </rPr>
      <t xml:space="preserve">
</t>
    </r>
    <r>
      <rPr>
        <b/>
        <strike/>
        <u/>
        <sz val="8"/>
        <color theme="6" tint="-0.249977111117893"/>
        <rFont val="Lucida Sans"/>
        <family val="2"/>
        <scheme val="minor"/>
      </rPr>
      <t>-</t>
    </r>
    <r>
      <rPr>
        <b/>
        <strike/>
        <sz val="8"/>
        <color theme="6" tint="-0.249977111117893"/>
        <rFont val="Lucida Sans"/>
        <family val="2"/>
        <scheme val="minor"/>
      </rPr>
      <t xml:space="preserve"> </t>
    </r>
    <r>
      <rPr>
        <b/>
        <strike/>
        <u/>
        <sz val="8"/>
        <color theme="6" tint="-0.249977111117893"/>
        <rFont val="Lucida Sans"/>
        <family val="2"/>
        <scheme val="minor"/>
      </rPr>
      <t>Todos</t>
    </r>
    <r>
      <rPr>
        <b/>
        <strike/>
        <sz val="8"/>
        <color theme="6" tint="-0.249977111117893"/>
        <rFont val="Lucida Sans"/>
        <family val="2"/>
        <scheme val="minor"/>
      </rPr>
      <t xml:space="preserve"> </t>
    </r>
    <r>
      <rPr>
        <b/>
        <strike/>
        <sz val="8"/>
        <rFont val="Lucida Sans"/>
        <family val="2"/>
        <scheme val="minor"/>
      </rPr>
      <t>junta 5:15 a 5:45pm revisión Calendario</t>
    </r>
    <r>
      <rPr>
        <b/>
        <u/>
        <sz val="8"/>
        <color theme="6" tint="-0.249977111117893"/>
        <rFont val="Lucida Sans"/>
        <family val="2"/>
        <scheme val="minor"/>
      </rPr>
      <t xml:space="preserve">
</t>
    </r>
    <r>
      <rPr>
        <b/>
        <strike/>
        <u/>
        <sz val="8"/>
        <color theme="6" tint="-0.249977111117893"/>
        <rFont val="Lucida Sans"/>
        <family val="2"/>
        <scheme val="minor"/>
      </rPr>
      <t>- Alberto:</t>
    </r>
    <r>
      <rPr>
        <b/>
        <strike/>
        <sz val="8"/>
        <rFont val="Lucida Sans"/>
        <family val="2"/>
        <scheme val="minor"/>
      </rPr>
      <t>Reingreso de Héctor a Max el 16 de julio</t>
    </r>
    <r>
      <rPr>
        <b/>
        <sz val="8"/>
        <rFont val="Lucida Sans"/>
        <family val="2"/>
        <scheme val="minor"/>
      </rPr>
      <t xml:space="preserve">
</t>
    </r>
    <r>
      <rPr>
        <b/>
        <strike/>
        <u/>
        <sz val="8"/>
        <color theme="6" tint="-0.249977111117893"/>
        <rFont val="Lucida Sans"/>
        <family val="2"/>
        <scheme val="minor"/>
      </rPr>
      <t>- Alberto:</t>
    </r>
    <r>
      <rPr>
        <b/>
        <strike/>
        <sz val="8"/>
        <rFont val="Lucida Sans"/>
        <family val="2"/>
        <scheme val="minor"/>
      </rPr>
      <t xml:space="preserve"> Información Acta Administrativa Arq. Zepeda</t>
    </r>
    <r>
      <rPr>
        <b/>
        <sz val="8"/>
        <rFont val="Lucida Sans"/>
        <family val="2"/>
        <scheme val="minor"/>
      </rPr>
      <t xml:space="preserve">
</t>
    </r>
    <r>
      <rPr>
        <b/>
        <strike/>
        <u/>
        <sz val="8"/>
        <color theme="6" tint="-0.249977111117893"/>
        <rFont val="Lucida Sans"/>
        <family val="2"/>
        <scheme val="minor"/>
      </rPr>
      <t>- Alberto:</t>
    </r>
    <r>
      <rPr>
        <b/>
        <strike/>
        <sz val="8"/>
        <rFont val="Lucida Sans"/>
        <family val="2"/>
        <scheme val="minor"/>
      </rPr>
      <t xml:space="preserve"> Bono Alejandro Fragoso</t>
    </r>
  </si>
  <si>
    <r>
      <rPr>
        <b/>
        <strike/>
        <u/>
        <sz val="8"/>
        <color theme="4" tint="-0.249977111117893"/>
        <rFont val="Lucida Sans"/>
        <family val="2"/>
        <scheme val="minor"/>
      </rPr>
      <t>* Maritoña</t>
    </r>
    <r>
      <rPr>
        <b/>
        <strike/>
        <sz val="8"/>
        <color theme="1" tint="0.34998626667073579"/>
        <rFont val="Lucida Sans"/>
        <family val="2"/>
        <scheme val="minor"/>
      </rPr>
      <t xml:space="preserve"> Timbrado de recibos e inicio cruce vs SAT</t>
    </r>
    <r>
      <rPr>
        <b/>
        <sz val="8"/>
        <color theme="1" tint="0.34998626667073579"/>
        <rFont val="Lucida Sans"/>
        <family val="2"/>
        <charset val="238"/>
        <scheme val="minor"/>
      </rPr>
      <t xml:space="preserve">
</t>
    </r>
    <r>
      <rPr>
        <b/>
        <strike/>
        <u/>
        <sz val="8"/>
        <color theme="4" tint="-0.249977111117893"/>
        <rFont val="Lucida Sans"/>
        <family val="2"/>
        <scheme val="minor"/>
      </rPr>
      <t>* Maritoña</t>
    </r>
    <r>
      <rPr>
        <b/>
        <strike/>
        <sz val="8"/>
        <color theme="1" tint="0.34998626667073579"/>
        <rFont val="Lucida Sans"/>
        <family val="2"/>
        <scheme val="minor"/>
      </rPr>
      <t xml:space="preserve"> baja reportes para inicio de cruce vs SAT</t>
    </r>
    <r>
      <rPr>
        <b/>
        <sz val="8"/>
        <color theme="1" tint="0.34998626667073579"/>
        <rFont val="Lucida Sans"/>
        <family val="2"/>
        <charset val="238"/>
        <scheme val="minor"/>
      </rPr>
      <t xml:space="preserve">
</t>
    </r>
    <r>
      <rPr>
        <b/>
        <u/>
        <sz val="8"/>
        <color theme="4" tint="-0.249977111117893"/>
        <rFont val="Lucida Sans"/>
        <family val="2"/>
        <scheme val="minor"/>
      </rPr>
      <t/>
    </r>
  </si>
  <si>
    <r>
      <rPr>
        <b/>
        <strike/>
        <u/>
        <sz val="8"/>
        <color theme="6" tint="-0.249977111117893"/>
        <rFont val="Lucida Sans"/>
        <family val="2"/>
        <scheme val="minor"/>
      </rPr>
      <t>* Maritoña</t>
    </r>
    <r>
      <rPr>
        <b/>
        <strike/>
        <sz val="8"/>
        <color theme="1" tint="0.34998626667073579"/>
        <rFont val="Lucida Sans"/>
        <family val="2"/>
        <scheme val="minor"/>
      </rPr>
      <t xml:space="preserve"> envío de recibos de nómina al Lic. de los 3 empleados con comisión</t>
    </r>
  </si>
  <si>
    <r>
      <rPr>
        <b/>
        <strike/>
        <u/>
        <sz val="8"/>
        <color theme="4" tint="-0.249977111117893"/>
        <rFont val="Lucida Sans"/>
        <family val="2"/>
        <scheme val="minor"/>
      </rPr>
      <t xml:space="preserve">* Maritoña </t>
    </r>
    <r>
      <rPr>
        <b/>
        <strike/>
        <sz val="8"/>
        <rFont val="Lucida Sans"/>
        <family val="2"/>
        <scheme val="minor"/>
      </rPr>
      <t xml:space="preserve">entrega cruce final de nómina vs SAT
</t>
    </r>
    <r>
      <rPr>
        <b/>
        <strike/>
        <u/>
        <sz val="8"/>
        <color theme="4" tint="-0.249977111117893"/>
        <rFont val="Lucida Sans"/>
        <family val="2"/>
        <scheme val="minor"/>
      </rPr>
      <t>* Maritoña</t>
    </r>
    <r>
      <rPr>
        <b/>
        <strike/>
        <sz val="8"/>
        <rFont val="Lucida Sans"/>
        <family val="2"/>
        <scheme val="minor"/>
      </rPr>
      <t xml:space="preserve"> baja Samuel Segundo y Viridiana</t>
    </r>
    <r>
      <rPr>
        <b/>
        <sz val="8"/>
        <rFont val="Lucida Sans"/>
        <family val="2"/>
        <scheme val="minor"/>
      </rPr>
      <t xml:space="preserve">
</t>
    </r>
    <r>
      <rPr>
        <b/>
        <u/>
        <sz val="8"/>
        <color theme="6" tint="-0.249977111117893"/>
        <rFont val="Lucida Sans"/>
        <family val="2"/>
        <scheme val="minor"/>
      </rPr>
      <t xml:space="preserve">
</t>
    </r>
  </si>
  <si>
    <r>
      <rPr>
        <b/>
        <strike/>
        <u/>
        <sz val="8"/>
        <color theme="4" tint="-0.249977111117893"/>
        <rFont val="Lucida Sans"/>
        <family val="2"/>
        <scheme val="minor"/>
      </rPr>
      <t>* Maritoña</t>
    </r>
    <r>
      <rPr>
        <b/>
        <strike/>
        <sz val="8"/>
        <color theme="1" tint="0.34998626667073579"/>
        <rFont val="Lucida Sans"/>
        <family val="2"/>
        <scheme val="minor"/>
      </rPr>
      <t xml:space="preserve"> Baja y entrega cédula de Fonacot</t>
    </r>
    <r>
      <rPr>
        <b/>
        <sz val="8"/>
        <color theme="1" tint="0.34998626667073579"/>
        <rFont val="Lucida Sans"/>
        <family val="2"/>
        <charset val="238"/>
        <scheme val="minor"/>
      </rPr>
      <t xml:space="preserve">
</t>
    </r>
    <r>
      <rPr>
        <b/>
        <strike/>
        <u/>
        <sz val="8"/>
        <color theme="4" tint="-0.249977111117893"/>
        <rFont val="Lucida Sans"/>
        <family val="2"/>
        <scheme val="minor"/>
      </rPr>
      <t>* Maritoña</t>
    </r>
    <r>
      <rPr>
        <b/>
        <strike/>
        <sz val="8"/>
        <color theme="1" tint="0.34998626667073579"/>
        <rFont val="Lucida Sans"/>
        <family val="2"/>
        <scheme val="minor"/>
      </rPr>
      <t xml:space="preserve"> Mete al IDSE Sueldos Variables</t>
    </r>
  </si>
  <si>
    <r>
      <rPr>
        <b/>
        <u/>
        <sz val="8"/>
        <color theme="4" tint="-0.249977111117893"/>
        <rFont val="Lucida Sans"/>
        <family val="2"/>
        <scheme val="minor"/>
      </rPr>
      <t>* Maritoña</t>
    </r>
    <r>
      <rPr>
        <b/>
        <sz val="8"/>
        <color theme="1" tint="0.34998626667073579"/>
        <rFont val="Lucida Sans"/>
        <family val="2"/>
        <scheme val="minor"/>
      </rPr>
      <t xml:space="preserve"> revisa con Braulio su diferencia de Infonavit
</t>
    </r>
    <r>
      <rPr>
        <b/>
        <strike/>
        <u/>
        <sz val="8"/>
        <color theme="4" tint="-0.249977111117893"/>
        <rFont val="Lucida Sans"/>
        <family val="2"/>
        <scheme val="minor"/>
      </rPr>
      <t>* Joana y Claudia</t>
    </r>
    <r>
      <rPr>
        <b/>
        <strike/>
        <sz val="8"/>
        <color theme="1" tint="0.34998626667073579"/>
        <rFont val="Lucida Sans"/>
        <family val="2"/>
        <scheme val="minor"/>
      </rPr>
      <t xml:space="preserve"> revisión reglamento interior de trabajo</t>
    </r>
  </si>
  <si>
    <r>
      <rPr>
        <b/>
        <u/>
        <sz val="8"/>
        <color theme="4" tint="-0.249977111117893"/>
        <rFont val="Lucida Sans"/>
        <family val="2"/>
        <scheme val="minor"/>
      </rPr>
      <t>* Maritoña</t>
    </r>
    <r>
      <rPr>
        <b/>
        <sz val="8"/>
        <color theme="1" tint="0.34998626667073579"/>
        <rFont val="Lucida Sans"/>
        <family val="2"/>
        <charset val="238"/>
        <scheme val="minor"/>
      </rPr>
      <t xml:space="preserve"> entrega:
</t>
    </r>
    <r>
      <rPr>
        <b/>
        <strike/>
        <sz val="8"/>
        <color theme="1" tint="0.34998626667073579"/>
        <rFont val="Lucida Sans"/>
        <family val="2"/>
        <scheme val="minor"/>
      </rPr>
      <t>1. Reporte Costo Empleados Xserv a Karina</t>
    </r>
    <r>
      <rPr>
        <b/>
        <sz val="8"/>
        <color theme="1" tint="0.34998626667073579"/>
        <rFont val="Lucida Sans"/>
        <family val="2"/>
        <charset val="238"/>
        <scheme val="minor"/>
      </rPr>
      <t xml:space="preserve">
</t>
    </r>
    <r>
      <rPr>
        <b/>
        <strike/>
        <sz val="8"/>
        <color theme="1" tint="0.34998626667073579"/>
        <rFont val="Lucida Sans"/>
        <family val="2"/>
        <scheme val="minor"/>
      </rPr>
      <t>2. A partir del siguiente mes, entregará reporte de Acumulado (por quincena y total)</t>
    </r>
    <r>
      <rPr>
        <b/>
        <sz val="8"/>
        <color theme="1" tint="0.34998626667073579"/>
        <rFont val="Lucida Sans"/>
        <family val="2"/>
        <charset val="238"/>
        <scheme val="minor"/>
      </rPr>
      <t xml:space="preserve">
</t>
    </r>
    <r>
      <rPr>
        <b/>
        <strike/>
        <u/>
        <sz val="8"/>
        <color theme="6" tint="-0.249977111117893"/>
        <rFont val="Lucida Sans"/>
        <family val="2"/>
        <scheme val="minor"/>
      </rPr>
      <t>* Claudia</t>
    </r>
    <r>
      <rPr>
        <b/>
        <strike/>
        <sz val="8"/>
        <color theme="1" tint="0.34998626667073579"/>
        <rFont val="Lucida Sans"/>
        <family val="2"/>
        <scheme val="minor"/>
      </rPr>
      <t xml:space="preserve"> cambio pistola Control de Temperatura</t>
    </r>
  </si>
  <si>
    <r>
      <rPr>
        <b/>
        <u/>
        <sz val="8"/>
        <color theme="6" tint="-0.249977111117893"/>
        <rFont val="Lucida Sans"/>
        <family val="2"/>
        <scheme val="minor"/>
      </rPr>
      <t>* Maritoña</t>
    </r>
    <r>
      <rPr>
        <b/>
        <sz val="8"/>
        <color theme="1" tint="0.34998626667073579"/>
        <rFont val="Lucida Sans"/>
        <family val="2"/>
        <scheme val="minor"/>
      </rPr>
      <t xml:space="preserve"> envío de recibos de nómina al Lic. de los 3 empleados con comisión</t>
    </r>
  </si>
  <si>
    <r>
      <rPr>
        <b/>
        <strike/>
        <u/>
        <sz val="8"/>
        <color theme="6" tint="-0.249977111117893"/>
        <rFont val="Lucida Sans"/>
        <family val="2"/>
        <scheme val="minor"/>
      </rPr>
      <t xml:space="preserve">* Claudia </t>
    </r>
    <r>
      <rPr>
        <b/>
        <strike/>
        <sz val="8"/>
        <rFont val="Lucida Sans"/>
        <family val="2"/>
        <scheme val="minor"/>
      </rPr>
      <t>Hablar con Edgar y compartir al Lic. respuesta del empleado</t>
    </r>
  </si>
  <si>
    <r>
      <rPr>
        <b/>
        <strike/>
        <u/>
        <sz val="8"/>
        <color theme="4" tint="-0.249977111117893"/>
        <rFont val="Lucida Sans"/>
        <family val="2"/>
        <scheme val="minor"/>
      </rPr>
      <t>* Maritoña</t>
    </r>
    <r>
      <rPr>
        <b/>
        <strike/>
        <sz val="8"/>
        <color theme="1" tint="0.34998626667073579"/>
        <rFont val="Lucida Sans"/>
        <family val="2"/>
        <scheme val="minor"/>
      </rPr>
      <t xml:space="preserve"> Baja de IDSE EMA y EBA</t>
    </r>
    <r>
      <rPr>
        <b/>
        <sz val="8"/>
        <color theme="1" tint="0.34998626667073579"/>
        <rFont val="Lucida Sans"/>
        <family val="2"/>
        <charset val="238"/>
        <scheme val="minor"/>
      </rPr>
      <t xml:space="preserve">
</t>
    </r>
    <r>
      <rPr>
        <b/>
        <u/>
        <sz val="8"/>
        <color theme="4" tint="-0.249977111117893"/>
        <rFont val="Lucida Sans"/>
        <family val="2"/>
        <scheme val="minor"/>
      </rPr>
      <t>* Maritoña</t>
    </r>
    <r>
      <rPr>
        <b/>
        <sz val="8"/>
        <color theme="1" tint="0.34998626667073579"/>
        <rFont val="Lucida Sans"/>
        <family val="2"/>
        <charset val="238"/>
        <scheme val="minor"/>
      </rPr>
      <t xml:space="preserve"> Realiza y entrega cruce EBA vs Infonavit
</t>
    </r>
    <r>
      <rPr>
        <b/>
        <u/>
        <sz val="8"/>
        <color theme="4" tint="-0.249977111117893"/>
        <rFont val="Lucida Sans"/>
        <family val="2"/>
        <scheme val="minor"/>
      </rPr>
      <t>* Maritoña</t>
    </r>
    <r>
      <rPr>
        <b/>
        <sz val="8"/>
        <color theme="1" tint="0.34998626667073579"/>
        <rFont val="Lucida Sans"/>
        <family val="2"/>
        <charset val="238"/>
        <scheme val="minor"/>
      </rPr>
      <t xml:space="preserve"> entrega a Joana recibos timbrados del mes anterior
</t>
    </r>
    <r>
      <rPr>
        <b/>
        <u/>
        <sz val="8"/>
        <color theme="4" tint="-0.249977111117893"/>
        <rFont val="Lucida Sans"/>
        <family val="2"/>
        <scheme val="minor"/>
      </rPr>
      <t>* Joana:</t>
    </r>
    <r>
      <rPr>
        <b/>
        <sz val="8"/>
        <color theme="1" tint="0.34998626667073579"/>
        <rFont val="Lucida Sans"/>
        <family val="2"/>
        <charset val="238"/>
        <scheme val="minor"/>
      </rPr>
      <t xml:space="preserve"> Fecha límite para entrega a Liverpool de: SAT, IMSS e Infonavit
</t>
    </r>
    <r>
      <rPr>
        <b/>
        <strike/>
        <u/>
        <sz val="8"/>
        <color theme="6" tint="-0.249977111117893"/>
        <rFont val="Lucida Sans"/>
        <family val="2"/>
        <scheme val="minor"/>
      </rPr>
      <t>* Claudia</t>
    </r>
    <r>
      <rPr>
        <b/>
        <strike/>
        <sz val="8"/>
        <color theme="1" tint="0.34998626667073579"/>
        <rFont val="Lucida Sans"/>
        <family val="2"/>
        <scheme val="minor"/>
      </rPr>
      <t xml:space="preserve"> entrega llaves portón</t>
    </r>
  </si>
  <si>
    <r>
      <rPr>
        <b/>
        <strike/>
        <u/>
        <sz val="8"/>
        <color theme="4" tint="-0.249977111117893"/>
        <rFont val="Lucida Sans"/>
        <family val="2"/>
        <scheme val="minor"/>
      </rPr>
      <t>* Maritoña</t>
    </r>
    <r>
      <rPr>
        <b/>
        <strike/>
        <sz val="8"/>
        <color theme="1" tint="0.34998626667073579"/>
        <rFont val="Lucida Sans"/>
        <family val="2"/>
        <scheme val="minor"/>
      </rPr>
      <t xml:space="preserve"> entrega nómina final para programación de pago</t>
    </r>
  </si>
  <si>
    <r>
      <rPr>
        <b/>
        <strike/>
        <u/>
        <sz val="8"/>
        <color theme="4" tint="-0.249977111117893"/>
        <rFont val="Lucida Sans"/>
        <family val="2"/>
        <scheme val="minor"/>
      </rPr>
      <t>* Maritoña y Claudia</t>
    </r>
    <r>
      <rPr>
        <b/>
        <strike/>
        <sz val="8"/>
        <color theme="1" tint="0.34998626667073579"/>
        <rFont val="Lucida Sans"/>
        <family val="2"/>
        <scheme val="minor"/>
      </rPr>
      <t xml:space="preserve"> Revisión y Autorización de nóminas</t>
    </r>
    <r>
      <rPr>
        <b/>
        <sz val="8"/>
        <color theme="1" tint="0.34998626667073579"/>
        <rFont val="Lucida Sans"/>
        <family val="2"/>
        <charset val="238"/>
        <scheme val="minor"/>
      </rPr>
      <t xml:space="preserve">
</t>
    </r>
    <r>
      <rPr>
        <b/>
        <strike/>
        <u/>
        <sz val="8"/>
        <color theme="6" tint="-0.249977111117893"/>
        <rFont val="Lucida Sans"/>
        <family val="2"/>
        <scheme val="minor"/>
      </rPr>
      <t>* Joana/Claudia</t>
    </r>
    <r>
      <rPr>
        <b/>
        <strike/>
        <sz val="8"/>
        <color theme="1" tint="0.34998626667073579"/>
        <rFont val="Lucida Sans"/>
        <family val="2"/>
        <scheme val="minor"/>
      </rPr>
      <t xml:space="preserve"> contratación nueva persona SGC</t>
    </r>
  </si>
  <si>
    <r>
      <rPr>
        <b/>
        <strike/>
        <u/>
        <sz val="8"/>
        <color theme="4" tint="-0.249977111117893"/>
        <rFont val="Lucida Sans"/>
        <family val="2"/>
        <scheme val="minor"/>
      </rPr>
      <t>* Maritoña</t>
    </r>
    <r>
      <rPr>
        <b/>
        <strike/>
        <sz val="8"/>
        <color theme="1" tint="0.34998626667073579"/>
        <rFont val="Lucida Sans"/>
        <family val="2"/>
        <scheme val="minor"/>
      </rPr>
      <t xml:space="preserve"> Timbrado de recibos de nómina</t>
    </r>
    <r>
      <rPr>
        <b/>
        <sz val="8"/>
        <color theme="1" tint="0.34998626667073579"/>
        <rFont val="Lucida Sans"/>
        <family val="2"/>
        <charset val="238"/>
        <scheme val="minor"/>
      </rPr>
      <t xml:space="preserve">
</t>
    </r>
    <r>
      <rPr>
        <b/>
        <strike/>
        <u/>
        <sz val="8"/>
        <color theme="4" tint="-0.249977111117893"/>
        <rFont val="Lucida Sans"/>
        <family val="2"/>
        <scheme val="minor"/>
      </rPr>
      <t>* Claudia/Maritoña</t>
    </r>
    <r>
      <rPr>
        <b/>
        <strike/>
        <sz val="8"/>
        <color theme="1" tint="0.34998626667073579"/>
        <rFont val="Lucida Sans"/>
        <family val="2"/>
        <scheme val="minor"/>
      </rPr>
      <t xml:space="preserve"> proceso de baja Joana</t>
    </r>
    <r>
      <rPr>
        <b/>
        <sz val="8"/>
        <color theme="1" tint="0.34998626667073579"/>
        <rFont val="Lucida Sans"/>
        <family val="2"/>
        <charset val="238"/>
        <scheme val="minor"/>
      </rPr>
      <t xml:space="preserve">
</t>
    </r>
    <r>
      <rPr>
        <b/>
        <strike/>
        <u/>
        <sz val="8"/>
        <color theme="6" tint="-0.249977111117893"/>
        <rFont val="Lucida Sans"/>
        <family val="2"/>
        <scheme val="minor"/>
      </rPr>
      <t>* Claudia</t>
    </r>
    <r>
      <rPr>
        <b/>
        <strike/>
        <sz val="8"/>
        <color theme="1" tint="0.34998626667073579"/>
        <rFont val="Lucida Sans"/>
        <family val="2"/>
        <scheme val="minor"/>
      </rPr>
      <t xml:space="preserve"> total capacitación a persona de SGC</t>
    </r>
    <r>
      <rPr>
        <b/>
        <sz val="8"/>
        <color theme="1" tint="0.34998626667073579"/>
        <rFont val="Lucida Sans"/>
        <family val="2"/>
        <charset val="238"/>
        <scheme val="minor"/>
      </rPr>
      <t xml:space="preserve">
</t>
    </r>
    <r>
      <rPr>
        <b/>
        <u/>
        <sz val="8"/>
        <color theme="6" tint="-0.249977111117893"/>
        <rFont val="Lucida Sans"/>
        <family val="2"/>
        <scheme val="minor"/>
      </rPr>
      <t>* Claudia</t>
    </r>
    <r>
      <rPr>
        <b/>
        <sz val="8"/>
        <color theme="1" tint="0.34998626667073579"/>
        <rFont val="Lucida Sans"/>
        <family val="2"/>
        <charset val="238"/>
        <scheme val="minor"/>
      </rPr>
      <t xml:space="preserve"> No quede ningún documento pendiente del animador nuevo
</t>
    </r>
    <r>
      <rPr>
        <b/>
        <strike/>
        <u/>
        <sz val="8"/>
        <color theme="6" tint="-0.249977111117893"/>
        <rFont val="Lucida Sans"/>
        <family val="2"/>
        <scheme val="minor"/>
      </rPr>
      <t>* Maritoña</t>
    </r>
    <r>
      <rPr>
        <b/>
        <strike/>
        <sz val="8"/>
        <color theme="1" tint="0.34998626667073579"/>
        <rFont val="Lucida Sans"/>
        <family val="2"/>
        <scheme val="minor"/>
      </rPr>
      <t xml:space="preserve"> Contestación Sec de Finanzas</t>
    </r>
  </si>
  <si>
    <r>
      <rPr>
        <b/>
        <u/>
        <sz val="8"/>
        <color theme="4" tint="-0.249977111117893"/>
        <rFont val="Lucida Sans"/>
        <family val="2"/>
        <scheme val="minor"/>
      </rPr>
      <t>* Fer/Claudia</t>
    </r>
    <r>
      <rPr>
        <b/>
        <sz val="8"/>
        <color theme="1" tint="0.34998626667073579"/>
        <rFont val="Lucida Sans"/>
        <family val="2"/>
        <scheme val="minor"/>
      </rPr>
      <t xml:space="preserve"> evaluación para contrato de César (vigilante)</t>
    </r>
  </si>
  <si>
    <r>
      <rPr>
        <b/>
        <u/>
        <sz val="8"/>
        <color theme="4" tint="-0.249977111117893"/>
        <rFont val="Lucida Sans"/>
        <family val="2"/>
        <scheme val="minor"/>
      </rPr>
      <t>* Maritoña</t>
    </r>
    <r>
      <rPr>
        <b/>
        <sz val="8"/>
        <color theme="1" tint="0.34998626667073579"/>
        <rFont val="Lucida Sans"/>
        <family val="2"/>
        <charset val="238"/>
        <scheme val="minor"/>
      </rPr>
      <t xml:space="preserve"> entrega cruce de nómina vs IMSS 
1. EMA - Cédula del IMSS 
</t>
    </r>
    <r>
      <rPr>
        <b/>
        <u/>
        <sz val="8"/>
        <color theme="6" tint="-0.249977111117893"/>
        <rFont val="Lucida Sans"/>
        <family val="2"/>
        <scheme val="minor"/>
      </rPr>
      <t>* Fer/Claudia</t>
    </r>
    <r>
      <rPr>
        <b/>
        <sz val="8"/>
        <color theme="1" tint="0.34998626667073579"/>
        <rFont val="Lucida Sans"/>
        <family val="2"/>
        <charset val="238"/>
        <scheme val="minor"/>
      </rPr>
      <t xml:space="preserve"> situación con Casa Certificadora
</t>
    </r>
    <r>
      <rPr>
        <b/>
        <u/>
        <sz val="8"/>
        <color theme="4" tint="-0.249977111117893"/>
        <rFont val="Lucida Sans"/>
        <family val="2"/>
        <scheme val="minor"/>
      </rPr>
      <t>* Clau Pérez/Contador</t>
    </r>
    <r>
      <rPr>
        <b/>
        <sz val="8"/>
        <color theme="1" tint="0.34998626667073579"/>
        <rFont val="Lucida Sans"/>
        <family val="2"/>
        <charset val="238"/>
        <scheme val="minor"/>
      </rPr>
      <t xml:space="preserve"> si cambia todos los empleados relacionados con BBVA a ea nómina?</t>
    </r>
  </si>
  <si>
    <r>
      <rPr>
        <b/>
        <strike/>
        <u/>
        <sz val="8"/>
        <color theme="4" tint="-0.249977111117893"/>
        <rFont val="Lucida Sans"/>
        <family val="2"/>
        <scheme val="minor"/>
      </rPr>
      <t>* Maritoña</t>
    </r>
    <r>
      <rPr>
        <b/>
        <strike/>
        <sz val="8"/>
        <color theme="1" tint="0.34998626667073579"/>
        <rFont val="Lucida Sans"/>
        <family val="2"/>
        <scheme val="minor"/>
      </rPr>
      <t xml:space="preserve"> envía al contador borrador sobre caso Infonavit Braulio
</t>
    </r>
    <r>
      <rPr>
        <b/>
        <strike/>
        <u/>
        <sz val="8"/>
        <color theme="4" tint="-0.249977111117893"/>
        <rFont val="Lucida Sans"/>
        <family val="2"/>
        <scheme val="minor"/>
      </rPr>
      <t>* Clau Pérez</t>
    </r>
    <r>
      <rPr>
        <b/>
        <strike/>
        <sz val="8"/>
        <color theme="1" tint="0.34998626667073579"/>
        <rFont val="Lucida Sans"/>
        <family val="2"/>
        <scheme val="minor"/>
      </rPr>
      <t xml:space="preserve"> entrega el pago del IMSS (SUA) a Maritoña</t>
    </r>
  </si>
  <si>
    <r>
      <rPr>
        <b/>
        <u/>
        <sz val="8"/>
        <color theme="4" tint="-0.249977111117893"/>
        <rFont val="Lucida Sans"/>
        <family val="2"/>
        <scheme val="minor"/>
      </rPr>
      <t>* Maritoña</t>
    </r>
    <r>
      <rPr>
        <b/>
        <sz val="8"/>
        <color theme="1" tint="0.34998626667073579"/>
        <rFont val="Lucida Sans"/>
        <family val="2"/>
        <scheme val="minor"/>
      </rPr>
      <t xml:space="preserve"> capacitación Lic. Claudia</t>
    </r>
  </si>
  <si>
    <r>
      <rPr>
        <b/>
        <u/>
        <sz val="8"/>
        <color theme="4" tint="-0.249977111117893"/>
        <rFont val="Lucida Sans"/>
        <family val="2"/>
        <scheme val="minor"/>
      </rPr>
      <t>* Maritoña</t>
    </r>
    <r>
      <rPr>
        <b/>
        <sz val="8"/>
        <color theme="1" tint="0.34998626667073579"/>
        <rFont val="Lucida Sans"/>
        <family val="2"/>
        <charset val="238"/>
        <scheme val="minor"/>
      </rPr>
      <t xml:space="preserve"> Timbrado de recibos de nómina
</t>
    </r>
    <r>
      <rPr>
        <b/>
        <u/>
        <sz val="8"/>
        <color theme="4" tint="-0.249977111117893"/>
        <rFont val="Lucida Sans"/>
        <family val="2"/>
        <scheme val="minor"/>
      </rPr>
      <t>* Maritoña</t>
    </r>
    <r>
      <rPr>
        <b/>
        <sz val="8"/>
        <color theme="1" tint="0.34998626667073579"/>
        <rFont val="Lucida Sans"/>
        <family val="2"/>
        <charset val="238"/>
        <scheme val="minor"/>
      </rPr>
      <t xml:space="preserve"> baja reportes para inicio de cruce vs SAT
</t>
    </r>
    <r>
      <rPr>
        <b/>
        <u/>
        <sz val="8"/>
        <color theme="4" tint="-0.249977111117893"/>
        <rFont val="Lucida Sans"/>
        <family val="2"/>
        <scheme val="minor"/>
      </rPr>
      <t>* Maritoña</t>
    </r>
    <r>
      <rPr>
        <b/>
        <sz val="8"/>
        <color theme="1" tint="0.34998626667073579"/>
        <rFont val="Lucida Sans"/>
        <family val="2"/>
        <charset val="238"/>
        <scheme val="minor"/>
      </rPr>
      <t xml:space="preserve"> capacitación Lic. Claudia
</t>
    </r>
    <r>
      <rPr>
        <b/>
        <u/>
        <sz val="8"/>
        <color theme="6" tint="-0.249977111117893"/>
        <rFont val="Lucida Sans"/>
        <family val="2"/>
        <scheme val="minor"/>
      </rPr>
      <t/>
    </r>
  </si>
  <si>
    <r>
      <rPr>
        <b/>
        <strike/>
        <u/>
        <sz val="8"/>
        <color theme="4" tint="-0.249977111117893"/>
        <rFont val="Lucida Sans"/>
        <family val="2"/>
        <scheme val="minor"/>
      </rPr>
      <t>* Marioña/Claudia</t>
    </r>
    <r>
      <rPr>
        <b/>
        <strike/>
        <sz val="8"/>
        <color theme="4" tint="-0.249977111117893"/>
        <rFont val="Lucida Sans"/>
        <family val="2"/>
        <scheme val="minor"/>
      </rPr>
      <t xml:space="preserve"> </t>
    </r>
    <r>
      <rPr>
        <b/>
        <strike/>
        <sz val="8"/>
        <rFont val="Lucida Sans"/>
        <family val="2"/>
        <scheme val="minor"/>
      </rPr>
      <t>revisión de nueva modalidad aviso retención Infonavit</t>
    </r>
    <r>
      <rPr>
        <b/>
        <sz val="8"/>
        <color theme="1" tint="0.34998626667073579"/>
        <rFont val="Lucida Sans"/>
        <family val="2"/>
        <scheme val="minor"/>
      </rPr>
      <t xml:space="preserve">
</t>
    </r>
    <r>
      <rPr>
        <b/>
        <strike/>
        <u/>
        <sz val="8"/>
        <color theme="4" tint="-0.249977111117893"/>
        <rFont val="Lucida Sans"/>
        <family val="2"/>
        <scheme val="minor"/>
      </rPr>
      <t>* Maritoña/Contador</t>
    </r>
    <r>
      <rPr>
        <b/>
        <strike/>
        <sz val="8"/>
        <color theme="1" tint="0.34998626667073579"/>
        <rFont val="Lucida Sans"/>
        <family val="2"/>
        <scheme val="minor"/>
      </rPr>
      <t xml:space="preserve"> estructurar el documento a firma sobre los curces de nómina</t>
    </r>
    <r>
      <rPr>
        <b/>
        <sz val="8"/>
        <color theme="1" tint="0.34998626667073579"/>
        <rFont val="Lucida Sans"/>
        <family val="2"/>
        <scheme val="minor"/>
      </rPr>
      <t xml:space="preserve">
</t>
    </r>
    <r>
      <rPr>
        <b/>
        <u/>
        <sz val="8"/>
        <color theme="4" tint="-0.249977111117893"/>
        <rFont val="Lucida Sans"/>
        <family val="2"/>
        <scheme val="minor"/>
      </rPr>
      <t>* Contador</t>
    </r>
    <r>
      <rPr>
        <b/>
        <sz val="8"/>
        <color theme="1" tint="0.34998626667073579"/>
        <rFont val="Lucida Sans"/>
        <family val="2"/>
        <scheme val="minor"/>
      </rPr>
      <t xml:space="preserve"> nos explique la respuesta de la Secretaría de Fianzas
</t>
    </r>
    <r>
      <rPr>
        <b/>
        <strike/>
        <u/>
        <sz val="8"/>
        <color theme="4" tint="-0.249977111117893"/>
        <rFont val="Lucida Sans"/>
        <family val="2"/>
        <scheme val="minor"/>
      </rPr>
      <t>*Maritoña</t>
    </r>
    <r>
      <rPr>
        <b/>
        <strike/>
        <sz val="8"/>
        <color theme="1" tint="0.34998626667073579"/>
        <rFont val="Lucida Sans"/>
        <family val="2"/>
        <scheme val="minor"/>
      </rPr>
      <t xml:space="preserve"> capacitación Lic. Claudia</t>
    </r>
  </si>
  <si>
    <r>
      <rPr>
        <b/>
        <u/>
        <sz val="8"/>
        <color theme="4" tint="-0.249977111117893"/>
        <rFont val="Lucida Sans"/>
        <family val="2"/>
        <scheme val="minor"/>
      </rPr>
      <t>* Maritoña</t>
    </r>
    <r>
      <rPr>
        <b/>
        <sz val="8"/>
        <color theme="4" tint="-0.249977111117893"/>
        <rFont val="Lucida Sans"/>
        <family val="2"/>
        <scheme val="minor"/>
      </rPr>
      <t xml:space="preserve"> </t>
    </r>
    <r>
      <rPr>
        <b/>
        <sz val="8"/>
        <rFont val="Lucida Sans"/>
        <family val="2"/>
        <scheme val="minor"/>
      </rPr>
      <t>Timbrado de recibos e inicio cruce vs SAT</t>
    </r>
    <r>
      <rPr>
        <b/>
        <sz val="8"/>
        <color theme="4" tint="-0.249977111117893"/>
        <rFont val="Lucida Sans"/>
        <family val="2"/>
        <scheme val="minor"/>
      </rPr>
      <t xml:space="preserve">
</t>
    </r>
    <r>
      <rPr>
        <b/>
        <u/>
        <sz val="8"/>
        <color theme="4" tint="-0.249977111117893"/>
        <rFont val="Lucida Sans"/>
        <family val="2"/>
        <scheme val="minor"/>
      </rPr>
      <t>* Maritoña</t>
    </r>
    <r>
      <rPr>
        <b/>
        <sz val="8"/>
        <color theme="4" tint="-0.249977111117893"/>
        <rFont val="Lucida Sans"/>
        <family val="2"/>
        <scheme val="minor"/>
      </rPr>
      <t xml:space="preserve"> </t>
    </r>
    <r>
      <rPr>
        <b/>
        <sz val="8"/>
        <rFont val="Lucida Sans"/>
        <family val="2"/>
        <scheme val="minor"/>
      </rPr>
      <t>baja reportes para inicio de cruce vs SAT</t>
    </r>
    <r>
      <rPr>
        <b/>
        <sz val="8"/>
        <color theme="4" tint="-0.249977111117893"/>
        <rFont val="Lucida Sans"/>
        <family val="2"/>
        <scheme val="minor"/>
      </rPr>
      <t xml:space="preserve">
</t>
    </r>
    <r>
      <rPr>
        <b/>
        <u/>
        <sz val="8"/>
        <color theme="4" tint="-0.249977111117893"/>
        <rFont val="Lucida Sans"/>
        <family val="2"/>
        <scheme val="minor"/>
      </rPr>
      <t>* Fernanda</t>
    </r>
    <r>
      <rPr>
        <b/>
        <sz val="8"/>
        <color theme="4" tint="-0.249977111117893"/>
        <rFont val="Lucida Sans"/>
        <family val="2"/>
        <scheme val="minor"/>
      </rPr>
      <t xml:space="preserve"> </t>
    </r>
    <r>
      <rPr>
        <b/>
        <sz val="8"/>
        <rFont val="Lucida Sans"/>
        <family val="2"/>
        <scheme val="minor"/>
      </rPr>
      <t>Pastel Claudia Pérez</t>
    </r>
    <r>
      <rPr>
        <b/>
        <sz val="8"/>
        <color theme="4" tint="-0.249977111117893"/>
        <rFont val="Lucida Sans"/>
        <family val="2"/>
        <scheme val="minor"/>
      </rPr>
      <t xml:space="preserve">
</t>
    </r>
    <r>
      <rPr>
        <b/>
        <u/>
        <sz val="8"/>
        <color theme="6" tint="-0.249977111117893"/>
        <rFont val="Lucida Sans"/>
        <family val="2"/>
        <scheme val="minor"/>
      </rPr>
      <t/>
    </r>
  </si>
  <si>
    <r>
      <rPr>
        <b/>
        <u/>
        <sz val="8"/>
        <color theme="6" tint="-0.249977111117893"/>
        <rFont val="Lucida Sans"/>
        <family val="2"/>
        <scheme val="minor"/>
      </rPr>
      <t>* Fernanda/Claudia</t>
    </r>
    <r>
      <rPr>
        <b/>
        <u/>
        <sz val="8"/>
        <rFont val="Lucida Sans"/>
        <family val="2"/>
        <scheme val="minor"/>
      </rPr>
      <t xml:space="preserve"> </t>
    </r>
    <r>
      <rPr>
        <b/>
        <sz val="8"/>
        <rFont val="Lucida Sans"/>
        <family val="2"/>
        <scheme val="minor"/>
      </rPr>
      <t>Pólizas vigentes con Hellen</t>
    </r>
    <r>
      <rPr>
        <b/>
        <u/>
        <sz val="8"/>
        <color theme="4" tint="-0.249977111117893"/>
        <rFont val="Lucida Sans"/>
        <family val="2"/>
        <scheme val="minor"/>
      </rPr>
      <t xml:space="preserve"> </t>
    </r>
    <r>
      <rPr>
        <b/>
        <sz val="8"/>
        <color theme="1" tint="0.34998626667073579"/>
        <rFont val="Lucida Sans"/>
        <family val="2"/>
        <scheme val="minor"/>
      </rPr>
      <t xml:space="preserve">
</t>
    </r>
  </si>
  <si>
    <r>
      <rPr>
        <b/>
        <strike/>
        <u/>
        <sz val="8"/>
        <color theme="4" tint="-0.249977111117893"/>
        <rFont val="Lucida Sans"/>
        <family val="2"/>
        <scheme val="minor"/>
      </rPr>
      <t>* Fernanda</t>
    </r>
    <r>
      <rPr>
        <b/>
        <strike/>
        <sz val="8"/>
        <color theme="1" tint="0.34998626667073579"/>
        <rFont val="Lucida Sans"/>
        <family val="2"/>
        <scheme val="minor"/>
      </rPr>
      <t xml:space="preserve"> realiza corte e incidencias de reloj checador</t>
    </r>
    <r>
      <rPr>
        <b/>
        <sz val="8"/>
        <color theme="1" tint="0.34998626667073579"/>
        <rFont val="Lucida Sans"/>
        <family val="2"/>
        <scheme val="minor"/>
      </rPr>
      <t xml:space="preserve">
</t>
    </r>
    <r>
      <rPr>
        <b/>
        <strike/>
        <u/>
        <sz val="8"/>
        <color theme="6" tint="-0.249977111117893"/>
        <rFont val="Lucida Sans"/>
        <family val="2"/>
        <scheme val="minor"/>
      </rPr>
      <t>* Claudia/Fernanda</t>
    </r>
    <r>
      <rPr>
        <b/>
        <strike/>
        <sz val="8"/>
        <color theme="1" tint="0.34998626667073579"/>
        <rFont val="Lucida Sans"/>
        <family val="2"/>
        <scheme val="minor"/>
      </rPr>
      <t xml:space="preserve"> fecha límite REPSE Liverpool</t>
    </r>
    <r>
      <rPr>
        <b/>
        <sz val="8"/>
        <color theme="1" tint="0.34998626667073579"/>
        <rFont val="Lucida Sans"/>
        <family val="2"/>
        <scheme val="minor"/>
      </rPr>
      <t xml:space="preserve">
</t>
    </r>
    <r>
      <rPr>
        <b/>
        <u/>
        <sz val="8"/>
        <color theme="4" tint="-0.249977111117893"/>
        <rFont val="Lucida Sans"/>
        <family val="2"/>
        <scheme val="minor"/>
      </rPr>
      <t/>
    </r>
  </si>
  <si>
    <r>
      <rPr>
        <b/>
        <u/>
        <sz val="8"/>
        <color theme="4" tint="-0.249977111117893"/>
        <rFont val="Lucida Sans"/>
        <family val="2"/>
        <scheme val="minor"/>
      </rPr>
      <t>* Maritoña</t>
    </r>
    <r>
      <rPr>
        <b/>
        <sz val="8"/>
        <color theme="1" tint="0.34998626667073579"/>
        <rFont val="Lucida Sans"/>
        <family val="2"/>
        <charset val="238"/>
        <scheme val="minor"/>
      </rPr>
      <t xml:space="preserve"> entrega reporte Costo Empleados OMX
</t>
    </r>
    <r>
      <rPr>
        <b/>
        <strike/>
        <u/>
        <sz val="8"/>
        <color theme="6" tint="-0.249977111117893"/>
        <rFont val="Lucida Sans"/>
        <family val="2"/>
        <scheme val="minor"/>
      </rPr>
      <t>* Claudia/Fernanda</t>
    </r>
    <r>
      <rPr>
        <b/>
        <strike/>
        <sz val="8"/>
        <color theme="6" tint="-0.249977111117893"/>
        <rFont val="Lucida Sans"/>
        <family val="2"/>
        <scheme val="minor"/>
      </rPr>
      <t xml:space="preserve"> </t>
    </r>
    <r>
      <rPr>
        <b/>
        <strike/>
        <sz val="8"/>
        <rFont val="Lucida Sans"/>
        <family val="2"/>
        <scheme val="minor"/>
      </rPr>
      <t>fecha límite para entregar REPSE BBVA</t>
    </r>
  </si>
  <si>
    <r>
      <rPr>
        <b/>
        <strike/>
        <sz val="8"/>
        <color theme="1" tint="0.34998626667073579"/>
        <rFont val="Lucida Sans"/>
        <family val="2"/>
        <scheme val="minor"/>
      </rPr>
      <t xml:space="preserve">* </t>
    </r>
    <r>
      <rPr>
        <b/>
        <strike/>
        <u/>
        <sz val="8"/>
        <color theme="4" tint="-0.249977111117893"/>
        <rFont val="Lucida Sans"/>
        <family val="2"/>
        <scheme val="minor"/>
      </rPr>
      <t>Joana</t>
    </r>
    <r>
      <rPr>
        <b/>
        <strike/>
        <sz val="8"/>
        <color theme="1" tint="0.34998626667073579"/>
        <rFont val="Lucida Sans"/>
        <family val="2"/>
        <scheme val="minor"/>
      </rPr>
      <t xml:space="preserve"> Entrega incidencias de reloj checador</t>
    </r>
    <r>
      <rPr>
        <b/>
        <sz val="8"/>
        <color theme="1" tint="0.34998626667073579"/>
        <rFont val="Lucida Sans"/>
        <family val="2"/>
        <scheme val="minor"/>
      </rPr>
      <t xml:space="preserve">
</t>
    </r>
    <r>
      <rPr>
        <b/>
        <strike/>
        <u/>
        <sz val="8"/>
        <color theme="4" tint="-0.249977111117893"/>
        <rFont val="Lucida Sans"/>
        <family val="2"/>
        <scheme val="minor"/>
      </rPr>
      <t>* Janett y Maritoña</t>
    </r>
    <r>
      <rPr>
        <b/>
        <strike/>
        <sz val="8"/>
        <color theme="1" tint="0.34998626667073579"/>
        <rFont val="Lucida Sans"/>
        <family val="2"/>
        <scheme val="minor"/>
      </rPr>
      <t xml:space="preserve"> entregan cierre de Fonacot con cruce de la Balanza</t>
    </r>
    <r>
      <rPr>
        <b/>
        <sz val="8"/>
        <color theme="1" tint="0.34998626667073579"/>
        <rFont val="Lucida Sans"/>
        <family val="2"/>
        <scheme val="minor"/>
      </rPr>
      <t xml:space="preserve">
</t>
    </r>
    <r>
      <rPr>
        <b/>
        <strike/>
        <u/>
        <sz val="8"/>
        <color theme="6" tint="-0.249977111117893"/>
        <rFont val="Lucida Sans"/>
        <family val="2"/>
        <scheme val="minor"/>
      </rPr>
      <t>* Joana</t>
    </r>
    <r>
      <rPr>
        <b/>
        <strike/>
        <sz val="8"/>
        <color theme="1" tint="0.34998626667073579"/>
        <rFont val="Lucida Sans"/>
        <family val="2"/>
        <scheme val="minor"/>
      </rPr>
      <t xml:space="preserve"> contatación Arquitecto y Diseñador</t>
    </r>
    <r>
      <rPr>
        <b/>
        <sz val="8"/>
        <color theme="1" tint="0.34998626667073579"/>
        <rFont val="Lucida Sans"/>
        <family val="2"/>
        <scheme val="minor"/>
      </rPr>
      <t xml:space="preserve">
</t>
    </r>
    <r>
      <rPr>
        <b/>
        <strike/>
        <u/>
        <sz val="8"/>
        <color theme="4" tint="-0.249977111117893"/>
        <rFont val="Lucida Sans"/>
        <family val="2"/>
        <scheme val="minor"/>
      </rPr>
      <t>* Joana</t>
    </r>
    <r>
      <rPr>
        <b/>
        <strike/>
        <sz val="8"/>
        <color theme="1" tint="0.34998626667073579"/>
        <rFont val="Lucida Sans"/>
        <family val="2"/>
        <scheme val="minor"/>
      </rPr>
      <t xml:space="preserve"> revisión con Mario contrato Luis Ortega</t>
    </r>
    <r>
      <rPr>
        <b/>
        <sz val="8"/>
        <color theme="1" tint="0.34998626667073579"/>
        <rFont val="Lucida Sans"/>
        <family val="2"/>
        <scheme val="minor"/>
      </rPr>
      <t xml:space="preserve">
</t>
    </r>
    <r>
      <rPr>
        <b/>
        <strike/>
        <u/>
        <sz val="8"/>
        <color theme="4" tint="-0.249977111117893"/>
        <rFont val="Lucida Sans"/>
        <family val="2"/>
        <scheme val="minor"/>
      </rPr>
      <t>* Claudia</t>
    </r>
    <r>
      <rPr>
        <b/>
        <strike/>
        <sz val="8"/>
        <color theme="1" tint="0.34998626667073579"/>
        <rFont val="Lucida Sans"/>
        <family val="2"/>
        <scheme val="minor"/>
      </rPr>
      <t xml:space="preserve"> entrevistas para puesto SGC/RH</t>
    </r>
  </si>
  <si>
    <r>
      <rPr>
        <b/>
        <strike/>
        <u/>
        <sz val="8"/>
        <color theme="4" tint="-0.249977111117893"/>
        <rFont val="Lucida Sans"/>
        <family val="2"/>
        <scheme val="minor"/>
      </rPr>
      <t>* Maritoña y Claudia</t>
    </r>
    <r>
      <rPr>
        <b/>
        <strike/>
        <sz val="8"/>
        <color theme="1" tint="0.34998626667073579"/>
        <rFont val="Lucida Sans"/>
        <family val="2"/>
        <scheme val="minor"/>
      </rPr>
      <t xml:space="preserve"> Revisión y Autorización de nóminas</t>
    </r>
  </si>
  <si>
    <r>
      <rPr>
        <b/>
        <strike/>
        <u/>
        <sz val="8"/>
        <color theme="4" tint="-0.249977111117893"/>
        <rFont val="Lucida Sans"/>
        <family val="2"/>
        <scheme val="minor"/>
      </rPr>
      <t>* Maritoña</t>
    </r>
    <r>
      <rPr>
        <b/>
        <strike/>
        <sz val="8"/>
        <color theme="1" tint="0.34998626667073579"/>
        <rFont val="Lucida Sans"/>
        <family val="2"/>
        <scheme val="minor"/>
      </rPr>
      <t xml:space="preserve"> entrega nómina final para programación de pago</t>
    </r>
    <r>
      <rPr>
        <b/>
        <sz val="8"/>
        <color theme="1" tint="0.34998626667073579"/>
        <rFont val="Lucida Sans"/>
        <family val="2"/>
        <charset val="238"/>
        <scheme val="minor"/>
      </rPr>
      <t xml:space="preserve">
</t>
    </r>
    <r>
      <rPr>
        <b/>
        <strike/>
        <u/>
        <sz val="8"/>
        <color theme="4" tint="-0.249977111117893"/>
        <rFont val="Lucida Sans"/>
        <family val="2"/>
        <scheme val="minor"/>
      </rPr>
      <t>* Maritoña</t>
    </r>
    <r>
      <rPr>
        <b/>
        <strike/>
        <sz val="8"/>
        <color theme="1" tint="0.34998626667073579"/>
        <rFont val="Lucida Sans"/>
        <family val="2"/>
        <scheme val="minor"/>
      </rPr>
      <t xml:space="preserve"> envía a Braulio cartas para firma de Infonavit</t>
    </r>
    <r>
      <rPr>
        <b/>
        <sz val="8"/>
        <color theme="1" tint="0.34998626667073579"/>
        <rFont val="Lucida Sans"/>
        <family val="2"/>
        <charset val="238"/>
        <scheme val="minor"/>
      </rPr>
      <t xml:space="preserve">
</t>
    </r>
    <r>
      <rPr>
        <b/>
        <u/>
        <sz val="8"/>
        <color theme="4" tint="-0.249977111117893"/>
        <rFont val="Lucida Sans"/>
        <family val="2"/>
        <scheme val="minor"/>
      </rPr>
      <t>* Maritoña</t>
    </r>
    <r>
      <rPr>
        <b/>
        <sz val="8"/>
        <color theme="1" tint="0.34998626667073579"/>
        <rFont val="Lucida Sans"/>
        <family val="2"/>
        <charset val="238"/>
        <scheme val="minor"/>
      </rPr>
      <t xml:space="preserve"> firma de documentos de cierre Enero a Mayo de cruces con IMSS, SAT, Infonavit y Fonacot
</t>
    </r>
    <r>
      <rPr>
        <b/>
        <strike/>
        <u/>
        <sz val="8"/>
        <color theme="4" tint="-0.249977111117893"/>
        <rFont val="Lucida Sans"/>
        <family val="2"/>
        <scheme val="minor"/>
      </rPr>
      <t>* Maritoña</t>
    </r>
    <r>
      <rPr>
        <b/>
        <strike/>
        <sz val="8"/>
        <color theme="1" tint="0.34998626667073579"/>
        <rFont val="Lucida Sans"/>
        <family val="2"/>
        <scheme val="minor"/>
      </rPr>
      <t xml:space="preserve"> capacitación Lic Claudia</t>
    </r>
  </si>
  <si>
    <r>
      <rPr>
        <b/>
        <strike/>
        <sz val="8"/>
        <color theme="1" tint="0.34998626667073579"/>
        <rFont val="Lucida Sans"/>
        <family val="2"/>
        <scheme val="minor"/>
      </rPr>
      <t>PAGO DE NOMINA</t>
    </r>
    <r>
      <rPr>
        <b/>
        <sz val="8"/>
        <color theme="1" tint="0.34998626667073579"/>
        <rFont val="Lucida Sans"/>
        <family val="2"/>
        <scheme val="minor"/>
      </rPr>
      <t xml:space="preserve">
</t>
    </r>
    <r>
      <rPr>
        <b/>
        <u/>
        <sz val="8"/>
        <color theme="4" tint="-0.249977111117893"/>
        <rFont val="Lucida Sans"/>
        <family val="2"/>
        <scheme val="minor"/>
      </rPr>
      <t/>
    </r>
  </si>
  <si>
    <r>
      <rPr>
        <b/>
        <u/>
        <sz val="8"/>
        <color theme="4" tint="-0.249977111117893"/>
        <rFont val="Lucida Sans"/>
        <family val="2"/>
        <scheme val="minor"/>
      </rPr>
      <t>* Maritoña</t>
    </r>
    <r>
      <rPr>
        <b/>
        <sz val="8"/>
        <color theme="1" tint="0.34998626667073579"/>
        <rFont val="Lucida Sans"/>
        <family val="2"/>
        <charset val="238"/>
        <scheme val="minor"/>
      </rPr>
      <t xml:space="preserve"> entrega nómina final para programación de pago
</t>
    </r>
    <r>
      <rPr>
        <b/>
        <u/>
        <sz val="8"/>
        <color theme="6" tint="-0.249977111117893"/>
        <rFont val="Lucida Sans"/>
        <family val="2"/>
        <scheme val="minor"/>
      </rPr>
      <t>* Fer/Claudia</t>
    </r>
    <r>
      <rPr>
        <b/>
        <sz val="8"/>
        <color theme="1" tint="0.34998626667073579"/>
        <rFont val="Lucida Sans"/>
        <family val="2"/>
        <charset val="238"/>
        <scheme val="minor"/>
      </rPr>
      <t xml:space="preserve"> Vencimiento certificación Grupo Salinas Point ($2,552)
</t>
    </r>
    <r>
      <rPr>
        <b/>
        <u/>
        <sz val="8"/>
        <color theme="4" tint="-0.249977111117893"/>
        <rFont val="Lucida Sans"/>
        <family val="2"/>
        <scheme val="minor"/>
      </rPr>
      <t>* Fer/Claudia</t>
    </r>
    <r>
      <rPr>
        <b/>
        <sz val="8"/>
        <color theme="1" tint="0.34998626667073579"/>
        <rFont val="Lucida Sans"/>
        <family val="2"/>
        <charset val="238"/>
        <scheme val="minor"/>
      </rPr>
      <t xml:space="preserve"> Realización juego Kahoot</t>
    </r>
  </si>
  <si>
    <r>
      <rPr>
        <b/>
        <u/>
        <sz val="8"/>
        <color theme="4" tint="-0.249977111117893"/>
        <rFont val="Lucida Sans"/>
        <family val="2"/>
        <scheme val="minor"/>
      </rPr>
      <t>* Maritoña</t>
    </r>
    <r>
      <rPr>
        <b/>
        <sz val="8"/>
        <color theme="1" tint="0.34998626667073579"/>
        <rFont val="Lucida Sans"/>
        <family val="2"/>
        <charset val="238"/>
        <scheme val="minor"/>
      </rPr>
      <t xml:space="preserve"> entrega: 
1. EMA - Cédula del IMSS
2. Cruce de nómina vs IMSS
</t>
    </r>
    <r>
      <rPr>
        <b/>
        <u/>
        <sz val="8"/>
        <color theme="6" tint="-0.249977111117893"/>
        <rFont val="Lucida Sans"/>
        <family val="2"/>
        <scheme val="minor"/>
      </rPr>
      <t>* Claudia/Fernanda</t>
    </r>
    <r>
      <rPr>
        <b/>
        <sz val="8"/>
        <color theme="1" tint="0.34998626667073579"/>
        <rFont val="Lucida Sans"/>
        <family val="2"/>
        <charset val="238"/>
        <scheme val="minor"/>
      </rPr>
      <t xml:space="preserve"> fecha límite para entregar REPSE BBVA
</t>
    </r>
    <r>
      <rPr>
        <b/>
        <u/>
        <sz val="8"/>
        <color theme="4" tint="-0.249977111117893"/>
        <rFont val="Lucida Sans"/>
        <family val="2"/>
        <scheme val="minor"/>
      </rPr>
      <t>* Fer</t>
    </r>
    <r>
      <rPr>
        <b/>
        <sz val="8"/>
        <color theme="1" tint="0.34998626667073579"/>
        <rFont val="Lucida Sans"/>
        <family val="2"/>
        <charset val="238"/>
        <scheme val="minor"/>
      </rPr>
      <t xml:space="preserve"> envía invitación a todo el personal para juego Kahoot</t>
    </r>
  </si>
  <si>
    <r>
      <rPr>
        <b/>
        <u/>
        <sz val="8"/>
        <color theme="4" tint="-0.249977111117893"/>
        <rFont val="Lucida Sans"/>
        <family val="2"/>
        <scheme val="minor"/>
      </rPr>
      <t>* Maritoña</t>
    </r>
    <r>
      <rPr>
        <b/>
        <sz val="8"/>
        <color theme="1" tint="0.34998626667073579"/>
        <rFont val="Lucida Sans"/>
        <family val="2"/>
        <scheme val="minor"/>
      </rPr>
      <t xml:space="preserve"> Baja y entrega cédula de Fonacot</t>
    </r>
    <r>
      <rPr>
        <b/>
        <sz val="8"/>
        <color theme="1" tint="0.34998626667073579"/>
        <rFont val="Lucida Sans"/>
        <family val="2"/>
        <charset val="238"/>
        <scheme val="minor"/>
      </rPr>
      <t xml:space="preserve">
</t>
    </r>
    <r>
      <rPr>
        <b/>
        <u/>
        <sz val="8"/>
        <color theme="4" tint="-0.249977111117893"/>
        <rFont val="Lucida Sans"/>
        <family val="2"/>
        <scheme val="minor"/>
      </rPr>
      <t>* Maritoña</t>
    </r>
    <r>
      <rPr>
        <b/>
        <sz val="8"/>
        <color theme="1" tint="0.34998626667073579"/>
        <rFont val="Lucida Sans"/>
        <family val="2"/>
        <scheme val="minor"/>
      </rPr>
      <t xml:space="preserve"> Mete al IDSE Sueldos Variable
</t>
    </r>
    <r>
      <rPr>
        <b/>
        <u/>
        <sz val="8"/>
        <color theme="4" tint="-0.249977111117893"/>
        <rFont val="Lucida Sans"/>
        <family val="2"/>
        <scheme val="minor"/>
      </rPr>
      <t>* Fernanda</t>
    </r>
    <r>
      <rPr>
        <b/>
        <sz val="8"/>
        <color theme="1" tint="0.34998626667073579"/>
        <rFont val="Lucida Sans"/>
        <family val="2"/>
        <scheme val="minor"/>
      </rPr>
      <t xml:space="preserve"> adorno de oficinas Fiestas Patrias
</t>
    </r>
    <r>
      <rPr>
        <b/>
        <u/>
        <sz val="8"/>
        <color theme="6" tint="-0.249977111117893"/>
        <rFont val="Lucida Sans"/>
        <family val="2"/>
        <scheme val="minor"/>
      </rPr>
      <t>*Fernanda</t>
    </r>
    <r>
      <rPr>
        <b/>
        <sz val="8"/>
        <color theme="1" tint="0.34998626667073579"/>
        <rFont val="Lucida Sans"/>
        <family val="2"/>
        <scheme val="minor"/>
      </rPr>
      <t xml:space="preserve"> notifica casa Certificadora fecha Auditoría Interna
</t>
    </r>
    <r>
      <rPr>
        <b/>
        <u/>
        <sz val="8"/>
        <color theme="6" tint="-0.249977111117893"/>
        <rFont val="Lucida Sans"/>
        <family val="2"/>
        <scheme val="minor"/>
      </rPr>
      <t/>
    </r>
  </si>
  <si>
    <r>
      <rPr>
        <b/>
        <u/>
        <sz val="8"/>
        <color theme="4" tint="-0.249977111117893"/>
        <rFont val="Lucida Sans"/>
        <family val="2"/>
        <scheme val="minor"/>
      </rPr>
      <t>* Maritoña y Claudia</t>
    </r>
    <r>
      <rPr>
        <b/>
        <sz val="8"/>
        <color theme="1" tint="0.34998626667073579"/>
        <rFont val="Lucida Sans"/>
        <family val="2"/>
        <charset val="238"/>
        <scheme val="minor"/>
      </rPr>
      <t xml:space="preserve"> Revisión y Autorización de nóminas
</t>
    </r>
    <r>
      <rPr>
        <b/>
        <u/>
        <sz val="8"/>
        <color theme="4" tint="-0.249977111117893"/>
        <rFont val="Lucida Sans"/>
        <family val="2"/>
        <scheme val="minor"/>
      </rPr>
      <t>* Fernanda/C. Pérez</t>
    </r>
    <r>
      <rPr>
        <b/>
        <sz val="8"/>
        <color theme="1" tint="0.34998626667073579"/>
        <rFont val="Lucida Sans"/>
        <family val="2"/>
        <charset val="238"/>
        <scheme val="minor"/>
      </rPr>
      <t xml:space="preserve"> asegurarse del pago a casa Certificadora ISO</t>
    </r>
  </si>
  <si>
    <r>
      <rPr>
        <b/>
        <u/>
        <sz val="8"/>
        <color theme="4" tint="-0.249977111117893"/>
        <rFont val="Lucida Sans"/>
        <family val="2"/>
        <scheme val="minor"/>
      </rPr>
      <t xml:space="preserve">* Maritoña </t>
    </r>
    <r>
      <rPr>
        <b/>
        <sz val="8"/>
        <rFont val="Lucida Sans"/>
        <family val="2"/>
        <scheme val="minor"/>
      </rPr>
      <t xml:space="preserve">entrega cruce final de nómina vs SA
</t>
    </r>
    <r>
      <rPr>
        <b/>
        <u/>
        <sz val="8"/>
        <color theme="4" tint="-0.249977111117893"/>
        <rFont val="Lucida Sans"/>
        <family val="2"/>
        <scheme val="minor"/>
      </rPr>
      <t>* Claudia/Fer</t>
    </r>
    <r>
      <rPr>
        <b/>
        <sz val="8"/>
        <rFont val="Lucida Sans"/>
        <family val="2"/>
        <scheme val="minor"/>
      </rPr>
      <t xml:space="preserve"> pastel celebración cumpleaños del mes </t>
    </r>
    <r>
      <rPr>
        <b/>
        <u/>
        <sz val="8"/>
        <color theme="6" tint="-0.249977111117893"/>
        <rFont val="Lucida Sans"/>
        <family val="2"/>
        <scheme val="minor"/>
      </rPr>
      <t xml:space="preserve">
</t>
    </r>
  </si>
  <si>
    <r>
      <rPr>
        <b/>
        <u/>
        <sz val="8"/>
        <color theme="4" tint="-0.249977111117893"/>
        <rFont val="Lucida Sans"/>
        <family val="2"/>
        <scheme val="minor"/>
      </rPr>
      <t>* Maritoña</t>
    </r>
    <r>
      <rPr>
        <b/>
        <sz val="8"/>
        <color theme="1" tint="0.34998626667073579"/>
        <rFont val="Lucida Sans"/>
        <family val="2"/>
        <charset val="238"/>
        <scheme val="minor"/>
      </rPr>
      <t xml:space="preserve"> entrega reporte Costo Empleados OMX
</t>
    </r>
    <r>
      <rPr>
        <b/>
        <u/>
        <sz val="8"/>
        <color theme="6" tint="-0.249977111117893"/>
        <rFont val="Lucida Sans"/>
        <family val="2"/>
        <scheme val="minor"/>
      </rPr>
      <t>* Fernanda</t>
    </r>
    <r>
      <rPr>
        <b/>
        <sz val="8"/>
        <color theme="1" tint="0.34998626667073579"/>
        <rFont val="Lucida Sans"/>
        <family val="2"/>
        <charset val="238"/>
        <scheme val="minor"/>
      </rPr>
      <t xml:space="preserve"> firmar contrato con Ernesto (determinado x 2 meses)
</t>
    </r>
    <r>
      <rPr>
        <b/>
        <u/>
        <sz val="8"/>
        <color theme="6" tint="-0.249977111117893"/>
        <rFont val="Lucida Sans"/>
        <family val="2"/>
        <scheme val="minor"/>
      </rPr>
      <t/>
    </r>
  </si>
  <si>
    <r>
      <rPr>
        <b/>
        <u/>
        <sz val="8"/>
        <color theme="6" tint="-0.249977111117893"/>
        <rFont val="Lucida Sans"/>
        <family val="2"/>
        <scheme val="minor"/>
      </rPr>
      <t>* Fernanda</t>
    </r>
    <r>
      <rPr>
        <b/>
        <sz val="8"/>
        <color theme="1" tint="0.34998626667073579"/>
        <rFont val="Lucida Sans"/>
        <family val="2"/>
        <scheme val="minor"/>
      </rPr>
      <t xml:space="preserve"> Revisar si se renueva contrato a Ernesto</t>
    </r>
  </si>
  <si>
    <r>
      <rPr>
        <b/>
        <u/>
        <sz val="8"/>
        <color theme="6" tint="-0.249977111117893"/>
        <rFont val="Lucida Sans"/>
        <family val="2"/>
        <scheme val="minor"/>
      </rPr>
      <t>*Claudia/Fernanda</t>
    </r>
    <r>
      <rPr>
        <b/>
        <sz val="8"/>
        <color theme="1" tint="0.34998626667073579"/>
        <rFont val="Lucida Sans"/>
        <family val="2"/>
        <scheme val="minor"/>
      </rPr>
      <t xml:space="preserve"> fecha límite REPSE Liverpool
</t>
    </r>
    <r>
      <rPr>
        <b/>
        <u/>
        <sz val="8"/>
        <color theme="4" tint="-0.249977111117893"/>
        <rFont val="Lucida Sans"/>
        <family val="2"/>
        <scheme val="minor"/>
      </rPr>
      <t>* Fernanda</t>
    </r>
    <r>
      <rPr>
        <b/>
        <sz val="8"/>
        <color theme="1" tint="0.34998626667073579"/>
        <rFont val="Lucida Sans"/>
        <family val="2"/>
        <scheme val="minor"/>
      </rPr>
      <t xml:space="preserve"> corte y entrega incidencias de reloj checador
</t>
    </r>
    <r>
      <rPr>
        <b/>
        <u/>
        <sz val="8"/>
        <color theme="6" tint="-0.249977111117893"/>
        <rFont val="Lucida Sans"/>
        <family val="2"/>
        <scheme val="minor"/>
      </rPr>
      <t>* Fernanda</t>
    </r>
    <r>
      <rPr>
        <b/>
        <sz val="8"/>
        <color theme="1" tint="0.34998626667073579"/>
        <rFont val="Lucida Sans"/>
        <family val="2"/>
        <scheme val="minor"/>
      </rPr>
      <t xml:space="preserve"> recibir factura 1er pago ISO</t>
    </r>
  </si>
  <si>
    <r>
      <rPr>
        <b/>
        <u/>
        <sz val="8"/>
        <color theme="6" tint="-0.249977111117893"/>
        <rFont val="Lucida Sans"/>
        <family val="2"/>
        <scheme val="minor"/>
      </rPr>
      <t>* Fernanda</t>
    </r>
    <r>
      <rPr>
        <b/>
        <sz val="8"/>
        <color theme="1" tint="0.34998626667073579"/>
        <rFont val="Lucida Sans"/>
        <family val="2"/>
        <scheme val="minor"/>
      </rPr>
      <t xml:space="preserve"> recibir 2da factura pago ISO</t>
    </r>
  </si>
  <si>
    <r>
      <rPr>
        <b/>
        <u/>
        <sz val="8"/>
        <color theme="6" tint="-0.249977111117893"/>
        <rFont val="Lucida Sans"/>
        <family val="2"/>
        <scheme val="minor"/>
      </rPr>
      <t>* Fernanda</t>
    </r>
    <r>
      <rPr>
        <b/>
        <sz val="8"/>
        <color theme="1" tint="0.34998626667073579"/>
        <rFont val="Lucida Sans"/>
        <family val="2"/>
        <scheme val="minor"/>
      </rPr>
      <t xml:space="preserve"> Asegurarse del 3er pago a Casa Certificadora ISO</t>
    </r>
  </si>
  <si>
    <r>
      <rPr>
        <b/>
        <u/>
        <sz val="8"/>
        <color theme="6" tint="-0.249977111117893"/>
        <rFont val="Lucida Sans"/>
        <family val="2"/>
        <scheme val="minor"/>
      </rPr>
      <t xml:space="preserve">* Fernanda </t>
    </r>
    <r>
      <rPr>
        <b/>
        <sz val="8"/>
        <color theme="1" tint="0.34998626667073579"/>
        <rFont val="Lucida Sans"/>
        <family val="2"/>
        <scheme val="minor"/>
      </rPr>
      <t>notifica a Casa Certificadora la fecha de Auditoria Externa ISO</t>
    </r>
  </si>
  <si>
    <r>
      <rPr>
        <b/>
        <u/>
        <sz val="8"/>
        <color theme="4" tint="-0.249977111117893"/>
        <rFont val="Lucida Sans"/>
        <family val="2"/>
        <scheme val="minor"/>
      </rPr>
      <t>* Maritoña</t>
    </r>
    <r>
      <rPr>
        <b/>
        <sz val="8"/>
        <color theme="1" tint="0.34998626667073579"/>
        <rFont val="Lucida Sans"/>
        <family val="2"/>
        <scheme val="minor"/>
      </rPr>
      <t xml:space="preserve"> capacitación Lic. Claudia
</t>
    </r>
    <r>
      <rPr>
        <b/>
        <u/>
        <sz val="8"/>
        <color theme="4" tint="-0.249977111117893"/>
        <rFont val="Lucida Sans"/>
        <family val="2"/>
        <scheme val="minor"/>
      </rPr>
      <t>* Fernanda/Claudia</t>
    </r>
    <r>
      <rPr>
        <b/>
        <sz val="8"/>
        <color theme="1" tint="0.34998626667073579"/>
        <rFont val="Lucida Sans"/>
        <family val="2"/>
        <scheme val="minor"/>
      </rPr>
      <t xml:space="preserve"> revisión check list expedientes y contratos</t>
    </r>
  </si>
  <si>
    <r>
      <t xml:space="preserve">PAGO DE NOMINA
</t>
    </r>
    <r>
      <rPr>
        <b/>
        <u/>
        <sz val="8"/>
        <color theme="4" tint="-0.249977111117893"/>
        <rFont val="Lucida Sans"/>
        <family val="2"/>
        <scheme val="minor"/>
      </rPr>
      <t>* Fernanda/Claudia</t>
    </r>
    <r>
      <rPr>
        <b/>
        <sz val="8"/>
        <color theme="1" tint="0.34998626667073579"/>
        <rFont val="Lucida Sans"/>
        <family val="2"/>
        <scheme val="minor"/>
      </rPr>
      <t xml:space="preserve"> terminación curso Crehana "Comunicación No Verbal"</t>
    </r>
  </si>
  <si>
    <r>
      <rPr>
        <b/>
        <strike/>
        <u/>
        <sz val="8"/>
        <color theme="4" tint="-0.249977111117893"/>
        <rFont val="Lucida Sans"/>
        <family val="2"/>
        <scheme val="minor"/>
      </rPr>
      <t>* Maritoña</t>
    </r>
    <r>
      <rPr>
        <b/>
        <strike/>
        <sz val="8"/>
        <color theme="1" tint="0.34998626667073579"/>
        <rFont val="Lucida Sans"/>
        <family val="2"/>
        <scheme val="minor"/>
      </rPr>
      <t xml:space="preserve"> Baja y entrega cédula de Fonacot</t>
    </r>
    <r>
      <rPr>
        <b/>
        <sz val="8"/>
        <color theme="1" tint="0.34998626667073579"/>
        <rFont val="Lucida Sans"/>
        <family val="2"/>
        <charset val="238"/>
        <scheme val="minor"/>
      </rPr>
      <t xml:space="preserve">
</t>
    </r>
    <r>
      <rPr>
        <b/>
        <strike/>
        <u/>
        <sz val="8"/>
        <color theme="4" tint="-0.249977111117893"/>
        <rFont val="Lucida Sans"/>
        <family val="2"/>
        <scheme val="minor"/>
      </rPr>
      <t>* Maritoña</t>
    </r>
    <r>
      <rPr>
        <b/>
        <strike/>
        <sz val="8"/>
        <color theme="1" tint="0.34998626667073579"/>
        <rFont val="Lucida Sans"/>
        <family val="2"/>
        <scheme val="minor"/>
      </rPr>
      <t xml:space="preserve"> Mete al IDSE Sueldos Variable</t>
    </r>
    <r>
      <rPr>
        <b/>
        <sz val="8"/>
        <color theme="1" tint="0.34998626667073579"/>
        <rFont val="Lucida Sans"/>
        <family val="2"/>
        <scheme val="minor"/>
      </rPr>
      <t xml:space="preserve">
</t>
    </r>
  </si>
  <si>
    <r>
      <rPr>
        <b/>
        <strike/>
        <u/>
        <sz val="8"/>
        <color theme="4" tint="-0.249977111117893"/>
        <rFont val="Lucida Sans"/>
        <family val="2"/>
        <scheme val="minor"/>
      </rPr>
      <t>* Maritoña/Fernanda</t>
    </r>
    <r>
      <rPr>
        <b/>
        <strike/>
        <sz val="8"/>
        <color theme="1" tint="0.34998626667073579"/>
        <rFont val="Lucida Sans"/>
        <family val="2"/>
        <scheme val="minor"/>
      </rPr>
      <t xml:space="preserve"> recoger con Braulio cartas firmadas sobre crédito Infonavit y meter a expediente</t>
    </r>
  </si>
  <si>
    <r>
      <rPr>
        <b/>
        <u/>
        <sz val="8"/>
        <color theme="4" tint="-0.249977111117893"/>
        <rFont val="Lucida Sans"/>
        <family val="2"/>
        <scheme val="minor"/>
      </rPr>
      <t>* Fernanda</t>
    </r>
    <r>
      <rPr>
        <b/>
        <sz val="8"/>
        <color theme="1" tint="0.34998626667073579"/>
        <rFont val="Lucida Sans"/>
        <family val="2"/>
        <scheme val="minor"/>
      </rPr>
      <t xml:space="preserve"> revisar si cambia el contrato a Indeterminado de Luis 
* Maritoña entrega:
1. Reporte sobre costo empleados Xserv a Karina
2. Reporte por quincena y acumulado de nómias</t>
    </r>
  </si>
  <si>
    <r>
      <rPr>
        <b/>
        <strike/>
        <u/>
        <sz val="8"/>
        <color theme="4" tint="-0.249977111117893"/>
        <rFont val="Lucida Sans"/>
        <family val="2"/>
        <scheme val="minor"/>
      </rPr>
      <t>* Maritoña</t>
    </r>
    <r>
      <rPr>
        <b/>
        <strike/>
        <sz val="8"/>
        <color theme="1" tint="0.34998626667073579"/>
        <rFont val="Lucida Sans"/>
        <family val="2"/>
        <scheme val="minor"/>
      </rPr>
      <t xml:space="preserve"> entrega:</t>
    </r>
    <r>
      <rPr>
        <b/>
        <sz val="8"/>
        <color theme="1" tint="0.34998626667073579"/>
        <rFont val="Lucida Sans"/>
        <family val="2"/>
        <charset val="238"/>
        <scheme val="minor"/>
      </rPr>
      <t xml:space="preserve">
</t>
    </r>
    <r>
      <rPr>
        <b/>
        <strike/>
        <sz val="8"/>
        <color theme="1" tint="0.34998626667073579"/>
        <rFont val="Lucida Sans"/>
        <family val="2"/>
        <scheme val="minor"/>
      </rPr>
      <t>1. Reporte Costo Empleados Xserv a Karina</t>
    </r>
    <r>
      <rPr>
        <b/>
        <sz val="8"/>
        <color theme="1" tint="0.34998626667073579"/>
        <rFont val="Lucida Sans"/>
        <family val="2"/>
        <charset val="238"/>
        <scheme val="minor"/>
      </rPr>
      <t xml:space="preserve">
</t>
    </r>
    <r>
      <rPr>
        <b/>
        <strike/>
        <sz val="8"/>
        <color theme="1" tint="0.34998626667073579"/>
        <rFont val="Lucida Sans"/>
        <family val="2"/>
        <scheme val="minor"/>
      </rPr>
      <t xml:space="preserve">2. Reporte por quincena y acumulado
</t>
    </r>
    <r>
      <rPr>
        <b/>
        <strike/>
        <u/>
        <sz val="8"/>
        <color theme="4" tint="-0.249977111117893"/>
        <rFont val="Lucida Sans"/>
        <family val="2"/>
        <scheme val="minor"/>
      </rPr>
      <t>* Fer/Claudia</t>
    </r>
    <r>
      <rPr>
        <b/>
        <strike/>
        <sz val="8"/>
        <color theme="1" tint="0.34998626667073579"/>
        <rFont val="Lucida Sans"/>
        <family val="2"/>
        <scheme val="minor"/>
      </rPr>
      <t xml:space="preserve"> evaluación para renovación contrato de Luis Ortega</t>
    </r>
    <r>
      <rPr>
        <b/>
        <sz val="8"/>
        <color theme="1" tint="0.34998626667073579"/>
        <rFont val="Lucida Sans"/>
        <family val="2"/>
        <charset val="238"/>
        <scheme val="minor"/>
      </rPr>
      <t xml:space="preserve">
</t>
    </r>
    <r>
      <rPr>
        <b/>
        <strike/>
        <u/>
        <sz val="8"/>
        <color theme="6" tint="-0.249977111117893"/>
        <rFont val="Lucida Sans"/>
        <family val="2"/>
        <scheme val="minor"/>
      </rPr>
      <t/>
    </r>
  </si>
  <si>
    <r>
      <rPr>
        <b/>
        <u/>
        <sz val="8"/>
        <color theme="4" tint="-0.249977111117893"/>
        <rFont val="Lucida Sans"/>
        <family val="2"/>
        <scheme val="minor"/>
      </rPr>
      <t>* Fernanda</t>
    </r>
    <r>
      <rPr>
        <b/>
        <sz val="8"/>
        <color theme="1" tint="0.34998626667073579"/>
        <rFont val="Lucida Sans"/>
        <family val="2"/>
        <scheme val="minor"/>
      </rPr>
      <t xml:space="preserve"> Entrega cuadro comparativo SGMM y Seguro de Vida
</t>
    </r>
    <r>
      <rPr>
        <b/>
        <u/>
        <sz val="8"/>
        <color theme="4" tint="-0.249977111117893"/>
        <rFont val="Lucida Sans"/>
        <family val="2"/>
        <scheme val="minor"/>
      </rPr>
      <t>* Fernanda/Ale Fragoso</t>
    </r>
    <r>
      <rPr>
        <b/>
        <sz val="8"/>
        <color theme="1" tint="0.34998626667073579"/>
        <rFont val="Lucida Sans"/>
        <family val="2"/>
        <scheme val="minor"/>
      </rPr>
      <t xml:space="preserve"> revisar si no hay que generar factura sobre entrevistas realizadas
</t>
    </r>
    <r>
      <rPr>
        <b/>
        <u/>
        <sz val="8"/>
        <color theme="4" tint="-0.249977111117893"/>
        <rFont val="Lucida Sans"/>
        <family val="2"/>
        <scheme val="minor"/>
      </rPr>
      <t>* Fernanda/Claudia</t>
    </r>
    <r>
      <rPr>
        <b/>
        <sz val="8"/>
        <color theme="1" tint="0.34998626667073579"/>
        <rFont val="Lucida Sans"/>
        <family val="2"/>
        <scheme val="minor"/>
      </rPr>
      <t xml:space="preserve"> preparación curso Crehana para empleados</t>
    </r>
  </si>
  <si>
    <r>
      <rPr>
        <b/>
        <u/>
        <sz val="8"/>
        <color theme="4" tint="-0.249977111117893"/>
        <rFont val="Lucida Sans"/>
        <family val="2"/>
        <scheme val="minor"/>
      </rPr>
      <t>* Maritoña</t>
    </r>
    <r>
      <rPr>
        <b/>
        <sz val="8"/>
        <color theme="1" tint="0.34998626667073579"/>
        <rFont val="Lucida Sans"/>
        <family val="2"/>
        <scheme val="minor"/>
      </rPr>
      <t xml:space="preserve"> Baja de IDSE EMA y EBA</t>
    </r>
    <r>
      <rPr>
        <b/>
        <sz val="8"/>
        <color theme="1" tint="0.34998626667073579"/>
        <rFont val="Lucida Sans"/>
        <family val="2"/>
        <charset val="238"/>
        <scheme val="minor"/>
      </rPr>
      <t xml:space="preserve">
</t>
    </r>
    <r>
      <rPr>
        <b/>
        <u/>
        <sz val="8"/>
        <color theme="4" tint="-0.249977111117893"/>
        <rFont val="Lucida Sans"/>
        <family val="2"/>
        <scheme val="minor"/>
      </rPr>
      <t>* Maritoña</t>
    </r>
    <r>
      <rPr>
        <b/>
        <sz val="8"/>
        <color theme="1" tint="0.34998626667073579"/>
        <rFont val="Lucida Sans"/>
        <family val="2"/>
        <scheme val="minor"/>
      </rPr>
      <t xml:space="preserve"> entrega a Fernanda recibos timbrados del mes anterior</t>
    </r>
    <r>
      <rPr>
        <b/>
        <sz val="8"/>
        <color theme="1" tint="0.34998626667073579"/>
        <rFont val="Lucida Sans"/>
        <family val="2"/>
        <charset val="238"/>
        <scheme val="minor"/>
      </rPr>
      <t xml:space="preserve">
</t>
    </r>
    <r>
      <rPr>
        <b/>
        <sz val="8"/>
        <color theme="6" tint="-0.249977111117893"/>
        <rFont val="Lucida Sans"/>
        <family val="2"/>
        <scheme val="minor"/>
      </rPr>
      <t>* Fernanda/Claudia:</t>
    </r>
    <r>
      <rPr>
        <b/>
        <sz val="8"/>
        <color theme="1" tint="0.34998626667073579"/>
        <rFont val="Lucida Sans"/>
        <family val="2"/>
        <charset val="238"/>
        <scheme val="minor"/>
      </rPr>
      <t xml:space="preserve"> Recordar a contabilidad emisión de doctos Liverpool de: SAT, IMSS e Infonavit
</t>
    </r>
  </si>
  <si>
    <r>
      <rPr>
        <b/>
        <strike/>
        <u/>
        <sz val="8"/>
        <color theme="4" tint="-0.249977111117893"/>
        <rFont val="Lucida Sans"/>
        <family val="2"/>
        <scheme val="minor"/>
      </rPr>
      <t>* Maritoña</t>
    </r>
    <r>
      <rPr>
        <b/>
        <strike/>
        <sz val="8"/>
        <color theme="1" tint="0.34998626667073579"/>
        <rFont val="Lucida Sans"/>
        <family val="2"/>
        <scheme val="minor"/>
      </rPr>
      <t xml:space="preserve"> Baja de IDSE EMA y EBA</t>
    </r>
    <r>
      <rPr>
        <b/>
        <sz val="8"/>
        <color theme="1" tint="0.34998626667073579"/>
        <rFont val="Lucida Sans"/>
        <family val="2"/>
        <charset val="238"/>
        <scheme val="minor"/>
      </rPr>
      <t xml:space="preserve">
</t>
    </r>
    <r>
      <rPr>
        <b/>
        <strike/>
        <u/>
        <sz val="8"/>
        <color theme="4" tint="-0.249977111117893"/>
        <rFont val="Lucida Sans"/>
        <family val="2"/>
        <scheme val="minor"/>
      </rPr>
      <t>* Maritoña</t>
    </r>
    <r>
      <rPr>
        <b/>
        <strike/>
        <sz val="8"/>
        <color theme="1" tint="0.34998626667073579"/>
        <rFont val="Lucida Sans"/>
        <family val="2"/>
        <scheme val="minor"/>
      </rPr>
      <t xml:space="preserve"> entrega a Fernanda recibos timbrados del mes anterior</t>
    </r>
    <r>
      <rPr>
        <b/>
        <sz val="8"/>
        <color theme="1" tint="0.34998626667073579"/>
        <rFont val="Lucida Sans"/>
        <family val="2"/>
        <charset val="238"/>
        <scheme val="minor"/>
      </rPr>
      <t xml:space="preserve">
</t>
    </r>
    <r>
      <rPr>
        <b/>
        <strike/>
        <sz val="8"/>
        <color theme="6" tint="-0.249977111117893"/>
        <rFont val="Lucida Sans"/>
        <family val="2"/>
        <scheme val="minor"/>
      </rPr>
      <t>* Fernanda/Claudia:</t>
    </r>
    <r>
      <rPr>
        <b/>
        <strike/>
        <sz val="8"/>
        <color theme="1" tint="0.34998626667073579"/>
        <rFont val="Lucida Sans"/>
        <family val="2"/>
        <scheme val="minor"/>
      </rPr>
      <t xml:space="preserve"> Recordar a contabilidad emisión de doctos Liverpool de: SAT, IMSS e Infonavit</t>
    </r>
    <r>
      <rPr>
        <b/>
        <sz val="8"/>
        <color theme="1" tint="0.34998626667073579"/>
        <rFont val="Lucida Sans"/>
        <family val="2"/>
        <charset val="238"/>
        <scheme val="minor"/>
      </rPr>
      <t xml:space="preserve">
</t>
    </r>
  </si>
  <si>
    <r>
      <rPr>
        <b/>
        <u/>
        <sz val="8"/>
        <color theme="4" tint="-0.249977111117893"/>
        <rFont val="Lucida Sans"/>
        <family val="2"/>
        <scheme val="minor"/>
      </rPr>
      <t>* Fer y Claudia</t>
    </r>
    <r>
      <rPr>
        <b/>
        <sz val="8"/>
        <color theme="1" tint="0.34998626667073579"/>
        <rFont val="Lucida Sans"/>
        <family val="2"/>
        <scheme val="minor"/>
      </rPr>
      <t xml:space="preserve"> Evaluación para renovación contrato de:
- Fernanda y Clara
</t>
    </r>
    <r>
      <rPr>
        <b/>
        <u/>
        <sz val="8"/>
        <color theme="4" tint="-0.249977111117893"/>
        <rFont val="Lucida Sans"/>
        <family val="2"/>
        <scheme val="minor"/>
      </rPr>
      <t>* Maritoña</t>
    </r>
    <r>
      <rPr>
        <b/>
        <sz val="8"/>
        <color theme="1" tint="0.34998626667073579"/>
        <rFont val="Lucida Sans"/>
        <family val="2"/>
        <scheme val="minor"/>
      </rPr>
      <t xml:space="preserve"> capacitación Lic Claudia
</t>
    </r>
    <r>
      <rPr>
        <b/>
        <u/>
        <sz val="8"/>
        <color theme="4" tint="-0.249977111117893"/>
        <rFont val="Lucida Sans"/>
        <family val="2"/>
        <scheme val="minor"/>
      </rPr>
      <t>* Maritoña</t>
    </r>
    <r>
      <rPr>
        <b/>
        <sz val="8"/>
        <color theme="1" tint="0.34998626667073579"/>
        <rFont val="Lucida Sans"/>
        <family val="2"/>
        <scheme val="minor"/>
      </rPr>
      <t xml:space="preserve"> revisar con Clau Pérez accesos por empresa al portal Infonavit
</t>
    </r>
    <r>
      <rPr>
        <b/>
        <u/>
        <sz val="8"/>
        <color theme="4" tint="-0.249977111117893"/>
        <rFont val="Lucida Sans"/>
        <family val="2"/>
        <scheme val="minor"/>
      </rPr>
      <t>* Maritoña/Contador</t>
    </r>
    <r>
      <rPr>
        <b/>
        <sz val="8"/>
        <color theme="1" tint="0.34998626667073579"/>
        <rFont val="Lucida Sans"/>
        <family val="2"/>
        <scheme val="minor"/>
      </rPr>
      <t xml:space="preserve"> Revisar si se puede el registro de vacaciones en NOI</t>
    </r>
  </si>
  <si>
    <r>
      <rPr>
        <b/>
        <strike/>
        <u/>
        <sz val="8"/>
        <color theme="4" tint="-0.249977111117893"/>
        <rFont val="Lucida Sans"/>
        <family val="2"/>
        <scheme val="minor"/>
      </rPr>
      <t>* Fernanda</t>
    </r>
    <r>
      <rPr>
        <b/>
        <strike/>
        <sz val="8"/>
        <color theme="1" tint="0.34998626667073579"/>
        <rFont val="Lucida Sans"/>
        <family val="2"/>
        <scheme val="minor"/>
      </rPr>
      <t xml:space="preserve"> realiza corte reloj checador y notifica a las áreas</t>
    </r>
    <r>
      <rPr>
        <b/>
        <sz val="8"/>
        <color theme="1" tint="0.34998626667073579"/>
        <rFont val="Lucida Sans"/>
        <family val="2"/>
        <scheme val="minor"/>
      </rPr>
      <t xml:space="preserve">
</t>
    </r>
    <r>
      <rPr>
        <b/>
        <strike/>
        <u/>
        <sz val="8"/>
        <color theme="4" tint="-0.249977111117893"/>
        <rFont val="Lucida Sans"/>
        <family val="2"/>
        <scheme val="minor"/>
      </rPr>
      <t>* Maritoña</t>
    </r>
    <r>
      <rPr>
        <b/>
        <strike/>
        <sz val="8"/>
        <color theme="1" tint="0.34998626667073579"/>
        <rFont val="Lucida Sans"/>
        <family val="2"/>
        <scheme val="minor"/>
      </rPr>
      <t xml:space="preserve"> capacitación Lic. Claudia</t>
    </r>
    <r>
      <rPr>
        <b/>
        <sz val="8"/>
        <color theme="1" tint="0.34998626667073579"/>
        <rFont val="Lucida Sans"/>
        <family val="2"/>
        <scheme val="minor"/>
      </rPr>
      <t xml:space="preserve">
</t>
    </r>
    <r>
      <rPr>
        <b/>
        <u/>
        <sz val="8"/>
        <color theme="4" tint="-0.249977111117893"/>
        <rFont val="Lucida Sans"/>
        <family val="2"/>
        <scheme val="minor"/>
      </rPr>
      <t/>
    </r>
  </si>
  <si>
    <r>
      <rPr>
        <b/>
        <sz val="8"/>
        <color theme="6" tint="-0.249977111117893"/>
        <rFont val="Lucida Sans"/>
        <family val="2"/>
        <scheme val="minor"/>
      </rPr>
      <t>* Fernanda/Claudia:</t>
    </r>
    <r>
      <rPr>
        <b/>
        <sz val="8"/>
        <color theme="1" tint="0.34998626667073579"/>
        <rFont val="Lucida Sans"/>
        <family val="2"/>
        <charset val="238"/>
        <scheme val="minor"/>
      </rPr>
      <t xml:space="preserve"> Recordar a contabilidad emisión de doctos Liverpool de: SAT, IMSS e Infonavit
</t>
    </r>
    <r>
      <rPr>
        <b/>
        <u/>
        <sz val="8"/>
        <color theme="5" tint="-0.249977111117893"/>
        <rFont val="Lucida Sans"/>
        <family val="2"/>
        <scheme val="minor"/>
      </rPr>
      <t>*  Carlos/Maritoña</t>
    </r>
    <r>
      <rPr>
        <b/>
        <sz val="8"/>
        <color theme="1" tint="0.34998626667073579"/>
        <rFont val="Lucida Sans"/>
        <family val="2"/>
        <charset val="238"/>
        <scheme val="minor"/>
      </rPr>
      <t xml:space="preserve"> entregan cierre de Fonacot con cruce de la Balanza</t>
    </r>
    <r>
      <rPr>
        <b/>
        <sz val="8"/>
        <color theme="1" tint="0.34998626667073579"/>
        <rFont val="Lucida Sans"/>
        <family val="2"/>
        <charset val="238"/>
        <scheme val="minor"/>
      </rPr>
      <t xml:space="preserve">
</t>
    </r>
    <r>
      <rPr>
        <b/>
        <sz val="8"/>
        <color theme="1" tint="0.34998626667073579"/>
        <rFont val="Lucida Sans"/>
        <family val="2"/>
        <charset val="238"/>
        <scheme val="minor"/>
      </rPr>
      <t xml:space="preserve">
</t>
    </r>
  </si>
  <si>
    <r>
      <rPr>
        <b/>
        <u/>
        <sz val="8"/>
        <color theme="4" tint="-0.249977111117893"/>
        <rFont val="Lucida Sans"/>
        <family val="2"/>
        <scheme val="minor"/>
      </rPr>
      <t>* Maritoña</t>
    </r>
    <r>
      <rPr>
        <b/>
        <sz val="8"/>
        <color theme="1" tint="0.34998626667073579"/>
        <rFont val="Lucida Sans"/>
        <family val="2"/>
        <scheme val="minor"/>
      </rPr>
      <t xml:space="preserve"> capacitación Lic. Claudia
</t>
    </r>
    <r>
      <rPr>
        <b/>
        <u/>
        <sz val="8"/>
        <color theme="4" tint="-0.249977111117893"/>
        <rFont val="Lucida Sans"/>
        <family val="2"/>
        <scheme val="minor"/>
      </rPr>
      <t>* Maritoña</t>
    </r>
    <r>
      <rPr>
        <b/>
        <sz val="8"/>
        <color theme="1" tint="0.34998626667073579"/>
        <rFont val="Lucida Sans"/>
        <family val="2"/>
        <scheme val="minor"/>
      </rPr>
      <t xml:space="preserve"> entrega nómina final para programación de pago</t>
    </r>
  </si>
  <si>
    <r>
      <rPr>
        <b/>
        <u/>
        <sz val="8"/>
        <color theme="4" tint="-0.249977111117893"/>
        <rFont val="Lucida Sans"/>
        <family val="2"/>
        <scheme val="minor"/>
      </rPr>
      <t>* Fernanda</t>
    </r>
    <r>
      <rPr>
        <b/>
        <sz val="8"/>
        <color theme="1" tint="0.34998626667073579"/>
        <rFont val="Lucida Sans"/>
        <family val="2"/>
        <scheme val="minor"/>
      </rPr>
      <t xml:space="preserve"> manda invitación celebración de Fiestas Patria
</t>
    </r>
    <r>
      <rPr>
        <b/>
        <u/>
        <sz val="8"/>
        <color theme="4" tint="-0.249977111117893"/>
        <rFont val="Lucida Sans"/>
        <family val="2"/>
        <scheme val="minor"/>
      </rPr>
      <t>* Fernanda</t>
    </r>
    <r>
      <rPr>
        <b/>
        <sz val="8"/>
        <color theme="1" tint="0.34998626667073579"/>
        <rFont val="Lucida Sans"/>
        <family val="2"/>
        <scheme val="minor"/>
      </rPr>
      <t xml:space="preserve"> realiza corte y notifica a las áreas incidencias reloj checador
* Maritoña entrega previo nóminas para revisión y autorización</t>
    </r>
  </si>
  <si>
    <r>
      <rPr>
        <b/>
        <strike/>
        <sz val="8"/>
        <color theme="6" tint="-0.249977111117893"/>
        <rFont val="Lucida Sans"/>
        <family val="2"/>
        <scheme val="minor"/>
      </rPr>
      <t>* Fernanda/Claudia:</t>
    </r>
    <r>
      <rPr>
        <b/>
        <strike/>
        <sz val="8"/>
        <color theme="1" tint="0.34998626667073579"/>
        <rFont val="Lucida Sans"/>
        <family val="2"/>
        <scheme val="minor"/>
      </rPr>
      <t xml:space="preserve"> Recordar a contabilidad emisión de doctos Liverpool de: SAT, IMSS e Infonavit</t>
    </r>
    <r>
      <rPr>
        <b/>
        <sz val="8"/>
        <color theme="1" tint="0.34998626667073579"/>
        <rFont val="Lucida Sans"/>
        <family val="2"/>
        <charset val="238"/>
        <scheme val="minor"/>
      </rPr>
      <t xml:space="preserve">
</t>
    </r>
    <r>
      <rPr>
        <b/>
        <strike/>
        <u/>
        <sz val="8"/>
        <color theme="5" tint="-0.249977111117893"/>
        <rFont val="Lucida Sans"/>
        <family val="2"/>
        <scheme val="minor"/>
      </rPr>
      <t>* Carlos y Maritoña</t>
    </r>
    <r>
      <rPr>
        <b/>
        <strike/>
        <sz val="8"/>
        <color theme="1" tint="0.34998626667073579"/>
        <rFont val="Lucida Sans"/>
        <family val="2"/>
        <scheme val="minor"/>
      </rPr>
      <t xml:space="preserve"> entregan cierre de Fonacot con cruce de la Balanza</t>
    </r>
    <r>
      <rPr>
        <b/>
        <sz val="8"/>
        <color theme="1" tint="0.34998626667073579"/>
        <rFont val="Lucida Sans"/>
        <family val="2"/>
        <charset val="238"/>
        <scheme val="minor"/>
      </rPr>
      <t xml:space="preserve">
</t>
    </r>
    <r>
      <rPr>
        <b/>
        <strike/>
        <u/>
        <sz val="8"/>
        <color theme="5" tint="-0.249977111117893"/>
        <rFont val="Lucida Sans"/>
        <family val="2"/>
        <scheme val="minor"/>
      </rPr>
      <t>'* Maritoña y Claudia</t>
    </r>
    <r>
      <rPr>
        <b/>
        <strike/>
        <sz val="8"/>
        <color theme="1" tint="0.34998626667073579"/>
        <rFont val="Lucida Sans"/>
        <family val="2"/>
        <scheme val="minor"/>
      </rPr>
      <t xml:space="preserve"> Revisión y Autorización de nóminas</t>
    </r>
    <r>
      <rPr>
        <b/>
        <sz val="8"/>
        <color theme="1" tint="0.34998626667073579"/>
        <rFont val="Lucida Sans"/>
        <family val="2"/>
        <charset val="238"/>
        <scheme val="minor"/>
      </rPr>
      <t xml:space="preserve">
</t>
    </r>
    <r>
      <rPr>
        <b/>
        <u/>
        <sz val="8"/>
        <color theme="6" tint="-0.249977111117893"/>
        <rFont val="Lucida Sans"/>
        <family val="2"/>
        <scheme val="minor"/>
      </rPr>
      <t>* Maritoña/Leo</t>
    </r>
    <r>
      <rPr>
        <b/>
        <sz val="8"/>
        <color theme="1" tint="0.34998626667073579"/>
        <rFont val="Lucida Sans"/>
        <family val="2"/>
        <charset val="238"/>
        <scheme val="minor"/>
      </rPr>
      <t xml:space="preserve"> Dar de alta al Lic. Alberto en NOI
</t>
    </r>
  </si>
  <si>
    <r>
      <rPr>
        <b/>
        <strike/>
        <sz val="8"/>
        <color theme="1" tint="0.34998626667073579"/>
        <rFont val="Lucida Sans"/>
        <family val="2"/>
        <scheme val="minor"/>
      </rPr>
      <t>PAGO DE NOMINA</t>
    </r>
    <r>
      <rPr>
        <b/>
        <sz val="8"/>
        <color theme="1" tint="0.34998626667073579"/>
        <rFont val="Lucida Sans"/>
        <family val="2"/>
        <scheme val="minor"/>
      </rPr>
      <t xml:space="preserve">
</t>
    </r>
    <r>
      <rPr>
        <b/>
        <u/>
        <sz val="8"/>
        <color theme="4" tint="-0.249977111117893"/>
        <rFont val="Lucida Sans"/>
        <family val="2"/>
        <scheme val="minor"/>
      </rPr>
      <t>* Fernanda</t>
    </r>
    <r>
      <rPr>
        <u/>
        <sz val="8"/>
        <color theme="4" tint="-0.249977111117893"/>
        <rFont val="Lucida Sans"/>
        <family val="2"/>
        <scheme val="minor"/>
      </rPr>
      <t xml:space="preserve"> </t>
    </r>
    <r>
      <rPr>
        <sz val="8"/>
        <rFont val="Lucida Sans"/>
        <family val="2"/>
        <scheme val="minor"/>
      </rPr>
      <t>capacitación ISO e introducción a OMX a Carlos</t>
    </r>
    <r>
      <rPr>
        <sz val="8"/>
        <color theme="1" tint="0.34998626667073579"/>
        <rFont val="Lucida Sans"/>
        <family val="2"/>
        <scheme val="minor"/>
      </rPr>
      <t xml:space="preserve">
</t>
    </r>
  </si>
  <si>
    <r>
      <rPr>
        <b/>
        <u/>
        <sz val="8"/>
        <color theme="4" tint="-0.249977111117893"/>
        <rFont val="Lucida Sans"/>
        <family val="2"/>
        <scheme val="minor"/>
      </rPr>
      <t>* Maritoña</t>
    </r>
    <r>
      <rPr>
        <b/>
        <sz val="8"/>
        <color theme="1" tint="0.34998626667073579"/>
        <rFont val="Lucida Sans"/>
        <family val="2"/>
        <charset val="238"/>
        <scheme val="minor"/>
      </rPr>
      <t xml:space="preserve"> Timbrado de recibos de nómina</t>
    </r>
    <r>
      <rPr>
        <b/>
        <sz val="8"/>
        <color theme="1" tint="0.34998626667073579"/>
        <rFont val="Lucida Sans"/>
        <family val="2"/>
        <charset val="238"/>
        <scheme val="minor"/>
      </rPr>
      <t xml:space="preserve">
</t>
    </r>
    <r>
      <rPr>
        <b/>
        <sz val="8"/>
        <color theme="1" tint="0.34998626667073579"/>
        <rFont val="Lucida Sans"/>
        <family val="2"/>
        <charset val="238"/>
        <scheme val="minor"/>
      </rPr>
      <t xml:space="preserve">
</t>
    </r>
    <r>
      <rPr>
        <b/>
        <u/>
        <sz val="8"/>
        <color theme="4" tint="-0.249977111117893"/>
        <rFont val="Lucida Sans"/>
        <family val="2"/>
        <scheme val="minor"/>
      </rPr>
      <t/>
    </r>
  </si>
  <si>
    <r>
      <rPr>
        <b/>
        <u/>
        <sz val="8"/>
        <color theme="4" tint="-0.249977111117893"/>
        <rFont val="Lucida Sans"/>
        <family val="2"/>
        <scheme val="minor"/>
      </rPr>
      <t>* Fer y Claudia</t>
    </r>
    <r>
      <rPr>
        <b/>
        <sz val="8"/>
        <color theme="1" tint="0.34998626667073579"/>
        <rFont val="Lucida Sans"/>
        <family val="2"/>
        <scheme val="minor"/>
      </rPr>
      <t xml:space="preserve"> Evaluación para renovación contrato de:
- Fernanda, Clara y Judith
</t>
    </r>
    <r>
      <rPr>
        <b/>
        <u/>
        <sz val="8"/>
        <color theme="4" tint="-0.249977111117893"/>
        <rFont val="Lucida Sans"/>
        <family val="2"/>
        <scheme val="minor"/>
      </rPr>
      <t/>
    </r>
  </si>
  <si>
    <r>
      <rPr>
        <b/>
        <u/>
        <sz val="8"/>
        <color theme="4" tint="-0.249977111117893"/>
        <rFont val="Lucida Sans"/>
        <family val="2"/>
        <scheme val="minor"/>
      </rPr>
      <t>* Fernanda</t>
    </r>
    <r>
      <rPr>
        <b/>
        <sz val="8"/>
        <color theme="1" tint="0.34998626667073579"/>
        <rFont val="Lucida Sans"/>
        <family val="2"/>
        <scheme val="minor"/>
      </rPr>
      <t xml:space="preserve"> Entrega cuadro comparativo SGMM y Seguro de Vida
</t>
    </r>
    <r>
      <rPr>
        <b/>
        <u/>
        <sz val="8"/>
        <color theme="4" tint="-0.249977111117893"/>
        <rFont val="Lucida Sans"/>
        <family val="2"/>
        <scheme val="minor"/>
      </rPr>
      <t>* Fernanda/Ale Fragoso</t>
    </r>
    <r>
      <rPr>
        <b/>
        <sz val="8"/>
        <color theme="1" tint="0.34998626667073579"/>
        <rFont val="Lucida Sans"/>
        <family val="2"/>
        <scheme val="minor"/>
      </rPr>
      <t xml:space="preserve"> revisar si no hay que generar factura sobre entrevistas realizadas
</t>
    </r>
    <r>
      <rPr>
        <b/>
        <u/>
        <sz val="8"/>
        <color theme="4" tint="-0.249977111117893"/>
        <rFont val="Lucida Sans"/>
        <family val="2"/>
        <scheme val="minor"/>
      </rPr>
      <t>* Fernanda/Claudia</t>
    </r>
    <r>
      <rPr>
        <b/>
        <sz val="8"/>
        <color theme="1" tint="0.34998626667073579"/>
        <rFont val="Lucida Sans"/>
        <family val="2"/>
        <scheme val="minor"/>
      </rPr>
      <t xml:space="preserve"> preparación curso Crehana para empleados
</t>
    </r>
    <r>
      <rPr>
        <b/>
        <u/>
        <sz val="8"/>
        <color theme="4" tint="-0.249977111117893"/>
        <rFont val="Lucida Sans"/>
        <family val="2"/>
        <scheme val="minor"/>
      </rPr>
      <t>* Clau Pérez</t>
    </r>
    <r>
      <rPr>
        <b/>
        <sz val="8"/>
        <color theme="1" tint="0.34998626667073579"/>
        <rFont val="Lucida Sans"/>
        <family val="2"/>
        <scheme val="minor"/>
      </rPr>
      <t xml:space="preserve"> entrega pago de IMSS (SUA) a Maritoña</t>
    </r>
  </si>
  <si>
    <r>
      <rPr>
        <b/>
        <u/>
        <sz val="8"/>
        <color theme="4" tint="-0.249977111117893"/>
        <rFont val="Lucida Sans"/>
        <family val="2"/>
        <scheme val="minor"/>
      </rPr>
      <t>* Maritoña</t>
    </r>
    <r>
      <rPr>
        <b/>
        <sz val="8"/>
        <color theme="1" tint="0.34998626667073579"/>
        <rFont val="Lucida Sans"/>
        <family val="2"/>
        <charset val="238"/>
        <scheme val="minor"/>
      </rPr>
      <t xml:space="preserve"> entrega: 
1. EMA - Cédula del IMSS
2. Cruce de nómina vs IMSS
</t>
    </r>
    <r>
      <rPr>
        <b/>
        <sz val="8"/>
        <color theme="1" tint="0.34998626667073579"/>
        <rFont val="Lucida Sans"/>
        <family val="2"/>
        <charset val="238"/>
        <scheme val="minor"/>
      </rPr>
      <t xml:space="preserve">
</t>
    </r>
    <r>
      <rPr>
        <b/>
        <u/>
        <sz val="8"/>
        <color theme="4" tint="-0.249977111117893"/>
        <rFont val="Lucida Sans"/>
        <family val="2"/>
        <scheme val="minor"/>
      </rPr>
      <t/>
    </r>
  </si>
  <si>
    <r>
      <rPr>
        <b/>
        <u/>
        <sz val="8"/>
        <color theme="4" tint="-0.249977111117893"/>
        <rFont val="Lucida Sans"/>
        <family val="2"/>
        <scheme val="minor"/>
      </rPr>
      <t>* Maritoña</t>
    </r>
    <r>
      <rPr>
        <b/>
        <sz val="8"/>
        <color theme="1" tint="0.34998626667073579"/>
        <rFont val="Lucida Sans"/>
        <family val="2"/>
        <charset val="238"/>
        <scheme val="minor"/>
      </rPr>
      <t xml:space="preserve"> entrega reporte Costo Empleados OMX
</t>
    </r>
    <r>
      <rPr>
        <b/>
        <sz val="8"/>
        <color theme="1" tint="0.34998626667073579"/>
        <rFont val="Lucida Sans"/>
        <family val="2"/>
        <charset val="238"/>
        <scheme val="minor"/>
      </rPr>
      <t xml:space="preserve">
</t>
    </r>
    <r>
      <rPr>
        <b/>
        <u/>
        <sz val="8"/>
        <color theme="6" tint="-0.249977111117893"/>
        <rFont val="Lucida Sans"/>
        <family val="2"/>
        <scheme val="minor"/>
      </rPr>
      <t/>
    </r>
  </si>
  <si>
    <r>
      <rPr>
        <b/>
        <u/>
        <sz val="8"/>
        <color theme="4" tint="-0.249977111117893"/>
        <rFont val="Lucida Sans"/>
        <family val="2"/>
        <scheme val="minor"/>
      </rPr>
      <t>* Fernanda/Claudia</t>
    </r>
    <r>
      <rPr>
        <b/>
        <sz val="8"/>
        <color theme="1" tint="0.34998626667073579"/>
        <rFont val="Lucida Sans"/>
        <family val="2"/>
        <scheme val="minor"/>
      </rPr>
      <t xml:space="preserve"> pastel para celebración de cumpleaños del mes
</t>
    </r>
    <r>
      <rPr>
        <b/>
        <u/>
        <sz val="8"/>
        <color theme="6" tint="-0.249977111117893"/>
        <rFont val="Lucida Sans"/>
        <family val="2"/>
        <scheme val="minor"/>
      </rPr>
      <t>* Fernanda</t>
    </r>
    <r>
      <rPr>
        <b/>
        <sz val="8"/>
        <color theme="1" tint="0.34998626667073579"/>
        <rFont val="Lucida Sans"/>
        <family val="2"/>
        <scheme val="minor"/>
      </rPr>
      <t xml:space="preserve"> recibir 2da factura pago ISO
</t>
    </r>
    <r>
      <rPr>
        <b/>
        <u/>
        <sz val="8"/>
        <color theme="6" tint="-0.249977111117893"/>
        <rFont val="Lucida Sans"/>
        <family val="2"/>
        <scheme val="minor"/>
      </rPr>
      <t>* Fernanda/Claudia</t>
    </r>
    <r>
      <rPr>
        <b/>
        <sz val="8"/>
        <color theme="1" tint="0.34998626667073579"/>
        <rFont val="Lucida Sans"/>
        <family val="2"/>
        <scheme val="minor"/>
      </rPr>
      <t xml:space="preserve"> fecha límite para entregar REPSE BBVA
</t>
    </r>
    <r>
      <rPr>
        <b/>
        <u/>
        <sz val="8"/>
        <color theme="6" tint="-0.249977111117893"/>
        <rFont val="Lucida Sans"/>
        <family val="2"/>
        <scheme val="minor"/>
      </rPr>
      <t>* Fernanda/Claudia</t>
    </r>
    <r>
      <rPr>
        <b/>
        <sz val="8"/>
        <color theme="1" tint="0.34998626667073579"/>
        <rFont val="Lucida Sans"/>
        <family val="2"/>
        <scheme val="minor"/>
      </rPr>
      <t xml:space="preserve"> fecha límite REPSE Liverpool</t>
    </r>
  </si>
  <si>
    <r>
      <rPr>
        <b/>
        <u/>
        <sz val="8"/>
        <color theme="4" tint="-0.249977111117893"/>
        <rFont val="Lucida Sans"/>
        <family val="2"/>
        <scheme val="minor"/>
      </rPr>
      <t>* Maritoña</t>
    </r>
    <r>
      <rPr>
        <b/>
        <sz val="8"/>
        <color theme="1" tint="0.34998626667073579"/>
        <rFont val="Lucida Sans"/>
        <family val="2"/>
        <scheme val="minor"/>
      </rPr>
      <t xml:space="preserve"> capacitación Lic. Claudia
</t>
    </r>
    <r>
      <rPr>
        <b/>
        <u/>
        <sz val="8"/>
        <color theme="4" tint="-0.249977111117893"/>
        <rFont val="Lucida Sans"/>
        <family val="2"/>
        <scheme val="minor"/>
      </rPr>
      <t>* Fernanda/Claudia</t>
    </r>
    <r>
      <rPr>
        <b/>
        <sz val="8"/>
        <color theme="1" tint="0.34998626667073579"/>
        <rFont val="Lucida Sans"/>
        <family val="2"/>
        <scheme val="minor"/>
      </rPr>
      <t xml:space="preserve"> revisión check list expedientes y contratos
</t>
    </r>
    <r>
      <rPr>
        <b/>
        <u/>
        <sz val="8"/>
        <color theme="4" tint="-0.249977111117893"/>
        <rFont val="Lucida Sans"/>
        <family val="2"/>
        <scheme val="minor"/>
      </rPr>
      <t>* Maritoña</t>
    </r>
    <r>
      <rPr>
        <b/>
        <sz val="8"/>
        <color theme="1" tint="0.34998626667073579"/>
        <rFont val="Lucida Sans"/>
        <family val="2"/>
        <scheme val="minor"/>
      </rPr>
      <t xml:space="preserve"> entrega final nómina para programación</t>
    </r>
  </si>
  <si>
    <r>
      <rPr>
        <b/>
        <u/>
        <sz val="8"/>
        <color theme="4" tint="-0.249977111117893"/>
        <rFont val="Lucida Sans"/>
        <family val="2"/>
        <scheme val="minor"/>
      </rPr>
      <t>* Fernanda</t>
    </r>
    <r>
      <rPr>
        <b/>
        <sz val="8"/>
        <color theme="1" tint="0.34998626667073579"/>
        <rFont val="Lucida Sans"/>
        <family val="2"/>
        <scheme val="minor"/>
      </rPr>
      <t xml:space="preserve"> corte y entrega incidencias de reloj checador
</t>
    </r>
    <r>
      <rPr>
        <b/>
        <u/>
        <sz val="8"/>
        <color theme="4" tint="-0.249977111117893"/>
        <rFont val="Lucida Sans"/>
        <family val="2"/>
        <scheme val="minor"/>
      </rPr>
      <t>* Maritoña</t>
    </r>
    <r>
      <rPr>
        <b/>
        <sz val="8"/>
        <color theme="1" tint="0.34998626667073579"/>
        <rFont val="Lucida Sans"/>
        <family val="2"/>
        <scheme val="minor"/>
      </rPr>
      <t xml:space="preserve"> entrega nominas previas para revisión y autorización
</t>
    </r>
    <r>
      <rPr>
        <b/>
        <u/>
        <sz val="8"/>
        <color theme="6" tint="-0.249977111117893"/>
        <rFont val="Lucida Sans"/>
        <family val="2"/>
        <scheme val="minor"/>
      </rPr>
      <t/>
    </r>
  </si>
  <si>
    <r>
      <t xml:space="preserve">AUDITORIA INTERNA ISO
* Fernanda </t>
    </r>
    <r>
      <rPr>
        <b/>
        <sz val="8"/>
        <rFont val="Lucida Sans"/>
        <family val="2"/>
        <scheme val="minor"/>
      </rPr>
      <t xml:space="preserve">Asegurarse del 2do pago a Casa Certificadora ISO
</t>
    </r>
    <r>
      <rPr>
        <b/>
        <u/>
        <sz val="8"/>
        <color theme="4" tint="-0.249977111117893"/>
        <rFont val="Lucida Sans"/>
        <family val="2"/>
        <scheme val="minor"/>
      </rPr>
      <t>* Maritoña</t>
    </r>
    <r>
      <rPr>
        <b/>
        <sz val="8"/>
        <rFont val="Lucida Sans"/>
        <family val="2"/>
        <scheme val="minor"/>
      </rPr>
      <t xml:space="preserve"> Timbrado de recibos de nómina
</t>
    </r>
    <r>
      <rPr>
        <b/>
        <u/>
        <sz val="8"/>
        <color theme="4" tint="-0.249977111117893"/>
        <rFont val="Lucida Sans"/>
        <family val="2"/>
        <scheme val="minor"/>
      </rPr>
      <t>* Maritoña</t>
    </r>
    <r>
      <rPr>
        <b/>
        <sz val="8"/>
        <rFont val="Lucida Sans"/>
        <family val="2"/>
        <scheme val="minor"/>
      </rPr>
      <t xml:space="preserve"> baja reportes para inicio de cruce vs SAT</t>
    </r>
  </si>
  <si>
    <r>
      <t xml:space="preserve">AUDITORIA INTERNA ISO
</t>
    </r>
    <r>
      <rPr>
        <b/>
        <u/>
        <sz val="8"/>
        <color theme="4" tint="-0.249977111117893"/>
        <rFont val="Lucida Sans"/>
        <family val="2"/>
        <scheme val="minor"/>
      </rPr>
      <t>* Maritoña</t>
    </r>
    <r>
      <rPr>
        <b/>
        <u/>
        <sz val="8"/>
        <color theme="6" tint="-0.249977111117893"/>
        <rFont val="Lucida Sans"/>
        <family val="2"/>
        <scheme val="minor"/>
      </rPr>
      <t xml:space="preserve"> </t>
    </r>
    <r>
      <rPr>
        <b/>
        <sz val="8"/>
        <rFont val="Lucida Sans"/>
        <family val="2"/>
        <scheme val="minor"/>
      </rPr>
      <t>entrega cruce final de nómina vs SAT</t>
    </r>
  </si>
  <si>
    <r>
      <rPr>
        <b/>
        <u/>
        <sz val="8"/>
        <color theme="4" tint="-0.249977111117893"/>
        <rFont val="Lucida Sans"/>
        <family val="2"/>
        <scheme val="minor"/>
      </rPr>
      <t>* Fer/Claudia</t>
    </r>
    <r>
      <rPr>
        <b/>
        <sz val="8"/>
        <color theme="1" tint="0.34998626667073579"/>
        <rFont val="Lucida Sans"/>
        <family val="2"/>
        <scheme val="minor"/>
      </rPr>
      <t xml:space="preserve"> evaluación para renovación contrato Judith
</t>
    </r>
    <r>
      <rPr>
        <b/>
        <u/>
        <sz val="8"/>
        <color theme="4" tint="-0.249977111117893"/>
        <rFont val="Lucida Sans"/>
        <family val="2"/>
        <scheme val="minor"/>
      </rPr>
      <t>* Clau Pérez</t>
    </r>
    <r>
      <rPr>
        <b/>
        <sz val="8"/>
        <color theme="1" tint="0.34998626667073579"/>
        <rFont val="Lucida Sans"/>
        <family val="2"/>
        <scheme val="minor"/>
      </rPr>
      <t xml:space="preserve"> entrega pago de IMSS (SUA) a Maritoña
</t>
    </r>
    <r>
      <rPr>
        <b/>
        <u/>
        <sz val="8"/>
        <color theme="4" tint="-0.249977111117893"/>
        <rFont val="Lucida Sans"/>
        <family val="2"/>
        <scheme val="minor"/>
      </rPr>
      <t>* Fernanda</t>
    </r>
    <r>
      <rPr>
        <b/>
        <sz val="8"/>
        <color theme="1" tint="0.34998626667073579"/>
        <rFont val="Lucida Sans"/>
        <family val="2"/>
        <scheme val="minor"/>
      </rPr>
      <t xml:space="preserve"> Coordinación diseño, comunicado y premios para Kahoot</t>
    </r>
  </si>
  <si>
    <r>
      <rPr>
        <b/>
        <u/>
        <sz val="8"/>
        <color theme="4" tint="-0.249977111117893"/>
        <rFont val="Lucida Sans"/>
        <family val="2"/>
        <scheme val="minor"/>
      </rPr>
      <t>* Maritoña</t>
    </r>
    <r>
      <rPr>
        <b/>
        <sz val="8"/>
        <color theme="1" tint="0.34998626667073579"/>
        <rFont val="Lucida Sans"/>
        <family val="2"/>
        <charset val="238"/>
        <scheme val="minor"/>
      </rPr>
      <t xml:space="preserve"> Timbrado de recibos de nómina
</t>
    </r>
    <r>
      <rPr>
        <b/>
        <u/>
        <sz val="8"/>
        <color theme="4" tint="-0.249977111117893"/>
        <rFont val="Lucida Sans"/>
        <family val="2"/>
        <scheme val="minor"/>
      </rPr>
      <t>* Fernanda</t>
    </r>
    <r>
      <rPr>
        <b/>
        <sz val="8"/>
        <color theme="1" tint="0.34998626667073579"/>
        <rFont val="Lucida Sans"/>
        <family val="2"/>
        <charset val="238"/>
        <scheme val="minor"/>
      </rPr>
      <t xml:space="preserve"> coordina apoyo comedor Josue y Fernando
</t>
    </r>
    <r>
      <rPr>
        <b/>
        <u/>
        <sz val="8"/>
        <color theme="4" tint="-0.249977111117893"/>
        <rFont val="Lucida Sans"/>
        <family val="2"/>
        <scheme val="minor"/>
      </rPr>
      <t>* Fernanda/Maritoña</t>
    </r>
    <r>
      <rPr>
        <b/>
        <sz val="8"/>
        <color theme="1" tint="0.34998626667073579"/>
        <rFont val="Lucida Sans"/>
        <family val="2"/>
        <charset val="238"/>
        <scheme val="minor"/>
      </rPr>
      <t xml:space="preserve"> Proceso de baja Martín Hernández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</si>
</sst>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
  </numFmts>
  <fonts count="51">
    <font>
      <sz val="11"/>
      <color theme="1" tint="0.24994659260841701"/>
      <name val="Lucida Sans"/>
      <family val="2"/>
      <scheme val="minor"/>
    </font>
    <font>
      <sz val="11"/>
      <color theme="1"/>
      <name val="Lucida Sans"/>
      <family val="2"/>
      <scheme val="minor"/>
    </font>
    <font>
      <sz val="8"/>
      <name val="Arial"/>
      <family val="2"/>
    </font>
    <font>
      <sz val="10"/>
      <name val="Century Gothic"/>
      <family val="2"/>
    </font>
    <font>
      <b/>
      <sz val="11"/>
      <color theme="0"/>
      <name val="Lucida Sans"/>
      <family val="2"/>
      <scheme val="minor"/>
    </font>
    <font>
      <b/>
      <sz val="14"/>
      <color theme="0"/>
      <name val="Lucida Sans"/>
      <family val="2"/>
      <scheme val="minor"/>
    </font>
    <font>
      <sz val="35"/>
      <color theme="4"/>
      <name val="Lucida Sans"/>
      <family val="2"/>
      <scheme val="minor"/>
    </font>
    <font>
      <sz val="11"/>
      <color theme="1" tint="0.34998626667073579"/>
      <name val="Lucida Sans"/>
      <family val="2"/>
      <scheme val="minor"/>
    </font>
    <font>
      <sz val="11"/>
      <color theme="4" tint="-0.24994659260841701"/>
      <name val="Lucida Sans"/>
      <family val="2"/>
      <scheme val="minor"/>
    </font>
    <font>
      <sz val="11"/>
      <color indexed="63"/>
      <name val="Lucida Sans"/>
      <family val="2"/>
      <scheme val="minor"/>
    </font>
    <font>
      <b/>
      <sz val="11"/>
      <color theme="1" tint="0.34998626667073579"/>
      <name val="Lucida Sans"/>
      <family val="2"/>
      <scheme val="minor"/>
    </font>
    <font>
      <sz val="11"/>
      <color theme="1" tint="0.24994659260841701"/>
      <name val="Lucida Sans"/>
      <family val="2"/>
      <scheme val="minor"/>
    </font>
    <font>
      <i/>
      <sz val="11"/>
      <color theme="1" tint="0.34998626667073579"/>
      <name val="Lucida Sans"/>
      <family val="2"/>
      <charset val="238"/>
      <scheme val="minor"/>
    </font>
    <font>
      <sz val="11"/>
      <color theme="1" tint="0.34998626667073579"/>
      <name val="Lucida Sans"/>
      <family val="2"/>
      <charset val="238"/>
      <scheme val="minor"/>
    </font>
    <font>
      <b/>
      <sz val="11"/>
      <color theme="1" tint="0.34998626667073579"/>
      <name val="Lucida Sans"/>
      <family val="2"/>
      <charset val="238"/>
      <scheme val="minor"/>
    </font>
    <font>
      <sz val="35"/>
      <color theme="1"/>
      <name val="Rockwell"/>
      <family val="1"/>
      <scheme val="major"/>
    </font>
    <font>
      <sz val="11"/>
      <color theme="1"/>
      <name val="Rockwell"/>
      <family val="1"/>
      <scheme val="major"/>
    </font>
    <font>
      <b/>
      <sz val="11"/>
      <color theme="1" tint="0.24994659260841701"/>
      <name val="Lucida Sans"/>
      <family val="2"/>
      <charset val="238"/>
      <scheme val="minor"/>
    </font>
    <font>
      <sz val="35"/>
      <color theme="0"/>
      <name val="Rockwell"/>
      <family val="1"/>
      <scheme val="major"/>
    </font>
    <font>
      <sz val="35"/>
      <color theme="0"/>
      <name val="Lucida Sans"/>
      <family val="2"/>
      <scheme val="minor"/>
    </font>
    <font>
      <sz val="11"/>
      <color theme="0"/>
      <name val="Lucida Sans"/>
      <family val="2"/>
      <scheme val="minor"/>
    </font>
    <font>
      <sz val="11"/>
      <color rgb="FF006100"/>
      <name val="Lucida Sans"/>
      <family val="2"/>
      <scheme val="minor"/>
    </font>
    <font>
      <sz val="11"/>
      <color rgb="FF9C0006"/>
      <name val="Lucida Sans"/>
      <family val="2"/>
      <scheme val="minor"/>
    </font>
    <font>
      <sz val="11"/>
      <color rgb="FF9C5700"/>
      <name val="Lucida Sans"/>
      <family val="2"/>
      <scheme val="minor"/>
    </font>
    <font>
      <sz val="11"/>
      <color rgb="FF3F3F76"/>
      <name val="Lucida Sans"/>
      <family val="2"/>
      <scheme val="minor"/>
    </font>
    <font>
      <b/>
      <sz val="11"/>
      <color rgb="FF3F3F3F"/>
      <name val="Lucida Sans"/>
      <family val="2"/>
      <scheme val="minor"/>
    </font>
    <font>
      <b/>
      <sz val="11"/>
      <color rgb="FFFA7D00"/>
      <name val="Lucida Sans"/>
      <family val="2"/>
      <scheme val="minor"/>
    </font>
    <font>
      <sz val="11"/>
      <color rgb="FFFA7D00"/>
      <name val="Lucida Sans"/>
      <family val="2"/>
      <scheme val="minor"/>
    </font>
    <font>
      <sz val="11"/>
      <color rgb="FFFF0000"/>
      <name val="Lucida Sans"/>
      <family val="2"/>
      <scheme val="minor"/>
    </font>
    <font>
      <i/>
      <sz val="11"/>
      <color rgb="FF7F7F7F"/>
      <name val="Lucida Sans"/>
      <family val="2"/>
      <scheme val="minor"/>
    </font>
    <font>
      <b/>
      <sz val="11"/>
      <color theme="1"/>
      <name val="Lucida Sans"/>
      <family val="2"/>
      <scheme val="minor"/>
    </font>
    <font>
      <b/>
      <sz val="8"/>
      <color theme="1" tint="0.34998626667073579"/>
      <name val="Lucida Sans"/>
      <family val="2"/>
      <scheme val="minor"/>
    </font>
    <font>
      <b/>
      <sz val="8"/>
      <color theme="9"/>
      <name val="Lucida Sans"/>
      <family val="2"/>
      <scheme val="minor"/>
    </font>
    <font>
      <b/>
      <sz val="8"/>
      <color theme="1" tint="0.34998626667073579"/>
      <name val="Lucida Sans"/>
      <family val="2"/>
      <charset val="238"/>
      <scheme val="minor"/>
    </font>
    <font>
      <b/>
      <sz val="8"/>
      <name val="Lucida Sans"/>
      <family val="2"/>
      <scheme val="minor"/>
    </font>
    <font>
      <b/>
      <sz val="8"/>
      <color theme="6" tint="-0.249977111117893"/>
      <name val="Lucida Sans"/>
      <family val="2"/>
      <scheme val="minor"/>
    </font>
    <font>
      <b/>
      <u/>
      <sz val="8"/>
      <color theme="6" tint="-0.249977111117893"/>
      <name val="Lucida Sans"/>
      <family val="2"/>
      <scheme val="minor"/>
    </font>
    <font>
      <b/>
      <u/>
      <sz val="8"/>
      <color theme="4" tint="-0.249977111117893"/>
      <name val="Lucida Sans"/>
      <family val="2"/>
      <scheme val="minor"/>
    </font>
    <font>
      <b/>
      <sz val="8"/>
      <color theme="4" tint="-0.249977111117893"/>
      <name val="Lucida Sans"/>
      <family val="2"/>
      <scheme val="minor"/>
    </font>
    <font>
      <b/>
      <strike/>
      <sz val="8"/>
      <color theme="1" tint="0.34998626667073579"/>
      <name val="Lucida Sans"/>
      <family val="2"/>
      <scheme val="minor"/>
    </font>
    <font>
      <b/>
      <strike/>
      <sz val="8"/>
      <color theme="6" tint="-0.249977111117893"/>
      <name val="Lucida Sans"/>
      <family val="2"/>
      <scheme val="minor"/>
    </font>
    <font>
      <b/>
      <strike/>
      <u/>
      <sz val="8"/>
      <color theme="6" tint="-0.249977111117893"/>
      <name val="Lucida Sans"/>
      <family val="2"/>
      <scheme val="minor"/>
    </font>
    <font>
      <b/>
      <strike/>
      <sz val="8"/>
      <color theme="4" tint="-0.249977111117893"/>
      <name val="Lucida Sans"/>
      <family val="2"/>
      <scheme val="minor"/>
    </font>
    <font>
      <b/>
      <strike/>
      <u/>
      <sz val="8"/>
      <color theme="4" tint="-0.249977111117893"/>
      <name val="Lucida Sans"/>
      <family val="2"/>
      <scheme val="minor"/>
    </font>
    <font>
      <b/>
      <strike/>
      <sz val="8"/>
      <name val="Lucida Sans"/>
      <family val="2"/>
      <scheme val="minor"/>
    </font>
    <font>
      <b/>
      <u/>
      <sz val="8"/>
      <color theme="5" tint="-0.249977111117893"/>
      <name val="Lucida Sans"/>
      <family val="2"/>
      <scheme val="minor"/>
    </font>
    <font>
      <b/>
      <u/>
      <sz val="8"/>
      <name val="Lucida Sans"/>
      <family val="2"/>
      <scheme val="minor"/>
    </font>
    <font>
      <sz val="8"/>
      <name val="Lucida Sans"/>
      <family val="2"/>
      <scheme val="minor"/>
    </font>
    <font>
      <u/>
      <sz val="8"/>
      <color theme="4" tint="-0.249977111117893"/>
      <name val="Lucida Sans"/>
      <family val="2"/>
      <scheme val="minor"/>
    </font>
    <font>
      <sz val="8"/>
      <color theme="1" tint="0.34998626667073579"/>
      <name val="Lucida Sans"/>
      <family val="2"/>
      <scheme val="minor"/>
    </font>
    <font>
      <b/>
      <strike/>
      <u/>
      <sz val="8"/>
      <color theme="5" tint="-0.249977111117893"/>
      <name val="Lucida Sans"/>
      <family val="2"/>
      <scheme val="minor"/>
    </font>
  </fonts>
  <fills count="4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7"/>
        <bgColor indexed="64"/>
      </patternFill>
    </fill>
    <fill>
      <patternFill patternType="solid">
        <fgColor theme="8"/>
        <bgColor indexed="64"/>
      </patternFill>
    </fill>
    <fill>
      <patternFill patternType="solid">
        <fgColor theme="8" tint="-0.24997711111789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
      <left/>
      <right/>
      <top/>
      <bottom style="thin">
        <color theme="1"/>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alignment vertical="top"/>
    </xf>
    <xf numFmtId="0" fontId="9" fillId="3" borderId="0" applyNumberFormat="0" applyBorder="0" applyAlignment="0" applyProtection="0"/>
    <xf numFmtId="0" fontId="8" fillId="0" borderId="3" applyNumberFormat="0" applyFill="0" applyProtection="0">
      <alignment horizontal="left" vertical="center" indent="1"/>
    </xf>
    <xf numFmtId="0" fontId="4" fillId="4" borderId="1" applyNumberFormat="0" applyAlignment="0" applyProtection="0"/>
    <xf numFmtId="0" fontId="5" fillId="5" borderId="2" applyNumberFormat="0" applyProtection="0">
      <alignment vertical="center"/>
    </xf>
    <xf numFmtId="0" fontId="6" fillId="0" borderId="0" applyFill="0" applyBorder="0" applyProtection="0">
      <alignment vertical="center"/>
    </xf>
    <xf numFmtId="167" fontId="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10" fillId="6" borderId="0" applyBorder="0" applyProtection="0">
      <alignment horizontal="left" vertical="top" wrapText="1" indent="1"/>
    </xf>
    <xf numFmtId="0" fontId="8" fillId="0" borderId="0" applyFill="0" applyProtection="0"/>
    <xf numFmtId="0" fontId="11" fillId="0" borderId="0" applyFill="0" applyProtection="0"/>
    <xf numFmtId="0" fontId="15" fillId="2" borderId="0">
      <alignment vertical="center"/>
    </xf>
    <xf numFmtId="0" fontId="16" fillId="0" borderId="4">
      <alignment horizontal="left" vertical="center" indent="1"/>
    </xf>
    <xf numFmtId="168" fontId="10" fillId="7" borderId="0">
      <alignment horizontal="left" wrapText="1" indent="1"/>
    </xf>
    <xf numFmtId="168" fontId="14" fillId="0" borderId="0">
      <alignment horizontal="left" indent="1"/>
    </xf>
    <xf numFmtId="0" fontId="13" fillId="0" borderId="0" applyAlignment="0">
      <alignment horizontal="left"/>
    </xf>
    <xf numFmtId="0" fontId="21" fillId="21" borderId="0" applyNumberFormat="0" applyBorder="0" applyAlignment="0" applyProtection="0"/>
    <xf numFmtId="0" fontId="22" fillId="22" borderId="0" applyNumberFormat="0" applyBorder="0" applyAlignment="0" applyProtection="0"/>
    <xf numFmtId="0" fontId="23" fillId="23" borderId="0" applyNumberFormat="0" applyBorder="0" applyAlignment="0" applyProtection="0"/>
    <xf numFmtId="0" fontId="24" fillId="24" borderId="11" applyNumberFormat="0" applyAlignment="0" applyProtection="0"/>
    <xf numFmtId="0" fontId="25" fillId="25" borderId="12" applyNumberFormat="0" applyAlignment="0" applyProtection="0"/>
    <xf numFmtId="0" fontId="26" fillId="25" borderId="11" applyNumberFormat="0" applyAlignment="0" applyProtection="0"/>
    <xf numFmtId="0" fontId="27" fillId="0" borderId="13" applyNumberFormat="0" applyFill="0" applyAlignment="0" applyProtection="0"/>
    <xf numFmtId="0" fontId="4" fillId="26" borderId="14" applyNumberFormat="0" applyAlignment="0" applyProtection="0"/>
    <xf numFmtId="0" fontId="28" fillId="0" borderId="0" applyNumberFormat="0" applyFill="0" applyBorder="0" applyAlignment="0" applyProtection="0"/>
    <xf numFmtId="0" fontId="11" fillId="27" borderId="15" applyNumberFormat="0" applyFont="0" applyAlignment="0" applyProtection="0"/>
    <xf numFmtId="0" fontId="29" fillId="0" borderId="0" applyNumberFormat="0" applyFill="0" applyBorder="0" applyAlignment="0" applyProtection="0"/>
    <xf numFmtId="0" fontId="30" fillId="0" borderId="16" applyNumberFormat="0" applyFill="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0"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20"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2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cellStyleXfs>
  <cellXfs count="98">
    <xf numFmtId="0" fontId="0" fillId="0" borderId="0" xfId="0">
      <alignment vertical="top"/>
    </xf>
    <xf numFmtId="0" fontId="0" fillId="2" borderId="0" xfId="0" applyFill="1">
      <alignment vertical="top"/>
    </xf>
    <xf numFmtId="0" fontId="3" fillId="0" borderId="0" xfId="0" applyFont="1">
      <alignment vertical="top"/>
    </xf>
    <xf numFmtId="0" fontId="0" fillId="0" borderId="0" xfId="0" applyAlignment="1">
      <alignment horizontal="left" indent="1"/>
    </xf>
    <xf numFmtId="0" fontId="0" fillId="2" borderId="0" xfId="0" applyFill="1" applyAlignment="1">
      <alignment horizontal="right"/>
    </xf>
    <xf numFmtId="0" fontId="16" fillId="0" borderId="4" xfId="15">
      <alignment horizontal="left" vertical="center" indent="1"/>
    </xf>
    <xf numFmtId="0" fontId="17" fillId="0" borderId="0" xfId="13" applyFont="1" applyAlignment="1">
      <alignment horizontal="right"/>
    </xf>
    <xf numFmtId="0" fontId="10" fillId="8" borderId="8" xfId="11" applyFill="1" applyBorder="1" applyAlignment="1">
      <alignment vertical="top" wrapText="1"/>
    </xf>
    <xf numFmtId="0" fontId="13" fillId="0" borderId="0" xfId="18" applyAlignment="1">
      <alignment horizontal="left"/>
    </xf>
    <xf numFmtId="0" fontId="17" fillId="0" borderId="0" xfId="13" applyFont="1" applyAlignment="1">
      <alignment horizontal="right" vertical="top"/>
    </xf>
    <xf numFmtId="0" fontId="13" fillId="0" borderId="0" xfId="18" applyAlignment="1">
      <alignment horizontal="left" vertical="top"/>
    </xf>
    <xf numFmtId="0" fontId="6" fillId="9" borderId="0" xfId="5" applyFill="1" applyBorder="1" applyAlignment="1">
      <alignment horizontal="left" vertical="center"/>
    </xf>
    <xf numFmtId="0" fontId="8" fillId="9" borderId="0" xfId="2" applyFill="1" applyBorder="1" applyAlignment="1">
      <alignment vertical="center"/>
    </xf>
    <xf numFmtId="0" fontId="15" fillId="11" borderId="0" xfId="14" applyFill="1">
      <alignment vertical="center"/>
    </xf>
    <xf numFmtId="0" fontId="6" fillId="11" borderId="0" xfId="5" applyFill="1" applyBorder="1" applyAlignment="1">
      <alignment horizontal="left" vertical="center"/>
    </xf>
    <xf numFmtId="0" fontId="8" fillId="11" borderId="0" xfId="2" applyFill="1" applyBorder="1" applyAlignment="1">
      <alignment vertical="center"/>
    </xf>
    <xf numFmtId="0" fontId="6" fillId="11" borderId="0" xfId="5" applyFill="1" applyAlignment="1">
      <alignment horizontal="left" vertical="center"/>
    </xf>
    <xf numFmtId="0" fontId="15" fillId="12" borderId="0" xfId="14" applyFill="1">
      <alignment vertical="center"/>
    </xf>
    <xf numFmtId="0" fontId="6" fillId="12" borderId="0" xfId="5" applyFill="1" applyBorder="1" applyAlignment="1">
      <alignment horizontal="left" vertical="center"/>
    </xf>
    <xf numFmtId="0" fontId="8" fillId="12" borderId="0" xfId="2" applyFill="1" applyBorder="1" applyAlignment="1">
      <alignment vertical="center"/>
    </xf>
    <xf numFmtId="0" fontId="6" fillId="12" borderId="0" xfId="5" applyFill="1" applyBorder="1" applyAlignment="1">
      <alignment horizontal="right" vertical="center"/>
    </xf>
    <xf numFmtId="0" fontId="15" fillId="13" borderId="0" xfId="14" applyFill="1">
      <alignment vertical="center"/>
    </xf>
    <xf numFmtId="0" fontId="6" fillId="13" borderId="0" xfId="5" applyFill="1" applyBorder="1" applyAlignment="1">
      <alignment horizontal="left" vertical="center"/>
    </xf>
    <xf numFmtId="0" fontId="8" fillId="13" borderId="0" xfId="2" applyFill="1" applyBorder="1" applyAlignment="1">
      <alignment vertical="center"/>
    </xf>
    <xf numFmtId="0" fontId="6" fillId="13" borderId="0" xfId="5" applyFill="1" applyBorder="1" applyAlignment="1">
      <alignment horizontal="right" vertical="center"/>
    </xf>
    <xf numFmtId="0" fontId="15" fillId="9" borderId="0" xfId="14" applyFill="1">
      <alignment vertical="center"/>
    </xf>
    <xf numFmtId="0" fontId="6" fillId="9" borderId="0" xfId="5" applyFill="1" applyBorder="1" applyAlignment="1">
      <alignment horizontal="right" vertical="center"/>
    </xf>
    <xf numFmtId="0" fontId="15" fillId="14" borderId="0" xfId="14" applyFill="1">
      <alignment vertical="center"/>
    </xf>
    <xf numFmtId="0" fontId="6" fillId="14" borderId="0" xfId="5" applyFill="1" applyBorder="1" applyAlignment="1">
      <alignment horizontal="left" vertical="center"/>
    </xf>
    <xf numFmtId="0" fontId="8" fillId="14" borderId="0" xfId="2" applyFill="1" applyBorder="1" applyAlignment="1">
      <alignment vertical="center"/>
    </xf>
    <xf numFmtId="0" fontId="6" fillId="14" borderId="0" xfId="5" applyFill="1" applyBorder="1" applyAlignment="1">
      <alignment horizontal="right" vertical="center"/>
    </xf>
    <xf numFmtId="0" fontId="18" fillId="10" borderId="0" xfId="14" applyFont="1" applyFill="1">
      <alignment vertical="center"/>
    </xf>
    <xf numFmtId="0" fontId="19" fillId="10" borderId="0" xfId="5" applyFont="1" applyFill="1" applyBorder="1" applyAlignment="1">
      <alignment horizontal="left" vertical="center"/>
    </xf>
    <xf numFmtId="0" fontId="20" fillId="10" borderId="0" xfId="2" applyFont="1" applyFill="1" applyBorder="1" applyAlignment="1">
      <alignment vertical="center"/>
    </xf>
    <xf numFmtId="0" fontId="19" fillId="10" borderId="0" xfId="5" applyFont="1" applyFill="1" applyBorder="1" applyAlignment="1">
      <alignment horizontal="right" vertical="center"/>
    </xf>
    <xf numFmtId="0" fontId="15" fillId="15" borderId="0" xfId="14" applyFill="1">
      <alignment vertical="center"/>
    </xf>
    <xf numFmtId="0" fontId="6" fillId="15" borderId="0" xfId="5" applyFill="1" applyBorder="1" applyAlignment="1">
      <alignment horizontal="left" vertical="center"/>
    </xf>
    <xf numFmtId="0" fontId="8" fillId="15" borderId="0" xfId="2" applyFill="1" applyBorder="1" applyAlignment="1">
      <alignment vertical="center"/>
    </xf>
    <xf numFmtId="0" fontId="6" fillId="15" borderId="0" xfId="5" applyFill="1" applyBorder="1" applyAlignment="1">
      <alignment horizontal="right" vertical="center"/>
    </xf>
    <xf numFmtId="0" fontId="15" fillId="16" borderId="0" xfId="14" applyFill="1">
      <alignment vertical="center"/>
    </xf>
    <xf numFmtId="0" fontId="6" fillId="16" borderId="0" xfId="5" applyFill="1" applyBorder="1" applyAlignment="1">
      <alignment horizontal="left" vertical="center"/>
    </xf>
    <xf numFmtId="0" fontId="8" fillId="16" borderId="0" xfId="2" applyFill="1" applyBorder="1" applyAlignment="1">
      <alignment vertical="center"/>
    </xf>
    <xf numFmtId="0" fontId="6" fillId="16" borderId="0" xfId="5" applyFill="1" applyBorder="1" applyAlignment="1">
      <alignment horizontal="right" vertical="center"/>
    </xf>
    <xf numFmtId="0" fontId="15" fillId="17" borderId="0" xfId="14" applyFill="1">
      <alignment vertical="center"/>
    </xf>
    <xf numFmtId="0" fontId="6" fillId="17" borderId="0" xfId="5" applyFill="1" applyBorder="1" applyAlignment="1">
      <alignment horizontal="left" vertical="center"/>
    </xf>
    <xf numFmtId="0" fontId="8" fillId="17" borderId="0" xfId="2" applyFill="1" applyBorder="1" applyAlignment="1">
      <alignment vertical="center"/>
    </xf>
    <xf numFmtId="0" fontId="6" fillId="17" borderId="0" xfId="5" applyFill="1" applyBorder="1" applyAlignment="1">
      <alignment horizontal="right" vertical="center"/>
    </xf>
    <xf numFmtId="0" fontId="6" fillId="18" borderId="0" xfId="5" applyFill="1" applyBorder="1" applyAlignment="1">
      <alignment horizontal="left" vertical="center"/>
    </xf>
    <xf numFmtId="0" fontId="8" fillId="18" borderId="0" xfId="2" applyFill="1" applyBorder="1" applyAlignment="1">
      <alignment vertical="center"/>
    </xf>
    <xf numFmtId="0" fontId="6" fillId="18" borderId="0" xfId="5" applyFill="1" applyBorder="1" applyAlignment="1">
      <alignment horizontal="right" vertical="center"/>
    </xf>
    <xf numFmtId="0" fontId="6" fillId="19" borderId="0" xfId="5" applyFill="1" applyBorder="1" applyAlignment="1">
      <alignment horizontal="left" vertical="center"/>
    </xf>
    <xf numFmtId="0" fontId="8" fillId="19" borderId="0" xfId="2" applyFill="1" applyBorder="1" applyAlignment="1">
      <alignment vertical="center"/>
    </xf>
    <xf numFmtId="0" fontId="6" fillId="19" borderId="0" xfId="5" applyFill="1" applyBorder="1" applyAlignment="1">
      <alignment horizontal="right" vertical="center"/>
    </xf>
    <xf numFmtId="0" fontId="18" fillId="18" borderId="0" xfId="14" applyFont="1" applyFill="1">
      <alignment vertical="center"/>
    </xf>
    <xf numFmtId="0" fontId="15" fillId="20" borderId="0" xfId="14" applyFill="1">
      <alignment vertical="center"/>
    </xf>
    <xf numFmtId="0" fontId="6" fillId="20" borderId="0" xfId="5" applyFill="1" applyBorder="1" applyAlignment="1">
      <alignment horizontal="left" vertical="center"/>
    </xf>
    <xf numFmtId="0" fontId="8" fillId="20" borderId="0" xfId="2" applyFill="1" applyBorder="1" applyAlignment="1">
      <alignment vertical="center"/>
    </xf>
    <xf numFmtId="0" fontId="6" fillId="20" borderId="0" xfId="5" applyFill="1" applyBorder="1" applyAlignment="1">
      <alignment horizontal="right" vertical="center"/>
    </xf>
    <xf numFmtId="0" fontId="18" fillId="19" borderId="0" xfId="14" applyFont="1" applyFill="1">
      <alignment vertical="center"/>
    </xf>
    <xf numFmtId="168" fontId="14" fillId="0" borderId="0" xfId="17">
      <alignment horizontal="left" indent="1"/>
    </xf>
    <xf numFmtId="168" fontId="10" fillId="7" borderId="0" xfId="16">
      <alignment horizontal="left" wrapText="1" indent="1"/>
    </xf>
    <xf numFmtId="168" fontId="14" fillId="7" borderId="0" xfId="16" applyFont="1">
      <alignment horizontal="left" wrapText="1" indent="1"/>
    </xf>
    <xf numFmtId="168" fontId="0" fillId="0" borderId="0" xfId="0" applyNumberFormat="1">
      <alignment vertical="top"/>
    </xf>
    <xf numFmtId="168" fontId="12" fillId="8" borderId="5" xfId="0" applyNumberFormat="1" applyFont="1" applyFill="1" applyBorder="1" applyAlignment="1">
      <alignment horizontal="left" indent="1"/>
    </xf>
    <xf numFmtId="168" fontId="31" fillId="7" borderId="0" xfId="16" applyFont="1">
      <alignment horizontal="left" wrapText="1" indent="1"/>
    </xf>
    <xf numFmtId="168" fontId="31" fillId="7" borderId="0" xfId="16" applyFont="1" applyAlignment="1">
      <alignment horizontal="left" vertical="top" wrapText="1" indent="1"/>
    </xf>
    <xf numFmtId="168" fontId="31" fillId="7" borderId="0" xfId="16" quotePrefix="1" applyFont="1" applyAlignment="1">
      <alignment horizontal="left" vertical="top" wrapText="1" indent="1"/>
    </xf>
    <xf numFmtId="168" fontId="33" fillId="0" borderId="0" xfId="17" quotePrefix="1" applyFont="1" applyAlignment="1">
      <alignment horizontal="left" vertical="top" wrapText="1" indent="1"/>
    </xf>
    <xf numFmtId="168" fontId="33" fillId="0" borderId="0" xfId="17" applyFont="1">
      <alignment horizontal="left" indent="1"/>
    </xf>
    <xf numFmtId="168" fontId="31" fillId="0" borderId="0" xfId="17" applyFont="1">
      <alignment horizontal="left" indent="1"/>
    </xf>
    <xf numFmtId="168" fontId="10" fillId="7" borderId="0" xfId="16" applyFont="1">
      <alignment horizontal="left" wrapText="1" indent="1"/>
    </xf>
    <xf numFmtId="168" fontId="10" fillId="0" borderId="0" xfId="17" applyFont="1">
      <alignment horizontal="left" indent="1"/>
    </xf>
    <xf numFmtId="168" fontId="36" fillId="7" borderId="0" xfId="16" applyFont="1" applyAlignment="1">
      <alignment horizontal="left" vertical="top" wrapText="1" indent="1"/>
    </xf>
    <xf numFmtId="168" fontId="31" fillId="0" borderId="0" xfId="17" quotePrefix="1" applyFont="1" applyAlignment="1">
      <alignment horizontal="left" vertical="top" wrapText="1"/>
    </xf>
    <xf numFmtId="168" fontId="31" fillId="0" borderId="0" xfId="17" applyFont="1" applyAlignment="1">
      <alignment vertical="top"/>
    </xf>
    <xf numFmtId="168" fontId="31" fillId="0" borderId="0" xfId="17" applyFont="1" applyAlignment="1">
      <alignment vertical="top" wrapText="1"/>
    </xf>
    <xf numFmtId="168" fontId="35" fillId="0" borderId="0" xfId="17" quotePrefix="1" applyFont="1" applyAlignment="1">
      <alignment horizontal="left" vertical="top" wrapText="1"/>
    </xf>
    <xf numFmtId="168" fontId="39" fillId="0" borderId="0" xfId="17" applyFont="1" applyAlignment="1">
      <alignment horizontal="left" vertical="top" wrapText="1" indent="1"/>
    </xf>
    <xf numFmtId="168" fontId="12" fillId="8" borderId="5" xfId="0" applyNumberFormat="1" applyFont="1" applyFill="1" applyBorder="1" applyAlignment="1">
      <alignment horizontal="left"/>
    </xf>
    <xf numFmtId="0" fontId="10" fillId="8" borderId="8" xfId="11" applyFill="1" applyBorder="1" applyAlignment="1">
      <alignment vertical="top"/>
    </xf>
    <xf numFmtId="0" fontId="0" fillId="8" borderId="6" xfId="0" applyFill="1" applyBorder="1" applyAlignment="1">
      <alignment vertical="top"/>
    </xf>
    <xf numFmtId="0" fontId="0" fillId="8" borderId="7" xfId="0" applyFill="1" applyBorder="1" applyAlignment="1">
      <alignment vertical="top"/>
    </xf>
    <xf numFmtId="0" fontId="0" fillId="8" borderId="9" xfId="0" applyFill="1" applyBorder="1" applyAlignment="1">
      <alignment vertical="top"/>
    </xf>
    <xf numFmtId="0" fontId="0" fillId="8" borderId="10" xfId="0" applyFill="1" applyBorder="1" applyAlignment="1">
      <alignment vertical="top"/>
    </xf>
    <xf numFmtId="168" fontId="39" fillId="0" borderId="0" xfId="17" quotePrefix="1" applyFont="1" applyAlignment="1">
      <alignment horizontal="left" vertical="top" wrapText="1"/>
    </xf>
    <xf numFmtId="168" fontId="39" fillId="7" borderId="0" xfId="16" applyFont="1" applyAlignment="1">
      <alignment horizontal="left" vertical="top" wrapText="1" indent="1"/>
    </xf>
    <xf numFmtId="168" fontId="41" fillId="7" borderId="0" xfId="16" applyFont="1" applyAlignment="1">
      <alignment horizontal="left" vertical="top" wrapText="1" indent="1"/>
    </xf>
    <xf numFmtId="168" fontId="39" fillId="0" borderId="0" xfId="17" applyFont="1" applyAlignment="1">
      <alignment vertical="top"/>
    </xf>
    <xf numFmtId="168" fontId="31" fillId="0" borderId="0" xfId="17" applyFont="1" applyAlignment="1">
      <alignment horizontal="left" vertical="top" wrapText="1" indent="1"/>
    </xf>
    <xf numFmtId="168" fontId="38" fillId="0" borderId="0" xfId="17" quotePrefix="1" applyFont="1" applyAlignment="1">
      <alignment horizontal="left" vertical="top" wrapText="1"/>
    </xf>
    <xf numFmtId="168" fontId="35" fillId="0" borderId="0" xfId="17" applyFont="1" applyAlignment="1">
      <alignment horizontal="left" vertical="top" wrapText="1" indent="1"/>
    </xf>
    <xf numFmtId="168" fontId="36" fillId="0" borderId="0" xfId="17" applyFont="1" applyAlignment="1">
      <alignment horizontal="left" vertical="top" wrapText="1" indent="1"/>
    </xf>
    <xf numFmtId="0" fontId="0" fillId="8" borderId="6" xfId="0" applyFill="1" applyBorder="1">
      <alignment vertical="top"/>
    </xf>
    <xf numFmtId="0" fontId="0" fillId="8" borderId="7" xfId="0" applyFill="1" applyBorder="1">
      <alignment vertical="top"/>
    </xf>
    <xf numFmtId="0" fontId="0" fillId="8" borderId="9" xfId="0" applyFill="1" applyBorder="1">
      <alignment vertical="top"/>
    </xf>
    <xf numFmtId="0" fontId="0" fillId="8" borderId="10" xfId="0" applyFill="1" applyBorder="1">
      <alignment vertical="top"/>
    </xf>
    <xf numFmtId="0" fontId="16" fillId="0" borderId="4" xfId="15" applyAlignment="1">
      <alignment horizontal="center" vertical="center"/>
    </xf>
    <xf numFmtId="0" fontId="0" fillId="8" borderId="6" xfId="0" applyFill="1" applyBorder="1" applyAlignment="1">
      <alignment vertical="top" wrapText="1"/>
    </xf>
  </cellXfs>
  <cellStyles count="52">
    <cellStyle name="20% - Énfasis1" xfId="31" builtinId="30" customBuiltin="1"/>
    <cellStyle name="20% - Énfasis2" xfId="34" builtinId="34" customBuiltin="1"/>
    <cellStyle name="20% - Énfasis3" xfId="38" builtinId="38" customBuiltin="1"/>
    <cellStyle name="20% - Énfasis4" xfId="42" builtinId="42" customBuiltin="1"/>
    <cellStyle name="20% - Énfasis5" xfId="45" builtinId="46" customBuiltin="1"/>
    <cellStyle name="20% - Énfasis6" xfId="49" builtinId="50" customBuiltin="1"/>
    <cellStyle name="40% - Énfasis1" xfId="1" builtinId="31" customBuiltin="1"/>
    <cellStyle name="40% - Énfasis2" xfId="35" builtinId="35" customBuiltin="1"/>
    <cellStyle name="40% - Énfasis3" xfId="39" builtinId="39" customBuiltin="1"/>
    <cellStyle name="40% - Énfasis4" xfId="43" builtinId="43" customBuiltin="1"/>
    <cellStyle name="40% - Énfasis5" xfId="46" builtinId="47" customBuiltin="1"/>
    <cellStyle name="40% - Énfasis6" xfId="50"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7" builtinId="48" customBuiltin="1"/>
    <cellStyle name="60% - Énfasis6" xfId="51" builtinId="52" customBuiltin="1"/>
    <cellStyle name="Buena" xfId="19" builtinId="26" customBuiltin="1"/>
    <cellStyle name="Cálculo" xfId="24" builtinId="22" customBuiltin="1"/>
    <cellStyle name="Celda de comprobación" xfId="26" builtinId="23" customBuiltin="1"/>
    <cellStyle name="Celda vinculada" xfId="25" builtinId="24" customBuiltin="1"/>
    <cellStyle name="Con bandas" xfId="16"/>
    <cellStyle name="Día" xfId="17"/>
    <cellStyle name="Día: nombre" xfId="15"/>
    <cellStyle name="Encabezado 1" xfId="2" builtinId="16" customBuiltin="1"/>
    <cellStyle name="Encabezado 4" xfId="11" builtinId="19" customBuiltin="1"/>
    <cellStyle name="Énfasis1" xfId="3" builtinId="29" customBuiltin="1"/>
    <cellStyle name="Énfasis2" xfId="33" builtinId="33" customBuiltin="1"/>
    <cellStyle name="Énfasis3" xfId="37" builtinId="37" customBuiltin="1"/>
    <cellStyle name="Énfasis4" xfId="41" builtinId="41" customBuiltin="1"/>
    <cellStyle name="Énfasis5" xfId="4" builtinId="45" customBuiltin="1"/>
    <cellStyle name="Énfasis6" xfId="48" builtinId="49" customBuiltin="1"/>
    <cellStyle name="Entrada" xfId="22" builtinId="20" customBuiltin="1"/>
    <cellStyle name="Entrada de configuración" xfId="18"/>
    <cellStyle name="Incorrecto" xfId="20" builtinId="27" customBuiltin="1"/>
    <cellStyle name="Mes" xfId="14"/>
    <cellStyle name="Millares" xfId="6" builtinId="3" customBuiltin="1"/>
    <cellStyle name="Millares [0]" xfId="7" builtinId="6" customBuiltin="1"/>
    <cellStyle name="Moneda" xfId="8" builtinId="4" customBuiltin="1"/>
    <cellStyle name="Moneda [0]" xfId="9" builtinId="7" customBuiltin="1"/>
    <cellStyle name="Neutral" xfId="21" builtinId="28" customBuiltin="1"/>
    <cellStyle name="Normal" xfId="0" builtinId="0" customBuiltin="1"/>
    <cellStyle name="Notas" xfId="28" builtinId="10" customBuiltin="1"/>
    <cellStyle name="Porcentaje" xfId="10" builtinId="5" customBuiltin="1"/>
    <cellStyle name="Salida" xfId="23" builtinId="21" customBuiltin="1"/>
    <cellStyle name="Texto de advertencia" xfId="27" builtinId="11" customBuiltin="1"/>
    <cellStyle name="Texto explicativo" xfId="29" builtinId="53" customBuiltin="1"/>
    <cellStyle name="Título" xfId="5" builtinId="15" customBuiltin="1"/>
    <cellStyle name="Título 2" xfId="12" builtinId="17" customBuiltin="1"/>
    <cellStyle name="Título 3" xfId="13" builtinId="18" customBuiltin="1"/>
    <cellStyle name="Total" xfId="30" builtinId="25" customBuiltin="1"/>
  </cellStyles>
  <dxfs count="40">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6"/>
    <pageSetUpPr autoPageBreaks="0" fitToPage="1"/>
  </sheetPr>
  <dimension ref="A1:K14"/>
  <sheetViews>
    <sheetView showGridLines="0" topLeftCell="E1" zoomScale="90" zoomScaleNormal="90" workbookViewId="0">
      <selection activeCell="N8" sqref="N8"/>
    </sheetView>
  </sheetViews>
  <sheetFormatPr baseColWidth="10" defaultColWidth="8.875" defaultRowHeight="14.25"/>
  <cols>
    <col min="1" max="1" width="2.75" customWidth="1"/>
    <col min="2" max="2" width="18.375" customWidth="1"/>
    <col min="3" max="8" width="17.75" customWidth="1"/>
    <col min="9" max="9" width="2.75" customWidth="1"/>
    <col min="10" max="10" width="17.75" customWidth="1"/>
    <col min="11" max="11" width="13.75" customWidth="1"/>
  </cols>
  <sheetData>
    <row r="1" spans="1:11" s="1" customFormat="1" ht="60" customHeight="1">
      <c r="A1"/>
      <c r="B1" s="13" t="str">
        <f>"Enero "&amp;AñoCalendario</f>
        <v>Enero 2022</v>
      </c>
      <c r="C1" s="14"/>
      <c r="D1" s="14"/>
      <c r="E1" s="15"/>
      <c r="F1" s="15"/>
      <c r="G1" s="15"/>
      <c r="H1" s="16"/>
    </row>
    <row r="2" spans="1:11" s="2" customFormat="1" ht="21.75" customHeight="1">
      <c r="A2"/>
      <c r="B2" s="5" t="str">
        <f>SI(InicioDeSemana="DOMINGO", "DOMINGO","LUNES")</f>
        <v>LUNES</v>
      </c>
      <c r="C2" s="5" t="str">
        <f t="shared" ref="C2:H2" si="0">MAYUSC(TEXTO(C3,"dddd"))</f>
        <v>MARTES</v>
      </c>
      <c r="D2" s="5" t="str">
        <f>MAYUSC(TEXTO(D3,"dddd"))</f>
        <v>MIÉRCOLES</v>
      </c>
      <c r="E2" s="5" t="str">
        <f t="shared" si="0"/>
        <v>JUEVES</v>
      </c>
      <c r="F2" s="5" t="str">
        <f t="shared" si="0"/>
        <v>VIERNES</v>
      </c>
      <c r="G2" s="5" t="str">
        <f t="shared" si="0"/>
        <v>SÁBADO</v>
      </c>
      <c r="H2" s="5" t="str">
        <f t="shared" si="0"/>
        <v>DOMINGO</v>
      </c>
      <c r="J2" s="96" t="s">
        <v>1</v>
      </c>
      <c r="K2" s="96"/>
    </row>
    <row r="3" spans="1:11" s="3" customFormat="1" ht="19.5" customHeight="1">
      <c r="A3"/>
      <c r="B3" s="59">
        <f t="array" ref="B3:H3">DaysAndWeeks+FECHA(AñoCalendario,1,1)-DIASEM(FECHA(AñoCalendario,1,1),(InicioDeSemana="LUNES")+1)+1</f>
        <v>44557</v>
      </c>
      <c r="C3" s="59">
        <v>44558</v>
      </c>
      <c r="D3" s="59">
        <v>44559</v>
      </c>
      <c r="E3" s="59">
        <v>44560</v>
      </c>
      <c r="F3" s="59">
        <v>44561</v>
      </c>
      <c r="G3" s="59">
        <v>44562</v>
      </c>
      <c r="H3" s="59">
        <v>44563</v>
      </c>
      <c r="J3" s="6" t="s">
        <v>2</v>
      </c>
      <c r="K3" s="8">
        <v>2022</v>
      </c>
    </row>
    <row r="4" spans="1:11" ht="57.95" customHeight="1">
      <c r="B4" s="59"/>
      <c r="C4" s="59"/>
      <c r="D4" s="59"/>
      <c r="E4" s="59"/>
      <c r="F4" s="59"/>
      <c r="G4" s="59"/>
      <c r="H4" s="59"/>
      <c r="J4" s="9" t="s">
        <v>3</v>
      </c>
      <c r="K4" s="10" t="s">
        <v>4</v>
      </c>
    </row>
    <row r="5" spans="1:11" s="3" customFormat="1" ht="19.5" customHeight="1">
      <c r="A5"/>
      <c r="B5" s="60">
        <f t="array" ref="B5:H5">DaysAndWeeks+FECHA(AñoCalendario,1,1)-DIASEM(FECHA(AñoCalendario,1,1),(InicioDeSemana="LUNES")+1)+8</f>
        <v>44564</v>
      </c>
      <c r="C5" s="60">
        <v>44565</v>
      </c>
      <c r="D5" s="60">
        <v>44566</v>
      </c>
      <c r="E5" s="60">
        <v>44567</v>
      </c>
      <c r="F5" s="60">
        <v>44568</v>
      </c>
      <c r="G5" s="60">
        <v>44569</v>
      </c>
      <c r="H5" s="60">
        <v>44570</v>
      </c>
    </row>
    <row r="6" spans="1:11" ht="57.95" customHeight="1">
      <c r="B6" s="61"/>
      <c r="C6" s="61"/>
      <c r="D6" s="61"/>
      <c r="E6" s="61"/>
      <c r="F6" s="61"/>
      <c r="G6" s="61"/>
      <c r="H6" s="61"/>
      <c r="J6" s="4"/>
    </row>
    <row r="7" spans="1:11" s="3" customFormat="1" ht="19.5" customHeight="1">
      <c r="A7"/>
      <c r="B7" s="59">
        <f t="array" ref="B7:H7">DaysAndWeeks+FECHA(AñoCalendario,1,1)-DIASEM(FECHA(AñoCalendario,1,1),(InicioDeSemana="LUNES")+1)+15</f>
        <v>44571</v>
      </c>
      <c r="C7" s="59">
        <v>44572</v>
      </c>
      <c r="D7" s="59">
        <v>44573</v>
      </c>
      <c r="E7" s="59">
        <v>44574</v>
      </c>
      <c r="F7" s="59">
        <v>44575</v>
      </c>
      <c r="G7" s="59">
        <v>44576</v>
      </c>
      <c r="H7" s="59">
        <v>44577</v>
      </c>
      <c r="J7" s="4"/>
    </row>
    <row r="8" spans="1:11" ht="57.95" customHeight="1">
      <c r="B8" s="59"/>
      <c r="C8" s="59"/>
      <c r="D8" s="59"/>
      <c r="E8" s="59"/>
      <c r="F8" s="59"/>
      <c r="G8" s="59"/>
      <c r="H8" s="59"/>
    </row>
    <row r="9" spans="1:11" s="3" customFormat="1" ht="19.5" customHeight="1">
      <c r="A9"/>
      <c r="B9" s="60">
        <f t="array" ref="B9:H9">DaysAndWeeks+FECHA(AñoCalendario,1,1)-DIASEM(FECHA(AñoCalendario,1,1),(InicioDeSemana="LUNES")+1)+22</f>
        <v>44578</v>
      </c>
      <c r="C9" s="60">
        <v>44579</v>
      </c>
      <c r="D9" s="60">
        <v>44580</v>
      </c>
      <c r="E9" s="60">
        <v>44581</v>
      </c>
      <c r="F9" s="60">
        <v>44582</v>
      </c>
      <c r="G9" s="60">
        <v>44583</v>
      </c>
      <c r="H9" s="60">
        <v>44584</v>
      </c>
    </row>
    <row r="10" spans="1:11" ht="57.95" customHeight="1">
      <c r="B10" s="60"/>
      <c r="C10" s="60"/>
      <c r="D10" s="60"/>
      <c r="E10" s="60"/>
      <c r="F10" s="60"/>
      <c r="G10" s="60"/>
      <c r="H10" s="60"/>
    </row>
    <row r="11" spans="1:11" s="3" customFormat="1" ht="19.5" customHeight="1">
      <c r="A11"/>
      <c r="B11" s="59">
        <f t="array" ref="B11:H11">DaysAndWeeks+FECHA(AñoCalendario,1,1)-DIASEM(FECHA(AñoCalendario,1,1),(InicioDeSemana="LUNES")+1)+29</f>
        <v>44585</v>
      </c>
      <c r="C11" s="59">
        <v>44586</v>
      </c>
      <c r="D11" s="59">
        <v>44587</v>
      </c>
      <c r="E11" s="59">
        <v>44588</v>
      </c>
      <c r="F11" s="59">
        <v>44589</v>
      </c>
      <c r="G11" s="59">
        <v>44590</v>
      </c>
      <c r="H11" s="59">
        <v>44591</v>
      </c>
    </row>
    <row r="12" spans="1:11" ht="57.95" customHeight="1">
      <c r="B12" s="59"/>
      <c r="C12" s="59"/>
      <c r="D12" s="59"/>
      <c r="E12" s="59"/>
      <c r="F12" s="59"/>
      <c r="G12" s="59"/>
      <c r="H12" s="59"/>
    </row>
    <row r="13" spans="1:11" s="3" customFormat="1" ht="19.5" customHeight="1">
      <c r="A13"/>
      <c r="B13" s="60">
        <f t="array" ref="B13:C13">DaysAndWeeks+FECHA(AñoCalendario,1,1)-DIASEM(FECHA(AñoCalendario,1,1),(InicioDeSemana="LUNES")+1)+36</f>
        <v>44592</v>
      </c>
      <c r="C13" s="60">
        <v>44593</v>
      </c>
      <c r="D13" s="63" t="s">
        <v>0</v>
      </c>
      <c r="E13" s="92"/>
      <c r="F13" s="92"/>
      <c r="G13" s="92"/>
      <c r="H13" s="93"/>
    </row>
    <row r="14" spans="1:11" ht="57.95" customHeight="1">
      <c r="B14" s="60"/>
      <c r="C14" s="60"/>
      <c r="D14" s="7"/>
      <c r="E14" s="94"/>
      <c r="F14" s="94"/>
      <c r="G14" s="94"/>
      <c r="H14" s="95"/>
    </row>
  </sheetData>
  <mergeCells count="2">
    <mergeCell ref="E13:H14"/>
    <mergeCell ref="J2:K2"/>
  </mergeCells>
  <phoneticPr fontId="2" type="noConversion"/>
  <conditionalFormatting sqref="B11:H11 B13:C13">
    <cfRule type="expression" dxfId="39" priority="25">
      <formula>Y(DIA(B11)&gt;=1,DIA(B11)&lt;=15)</formula>
    </cfRule>
  </conditionalFormatting>
  <conditionalFormatting sqref="B3:G3">
    <cfRule type="expression" dxfId="38" priority="24">
      <formula>DIA(B3)&gt;8</formula>
    </cfRule>
  </conditionalFormatting>
  <conditionalFormatting sqref="D13">
    <cfRule type="expression" dxfId="37" priority="1">
      <formula>Y(DIA(D13)&gt;=1,DIA(D13)&lt;=15)</formula>
    </cfRule>
  </conditionalFormatting>
  <dataValidations count="14">
    <dataValidation type="list" errorStyle="warning" allowBlank="1" showInputMessage="1" showErrorMessage="1" error="Seleccione un día de la lista. Seleccione Cancelar y, después, presione ALT + Flecha abajo para seleccionar el día de la lista desplegable" prompt="Escriba el día de inicio de la semana en esta celda. Presione ALT+FLECHA ABAJO para abrir la lista desplegable y luego, ENTRAR para seleccionar el día de inicio de la semana." sqref="K4">
      <formula1>"DOMINGO,LUNES"</formula1>
    </dataValidation>
    <dataValidation allowBlank="1" showInputMessage="1" showErrorMessage="1" prompt="Cree calendarios de un mes personalizados en este libro. Personalice el año y el día de inicio de la semana para todos los meses de esta hoja de cálculo de enero. Cada mes se encuentra en una hoja de cálculo independiente." sqref="A1"/>
    <dataValidation allowBlank="1" showInputMessage="1" showErrorMessage="1" prompt="Escriba el año y seleccione el día de inicio del calendario en las celdas siguientes. Estas celdas de configuración del calendario no se imprimirán." sqref="J2"/>
    <dataValidation allowBlank="1" showInputMessage="1" showErrorMessage="1" prompt="Escriba el año en la celda a la derecha" sqref="J3"/>
    <dataValidation allowBlank="1" showInputMessage="1" showErrorMessage="1" prompt="Seleccione el día de inicio de la semana en la celda a la derecha." sqref="J4"/>
    <dataValidation allowBlank="1" showInputMessage="1" showErrorMessage="1" prompt="Escriba el año en esta celda" sqref="K3"/>
    <dataValidation allowBlank="1" showInputMessage="1" showErrorMessage="1" prompt="Esta fila contiene los nombres de los días laborables de este calendario. Esta celda contiene el día de inicio de la semana. Para cambiar el día de inicio, escriba un nuevo día laborable en la celda K4." sqref="B2"/>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ErrorMessage="1" prompt="El año de esta celda se actualiza automáticamente según el año especificado en la celda K2. El calendario siguiente incluye fechas de los meses anterior y posterior con un sombreado de fuente más claro." sqref="B1"/>
    <dataValidation allowBlank="1" showInputMessage="1" showErrorMessage="1" prompt="El día de la semana se determinará automáticamente" sqref="C2:H2"/>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scriba notas en esta celda." sqref="E13:H14"/>
    <dataValidation allowBlank="1" showInputMessage="1" showErrorMessage="1" prompt="Escriba notas en la celda a la derecha." sqref="D13:D14"/>
    <dataValidation allowBlank="1" showInputMessage="1" showErrorMessage="1" prompt="El año en esta celda se actualiza automáticamente. Seleccione otro año en la celda K3 para cambiar el año" sqref="C1"/>
  </dataValidations>
  <printOptions horizontalCentered="1" verticalCentered="1"/>
  <pageMargins left="0.7" right="0.7" top="0.75" bottom="0.75" header="0.3" footer="0.3"/>
  <pageSetup paperSize="9" orientation="landscape" r:id="rId1"/>
  <headerFooter differentFirst="1" alignWithMargins="0">
    <oddFooter>Page &amp;P of &amp;N</oddFooter>
  </headerFooter>
  <customProperties>
    <customPr name="SheetChanged" r:id="rId2"/>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tint="0.39997558519241921"/>
    <pageSetUpPr fitToPage="1"/>
  </sheetPr>
  <dimension ref="A1:H14"/>
  <sheetViews>
    <sheetView showGridLines="0" zoomScale="90" zoomScaleNormal="90" workbookViewId="0"/>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1:8" s="1" customFormat="1" ht="59.25" customHeight="1">
      <c r="A1"/>
      <c r="B1" s="21" t="str">
        <f>"Febrero "&amp;AñoCalendario</f>
        <v>Febrero 2022</v>
      </c>
      <c r="C1" s="22"/>
      <c r="D1" s="22"/>
      <c r="E1" s="23"/>
      <c r="F1" s="23"/>
      <c r="G1" s="23"/>
      <c r="H1" s="24"/>
    </row>
    <row r="2" spans="1:8" s="2" customFormat="1" ht="21.75" customHeight="1">
      <c r="A2"/>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1:8" s="3" customFormat="1" ht="19.5" customHeight="1">
      <c r="A3"/>
      <c r="B3" s="59">
        <f t="array" ref="B3:H3">DaysAndWeeks+FECHA(AñoCalendario,2,1)-DIASEM(FECHA(AñoCalendario,2,1),(InicioDeSemana="LUNES")+1)+1</f>
        <v>44592</v>
      </c>
      <c r="C3" s="59">
        <v>44593</v>
      </c>
      <c r="D3" s="59">
        <v>44594</v>
      </c>
      <c r="E3" s="59">
        <v>44595</v>
      </c>
      <c r="F3" s="59">
        <v>44596</v>
      </c>
      <c r="G3" s="59">
        <v>44597</v>
      </c>
      <c r="H3" s="59">
        <v>44598</v>
      </c>
    </row>
    <row r="4" spans="1:8" ht="57.95" customHeight="1">
      <c r="B4" s="59"/>
      <c r="C4" s="59"/>
      <c r="D4" s="59"/>
      <c r="E4" s="59"/>
      <c r="F4" s="59"/>
      <c r="G4" s="59"/>
      <c r="H4" s="59"/>
    </row>
    <row r="5" spans="1:8" s="3" customFormat="1" ht="19.5" customHeight="1">
      <c r="A5"/>
      <c r="B5" s="60">
        <f t="array" ref="B5:H5">DaysAndWeeks+FECHA(AñoCalendario,2,1)-DIASEM(FECHA(AñoCalendario,2,1),(InicioDeSemana="LUNES")+1)+8</f>
        <v>44599</v>
      </c>
      <c r="C5" s="60">
        <v>44600</v>
      </c>
      <c r="D5" s="60">
        <v>44601</v>
      </c>
      <c r="E5" s="60">
        <v>44602</v>
      </c>
      <c r="F5" s="60">
        <v>44603</v>
      </c>
      <c r="G5" s="60">
        <v>44604</v>
      </c>
      <c r="H5" s="60">
        <v>44605</v>
      </c>
    </row>
    <row r="6" spans="1:8" ht="57.95" customHeight="1">
      <c r="B6" s="60"/>
      <c r="C6" s="60"/>
      <c r="D6" s="60"/>
      <c r="E6" s="60"/>
      <c r="F6" s="60"/>
      <c r="G6" s="60"/>
      <c r="H6" s="60"/>
    </row>
    <row r="7" spans="1:8" s="3" customFormat="1" ht="19.5" customHeight="1">
      <c r="A7"/>
      <c r="B7" s="59">
        <f t="array" ref="B7:H7">DaysAndWeeks+FECHA(AñoCalendario,2,1)-DIASEM(FECHA(AñoCalendario,2,1),(InicioDeSemana="LUNES")+1)+15</f>
        <v>44606</v>
      </c>
      <c r="C7" s="59">
        <v>44607</v>
      </c>
      <c r="D7" s="59">
        <v>44608</v>
      </c>
      <c r="E7" s="59">
        <v>44609</v>
      </c>
      <c r="F7" s="59">
        <v>44610</v>
      </c>
      <c r="G7" s="59">
        <v>44611</v>
      </c>
      <c r="H7" s="59">
        <v>44612</v>
      </c>
    </row>
    <row r="8" spans="1:8" ht="57.95" customHeight="1">
      <c r="B8" s="59"/>
      <c r="C8" s="59"/>
      <c r="D8" s="59"/>
      <c r="E8" s="59"/>
      <c r="F8" s="59"/>
      <c r="G8" s="59"/>
      <c r="H8" s="59"/>
    </row>
    <row r="9" spans="1:8" s="3" customFormat="1" ht="19.5" customHeight="1">
      <c r="A9"/>
      <c r="B9" s="60">
        <f t="array" ref="B9:H9">DaysAndWeeks+FECHA(AñoCalendario,2,1)-DIASEM(FECHA(AñoCalendario,2,1),(InicioDeSemana="LUNES")+1)+22</f>
        <v>44613</v>
      </c>
      <c r="C9" s="60">
        <v>44614</v>
      </c>
      <c r="D9" s="60">
        <v>44615</v>
      </c>
      <c r="E9" s="60">
        <v>44616</v>
      </c>
      <c r="F9" s="60">
        <v>44617</v>
      </c>
      <c r="G9" s="60">
        <v>44618</v>
      </c>
      <c r="H9" s="60">
        <v>44619</v>
      </c>
    </row>
    <row r="10" spans="1:8" ht="57.95" customHeight="1">
      <c r="B10" s="60"/>
      <c r="C10" s="60"/>
      <c r="D10" s="60"/>
      <c r="E10" s="60"/>
      <c r="F10" s="60"/>
      <c r="G10" s="60"/>
      <c r="H10" s="60"/>
    </row>
    <row r="11" spans="1:8" s="3" customFormat="1" ht="19.5" customHeight="1">
      <c r="A11"/>
      <c r="B11" s="59">
        <f t="array" ref="B11:H11">DaysAndWeeks+FECHA(AñoCalendario,2,1)-DIASEM(FECHA(AñoCalendario,2,1),(InicioDeSemana="LUNES")+1)+29</f>
        <v>44620</v>
      </c>
      <c r="C11" s="59">
        <v>44621</v>
      </c>
      <c r="D11" s="59">
        <v>44622</v>
      </c>
      <c r="E11" s="59">
        <v>44623</v>
      </c>
      <c r="F11" s="59">
        <v>44624</v>
      </c>
      <c r="G11" s="59">
        <v>44625</v>
      </c>
      <c r="H11" s="59">
        <v>44626</v>
      </c>
    </row>
    <row r="12" spans="1:8" ht="57.95" customHeight="1">
      <c r="B12" s="59"/>
      <c r="C12" s="59"/>
      <c r="D12" s="59"/>
      <c r="E12" s="59"/>
      <c r="F12" s="59"/>
      <c r="G12" s="59"/>
      <c r="H12" s="59"/>
    </row>
    <row r="13" spans="1:8" s="3" customFormat="1" ht="19.5" customHeight="1">
      <c r="A13"/>
      <c r="B13" s="60">
        <f t="array" ref="B13:C13">DaysAndWeeks+FECHA(AñoCalendario,2,1)-DIASEM(FECHA(AñoCalendario,2,1),(InicioDeSemana="LUNES")+1)+36</f>
        <v>44627</v>
      </c>
      <c r="C13" s="60">
        <v>44628</v>
      </c>
      <c r="D13" s="63" t="s">
        <v>0</v>
      </c>
      <c r="E13" s="92"/>
      <c r="F13" s="92"/>
      <c r="G13" s="92"/>
      <c r="H13" s="93"/>
    </row>
    <row r="14" spans="1:8" ht="57.95" customHeight="1">
      <c r="B14" s="60"/>
      <c r="C14" s="60"/>
      <c r="D14" s="7"/>
      <c r="E14" s="94"/>
      <c r="F14" s="94"/>
      <c r="G14" s="94"/>
      <c r="H14" s="95"/>
    </row>
  </sheetData>
  <mergeCells count="1">
    <mergeCell ref="E13:H14"/>
  </mergeCells>
  <conditionalFormatting sqref="B11:H11 B13:C13">
    <cfRule type="expression" dxfId="36" priority="4">
      <formula>Y(DIA(B11)&gt;=1,DIA(B11)&lt;=15)</formula>
    </cfRule>
  </conditionalFormatting>
  <conditionalFormatting sqref="B3:G3">
    <cfRule type="expression" dxfId="35" priority="3">
      <formula>DIA(B3)&gt;8</formula>
    </cfRule>
  </conditionalFormatting>
  <conditionalFormatting sqref="D13">
    <cfRule type="expression" dxfId="34"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febrer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39997558519241921"/>
    <pageSetUpPr fitToPage="1"/>
  </sheetPr>
  <dimension ref="B1:H14"/>
  <sheetViews>
    <sheetView showGridLines="0" zoomScale="90" zoomScaleNormal="90" workbookViewId="0"/>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8" ht="59.25" customHeight="1">
      <c r="B1" s="27" t="str">
        <f>"Marzo "&amp;AñoCalendario</f>
        <v>Marzo 2022</v>
      </c>
      <c r="C1" s="28"/>
      <c r="D1" s="28"/>
      <c r="E1" s="29"/>
      <c r="F1" s="29"/>
      <c r="G1" s="29"/>
      <c r="H1" s="30"/>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DaysAndWeeks+FECHA(AñoCalendario,3,1)-DIASEM(FECHA(AñoCalendario,3,1),(InicioDeSemana="LUNES")+1)+1</f>
        <v>44620</v>
      </c>
      <c r="C3" s="59">
        <v>44621</v>
      </c>
      <c r="D3" s="59">
        <v>44622</v>
      </c>
      <c r="E3" s="59">
        <v>44623</v>
      </c>
      <c r="F3" s="59">
        <v>44624</v>
      </c>
      <c r="G3" s="59">
        <v>44625</v>
      </c>
      <c r="H3" s="59">
        <v>44626</v>
      </c>
    </row>
    <row r="4" spans="2:8" ht="57.95" customHeight="1">
      <c r="B4" s="62"/>
      <c r="C4" s="62"/>
      <c r="D4" s="62"/>
      <c r="E4" s="62"/>
      <c r="F4" s="62"/>
      <c r="G4" s="62"/>
      <c r="H4" s="59"/>
    </row>
    <row r="5" spans="2:8" ht="19.5" customHeight="1">
      <c r="B5" s="60">
        <f t="array" ref="B5:H5">DaysAndWeeks+FECHA(AñoCalendario,3,1)-DIASEM(FECHA(AñoCalendario,3,1),(InicioDeSemana="LUNES")+1)+8</f>
        <v>44627</v>
      </c>
      <c r="C5" s="60">
        <v>44628</v>
      </c>
      <c r="D5" s="60">
        <v>44629</v>
      </c>
      <c r="E5" s="60">
        <v>44630</v>
      </c>
      <c r="F5" s="60">
        <v>44631</v>
      </c>
      <c r="G5" s="60">
        <v>44632</v>
      </c>
      <c r="H5" s="60">
        <v>44633</v>
      </c>
    </row>
    <row r="6" spans="2:8" ht="57.95" customHeight="1">
      <c r="B6" s="60"/>
      <c r="C6" s="60"/>
      <c r="D6" s="60"/>
      <c r="E6" s="60"/>
      <c r="F6" s="60"/>
      <c r="G6" s="60"/>
      <c r="H6" s="60"/>
    </row>
    <row r="7" spans="2:8" ht="19.5" customHeight="1">
      <c r="B7" s="59">
        <f t="array" ref="B7:H7">DaysAndWeeks+FECHA(AñoCalendario,3,1)-DIASEM(FECHA(AñoCalendario,3,1),(InicioDeSemana="LUNES")+1)+15</f>
        <v>44634</v>
      </c>
      <c r="C7" s="59">
        <v>44635</v>
      </c>
      <c r="D7" s="59">
        <v>44636</v>
      </c>
      <c r="E7" s="59">
        <v>44637</v>
      </c>
      <c r="F7" s="59">
        <v>44638</v>
      </c>
      <c r="G7" s="59">
        <v>44639</v>
      </c>
      <c r="H7" s="59">
        <v>44640</v>
      </c>
    </row>
    <row r="8" spans="2:8" ht="57.95" customHeight="1">
      <c r="B8" s="59"/>
      <c r="C8" s="59"/>
      <c r="D8" s="59"/>
      <c r="E8" s="59"/>
      <c r="F8" s="59"/>
      <c r="G8" s="59"/>
      <c r="H8" s="59"/>
    </row>
    <row r="9" spans="2:8" ht="19.5" customHeight="1">
      <c r="B9" s="60">
        <f t="array" ref="B9:H9">DaysAndWeeks+FECHA(AñoCalendario,3,1)-DIASEM(FECHA(AñoCalendario,3,1),(InicioDeSemana="LUNES")+1)+22</f>
        <v>44641</v>
      </c>
      <c r="C9" s="60">
        <v>44642</v>
      </c>
      <c r="D9" s="60">
        <v>44643</v>
      </c>
      <c r="E9" s="60">
        <v>44644</v>
      </c>
      <c r="F9" s="60">
        <v>44645</v>
      </c>
      <c r="G9" s="60">
        <v>44646</v>
      </c>
      <c r="H9" s="60">
        <v>44647</v>
      </c>
    </row>
    <row r="10" spans="2:8" ht="57.95" customHeight="1">
      <c r="B10" s="60"/>
      <c r="C10" s="60"/>
      <c r="D10" s="60"/>
      <c r="E10" s="60"/>
      <c r="F10" s="60"/>
      <c r="G10" s="60"/>
      <c r="H10" s="60"/>
    </row>
    <row r="11" spans="2:8" ht="19.5" customHeight="1">
      <c r="B11" s="59">
        <f t="array" ref="B11:H11">DaysAndWeeks+FECHA(AñoCalendario,3,1)-DIASEM(FECHA(AñoCalendario,3,1),(InicioDeSemana="LUNES")+1)+29</f>
        <v>44648</v>
      </c>
      <c r="C11" s="59">
        <v>44649</v>
      </c>
      <c r="D11" s="59">
        <v>44650</v>
      </c>
      <c r="E11" s="59">
        <v>44651</v>
      </c>
      <c r="F11" s="59">
        <v>44652</v>
      </c>
      <c r="G11" s="59">
        <v>44653</v>
      </c>
      <c r="H11" s="59">
        <v>44654</v>
      </c>
    </row>
    <row r="12" spans="2:8" ht="57.95" customHeight="1">
      <c r="B12" s="59"/>
      <c r="C12" s="59"/>
      <c r="D12" s="59"/>
      <c r="E12" s="59"/>
      <c r="F12" s="59"/>
      <c r="G12" s="59"/>
      <c r="H12" s="59"/>
    </row>
    <row r="13" spans="2:8" ht="19.5" customHeight="1">
      <c r="B13" s="60">
        <f t="array" ref="B13:C13">DaysAndWeeks+FECHA(AñoCalendario,3,1)-DIASEM(FECHA(AñoCalendario,3,1),(InicioDeSemana="LUNES")+1)+36</f>
        <v>44655</v>
      </c>
      <c r="C13" s="60">
        <v>44656</v>
      </c>
      <c r="D13" s="63" t="s">
        <v>0</v>
      </c>
      <c r="E13" s="92"/>
      <c r="F13" s="92"/>
      <c r="G13" s="92"/>
      <c r="H13" s="93"/>
    </row>
    <row r="14" spans="2:8" ht="57.95" customHeight="1">
      <c r="B14" s="60"/>
      <c r="C14" s="60"/>
      <c r="D14" s="7"/>
      <c r="E14" s="94"/>
      <c r="F14" s="94"/>
      <c r="G14" s="94"/>
      <c r="H14" s="95"/>
    </row>
  </sheetData>
  <mergeCells count="1">
    <mergeCell ref="E13:H14"/>
  </mergeCells>
  <conditionalFormatting sqref="B11:H11 B13:C13">
    <cfRule type="expression" dxfId="33" priority="10">
      <formula>Y(DIA(B11)&gt;=1,DIA(B11)&lt;=15)</formula>
    </cfRule>
  </conditionalFormatting>
  <conditionalFormatting sqref="D13">
    <cfRule type="expression" dxfId="32" priority="7">
      <formula>Y(DIA(D13)&gt;=1,DIA(D13)&lt;=15)</formula>
    </cfRule>
  </conditionalFormatting>
  <conditionalFormatting sqref="E3">
    <cfRule type="expression" dxfId="31" priority="6">
      <formula>DIA(E3)&gt;8</formula>
    </cfRule>
  </conditionalFormatting>
  <conditionalFormatting sqref="F3:G3">
    <cfRule type="expression" dxfId="30" priority="4">
      <formula>DIA(F3)&gt;8</formula>
    </cfRule>
  </conditionalFormatting>
  <conditionalFormatting sqref="D3">
    <cfRule type="expression" dxfId="29" priority="3">
      <formula>DIA(D3)&gt;8</formula>
    </cfRule>
  </conditionalFormatting>
  <conditionalFormatting sqref="C3">
    <cfRule type="expression" dxfId="28" priority="2">
      <formula>DIA(C3)&gt;8</formula>
    </cfRule>
  </conditionalFormatting>
  <conditionalFormatting sqref="B3">
    <cfRule type="expression" dxfId="27" priority="1">
      <formula>DIA(B3)&gt;8</formula>
    </cfRule>
  </conditionalFormatting>
  <dataValidations xWindow="208" yWindow="410" count="9">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scriba notas en esta celda." sqref="E13:H14"/>
    <dataValidation allowBlank="1" showInputMessage="1" showErrorMessage="1" prompt="Escriba notas en la celda a la derecha." sqref="D13:D14"/>
    <dataValidation allowBlank="1" showInputMessage="1" showErrorMessage="1" prompt="Calendario del mes de marzo" sqref="A1"/>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l día de la semana se determinará automáticamente" sqref="C2:H2"/>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pageSetUpPr fitToPage="1"/>
  </sheetPr>
  <dimension ref="B1:H14"/>
  <sheetViews>
    <sheetView showGridLines="0" zoomScale="90" zoomScaleNormal="90" workbookViewId="0"/>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8" ht="59.25" customHeight="1">
      <c r="B1" s="25" t="str">
        <f>"Abril "&amp;AñoCalendario</f>
        <v>Abril 2022</v>
      </c>
      <c r="C1" s="11"/>
      <c r="D1" s="11"/>
      <c r="E1" s="12"/>
      <c r="F1" s="12"/>
      <c r="G1" s="12"/>
      <c r="H1" s="26"/>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DaysAndWeeks+FECHA(AñoCalendario,4,1)-DIASEM(FECHA(AñoCalendario,4,1),(InicioDeSemana="LUNES")+1)+1</f>
        <v>44648</v>
      </c>
      <c r="C3" s="59">
        <v>44649</v>
      </c>
      <c r="D3" s="59">
        <v>44650</v>
      </c>
      <c r="E3" s="59">
        <v>44651</v>
      </c>
      <c r="F3" s="59">
        <v>44652</v>
      </c>
      <c r="G3" s="59">
        <v>44653</v>
      </c>
      <c r="H3" s="59">
        <v>44654</v>
      </c>
    </row>
    <row r="4" spans="2:8" ht="57.95" customHeight="1">
      <c r="B4" s="59"/>
      <c r="C4" s="59"/>
      <c r="D4" s="59"/>
      <c r="E4" s="59"/>
      <c r="F4" s="59"/>
      <c r="G4" s="59"/>
      <c r="H4" s="59"/>
    </row>
    <row r="5" spans="2:8" ht="19.5" customHeight="1">
      <c r="B5" s="60">
        <f t="array" ref="B5:H5">DaysAndWeeks+FECHA(AñoCalendario,4,1)-DIASEM(FECHA(AñoCalendario,4,1),(InicioDeSemana="LUNES")+1)+8</f>
        <v>44655</v>
      </c>
      <c r="C5" s="60">
        <v>44656</v>
      </c>
      <c r="D5" s="60">
        <v>44657</v>
      </c>
      <c r="E5" s="60">
        <v>44658</v>
      </c>
      <c r="F5" s="60">
        <v>44659</v>
      </c>
      <c r="G5" s="60">
        <v>44660</v>
      </c>
      <c r="H5" s="60">
        <v>44661</v>
      </c>
    </row>
    <row r="6" spans="2:8" ht="57.95" customHeight="1">
      <c r="B6" s="60"/>
      <c r="C6" s="60"/>
      <c r="D6" s="60"/>
      <c r="E6" s="60"/>
      <c r="F6" s="60"/>
      <c r="G6" s="60"/>
      <c r="H6" s="60"/>
    </row>
    <row r="7" spans="2:8" ht="19.5" customHeight="1">
      <c r="B7" s="59">
        <f t="array" ref="B7:H7">DaysAndWeeks+FECHA(AñoCalendario,4,1)-DIASEM(FECHA(AñoCalendario,4,1),(InicioDeSemana="LUNES")+1)+15</f>
        <v>44662</v>
      </c>
      <c r="C7" s="59">
        <v>44663</v>
      </c>
      <c r="D7" s="59">
        <v>44664</v>
      </c>
      <c r="E7" s="59">
        <v>44665</v>
      </c>
      <c r="F7" s="59">
        <v>44666</v>
      </c>
      <c r="G7" s="59">
        <v>44667</v>
      </c>
      <c r="H7" s="59">
        <v>44668</v>
      </c>
    </row>
    <row r="8" spans="2:8" ht="57.95" customHeight="1">
      <c r="B8" s="59"/>
      <c r="C8" s="59"/>
      <c r="D8" s="59"/>
      <c r="E8" s="59"/>
      <c r="F8" s="59"/>
      <c r="G8" s="59"/>
      <c r="H8" s="59"/>
    </row>
    <row r="9" spans="2:8" ht="19.5" customHeight="1">
      <c r="B9" s="60">
        <f t="array" ref="B9:H9">DaysAndWeeks+FECHA(AñoCalendario,4,1)-DIASEM(FECHA(AñoCalendario,4,1),(InicioDeSemana="LUNES")+1)+22</f>
        <v>44669</v>
      </c>
      <c r="C9" s="60">
        <v>44670</v>
      </c>
      <c r="D9" s="60">
        <v>44671</v>
      </c>
      <c r="E9" s="60">
        <v>44672</v>
      </c>
      <c r="F9" s="60">
        <v>44673</v>
      </c>
      <c r="G9" s="60">
        <v>44674</v>
      </c>
      <c r="H9" s="60">
        <v>44675</v>
      </c>
    </row>
    <row r="10" spans="2:8" ht="57.95" customHeight="1">
      <c r="B10" s="60"/>
      <c r="C10" s="60"/>
      <c r="D10" s="60"/>
      <c r="E10" s="60"/>
      <c r="F10" s="60"/>
      <c r="G10" s="60"/>
      <c r="H10" s="60"/>
    </row>
    <row r="11" spans="2:8" ht="19.5" customHeight="1">
      <c r="B11" s="59">
        <f t="array" ref="B11:H11">DaysAndWeeks+FECHA(AñoCalendario,4,1)-DIASEM(FECHA(AñoCalendario,4,1),(InicioDeSemana="LUNES")+1)+29</f>
        <v>44676</v>
      </c>
      <c r="C11" s="59">
        <v>44677</v>
      </c>
      <c r="D11" s="59">
        <v>44678</v>
      </c>
      <c r="E11" s="59">
        <v>44679</v>
      </c>
      <c r="F11" s="59">
        <v>44680</v>
      </c>
      <c r="G11" s="59">
        <v>44681</v>
      </c>
      <c r="H11" s="59">
        <v>44682</v>
      </c>
    </row>
    <row r="12" spans="2:8" ht="57.95" customHeight="1">
      <c r="B12" s="59"/>
      <c r="C12" s="59"/>
      <c r="D12" s="59"/>
      <c r="E12" s="59"/>
      <c r="F12" s="59"/>
      <c r="G12" s="59"/>
      <c r="H12" s="59"/>
    </row>
    <row r="13" spans="2:8" ht="19.5" customHeight="1">
      <c r="B13" s="60">
        <f t="array" ref="B13:C13">DaysAndWeeks+FECHA(AñoCalendario,4,1)-DIASEM(FECHA(AñoCalendario,4,1),(InicioDeSemana="LUNES")+1)+36</f>
        <v>44683</v>
      </c>
      <c r="C13" s="60">
        <v>44684</v>
      </c>
      <c r="D13" s="63" t="s">
        <v>0</v>
      </c>
      <c r="E13" s="92"/>
      <c r="F13" s="92"/>
      <c r="G13" s="92"/>
      <c r="H13" s="93"/>
    </row>
    <row r="14" spans="2:8" ht="57.95" customHeight="1">
      <c r="B14" s="60"/>
      <c r="C14" s="60"/>
      <c r="D14" s="7"/>
      <c r="E14" s="94"/>
      <c r="F14" s="94"/>
      <c r="G14" s="94"/>
      <c r="H14" s="95"/>
    </row>
  </sheetData>
  <mergeCells count="1">
    <mergeCell ref="E13:H14"/>
  </mergeCells>
  <conditionalFormatting sqref="B11:H11 B13:C13">
    <cfRule type="expression" dxfId="26" priority="4">
      <formula>Y(DIA(B11)&gt;=1,DIA(B11)&lt;=15)</formula>
    </cfRule>
  </conditionalFormatting>
  <conditionalFormatting sqref="B3:G3">
    <cfRule type="expression" dxfId="25" priority="3">
      <formula>DIA(B3)&gt;8</formula>
    </cfRule>
  </conditionalFormatting>
  <conditionalFormatting sqref="D13">
    <cfRule type="expression" dxfId="24"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abril"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pageSetUpPr fitToPage="1"/>
  </sheetPr>
  <dimension ref="B1:H14"/>
  <sheetViews>
    <sheetView showGridLines="0" zoomScale="90" zoomScaleNormal="90" workbookViewId="0"/>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8" ht="59.25" customHeight="1">
      <c r="B1" s="31" t="str">
        <f>"Mayo "&amp;AñoCalendario</f>
        <v>Mayo 2022</v>
      </c>
      <c r="C1" s="32"/>
      <c r="D1" s="32"/>
      <c r="E1" s="33"/>
      <c r="F1" s="33"/>
      <c r="G1" s="33"/>
      <c r="H1" s="34"/>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DaysAndWeeks+FECHA(AñoCalendario,5,1)-DIASEM(FECHA(AñoCalendario,5,1),(InicioDeSemana="LUNES")+1)+1</f>
        <v>44676</v>
      </c>
      <c r="C3" s="59">
        <v>44677</v>
      </c>
      <c r="D3" s="59">
        <v>44678</v>
      </c>
      <c r="E3" s="59">
        <v>44679</v>
      </c>
      <c r="F3" s="59">
        <v>44680</v>
      </c>
      <c r="G3" s="59">
        <v>44681</v>
      </c>
      <c r="H3" s="59">
        <v>44682</v>
      </c>
    </row>
    <row r="4" spans="2:8" ht="57.95" customHeight="1">
      <c r="B4" s="59"/>
      <c r="C4" s="59"/>
      <c r="D4" s="59"/>
      <c r="E4" s="59"/>
      <c r="F4" s="59"/>
      <c r="G4" s="59"/>
      <c r="H4" s="59"/>
    </row>
    <row r="5" spans="2:8" ht="19.5" customHeight="1">
      <c r="B5" s="60">
        <f t="array" ref="B5:H5">DaysAndWeeks+FECHA(AñoCalendario,5,1)-DIASEM(FECHA(AñoCalendario,5,1),(InicioDeSemana="LUNES")+1)+8</f>
        <v>44683</v>
      </c>
      <c r="C5" s="60">
        <v>44684</v>
      </c>
      <c r="D5" s="60">
        <v>44685</v>
      </c>
      <c r="E5" s="60">
        <v>44686</v>
      </c>
      <c r="F5" s="60">
        <v>44687</v>
      </c>
      <c r="G5" s="60">
        <v>44688</v>
      </c>
      <c r="H5" s="60">
        <v>44689</v>
      </c>
    </row>
    <row r="6" spans="2:8" ht="57.95" customHeight="1">
      <c r="B6" s="60"/>
      <c r="C6" s="60"/>
      <c r="D6" s="60"/>
      <c r="E6" s="60"/>
      <c r="F6" s="60"/>
      <c r="G6" s="60"/>
      <c r="H6" s="60"/>
    </row>
    <row r="7" spans="2:8" ht="19.5" customHeight="1">
      <c r="B7" s="59">
        <f t="array" ref="B7:H7">DaysAndWeeks+FECHA(AñoCalendario,5,1)-DIASEM(FECHA(AñoCalendario,5,1),(InicioDeSemana="LUNES")+1)+15</f>
        <v>44690</v>
      </c>
      <c r="C7" s="59">
        <v>44691</v>
      </c>
      <c r="D7" s="59">
        <v>44692</v>
      </c>
      <c r="E7" s="59">
        <v>44693</v>
      </c>
      <c r="F7" s="59">
        <v>44694</v>
      </c>
      <c r="G7" s="59">
        <v>44695</v>
      </c>
      <c r="H7" s="59">
        <v>44696</v>
      </c>
    </row>
    <row r="8" spans="2:8" ht="57.95" customHeight="1">
      <c r="B8" s="59"/>
      <c r="C8" s="59"/>
      <c r="D8" s="59"/>
      <c r="E8" s="59"/>
      <c r="F8" s="59"/>
      <c r="G8" s="59"/>
      <c r="H8" s="59"/>
    </row>
    <row r="9" spans="2:8" ht="19.5" customHeight="1">
      <c r="B9" s="60">
        <f t="array" ref="B9:H9">DaysAndWeeks+FECHA(AñoCalendario,5,1)-DIASEM(FECHA(AñoCalendario,5,1),(InicioDeSemana="LUNES")+1)+22</f>
        <v>44697</v>
      </c>
      <c r="C9" s="60">
        <v>44698</v>
      </c>
      <c r="D9" s="60">
        <v>44699</v>
      </c>
      <c r="E9" s="60">
        <v>44700</v>
      </c>
      <c r="F9" s="60">
        <v>44701</v>
      </c>
      <c r="G9" s="60">
        <v>44702</v>
      </c>
      <c r="H9" s="60">
        <v>44703</v>
      </c>
    </row>
    <row r="10" spans="2:8" ht="57.95" customHeight="1">
      <c r="B10" s="60"/>
      <c r="C10" s="60"/>
      <c r="D10" s="60"/>
      <c r="E10" s="60"/>
      <c r="F10" s="60"/>
      <c r="G10" s="60"/>
      <c r="H10" s="60"/>
    </row>
    <row r="11" spans="2:8" ht="19.5" customHeight="1">
      <c r="B11" s="59">
        <f t="array" ref="B11:H11">DaysAndWeeks+FECHA(AñoCalendario,5,1)-DIASEM(FECHA(AñoCalendario,5,1),(InicioDeSemana="LUNES")+1)+29</f>
        <v>44704</v>
      </c>
      <c r="C11" s="59">
        <v>44705</v>
      </c>
      <c r="D11" s="59">
        <v>44706</v>
      </c>
      <c r="E11" s="59">
        <v>44707</v>
      </c>
      <c r="F11" s="59">
        <v>44708</v>
      </c>
      <c r="G11" s="59">
        <v>44709</v>
      </c>
      <c r="H11" s="59">
        <v>44710</v>
      </c>
    </row>
    <row r="12" spans="2:8" ht="57.95" customHeight="1">
      <c r="B12" s="59"/>
      <c r="C12" s="59"/>
      <c r="D12" s="59"/>
      <c r="E12" s="59"/>
      <c r="F12" s="59"/>
      <c r="G12" s="59"/>
      <c r="H12" s="59"/>
    </row>
    <row r="13" spans="2:8" ht="19.5" customHeight="1">
      <c r="B13" s="60">
        <f t="array" ref="B13:C13">DaysAndWeeks+FECHA(AñoCalendario,5,1)-DIASEM(FECHA(AñoCalendario,5,1),(InicioDeSemana="LUNES")+1)+36</f>
        <v>44711</v>
      </c>
      <c r="C13" s="60">
        <v>44712</v>
      </c>
      <c r="D13" s="63" t="s">
        <v>0</v>
      </c>
      <c r="E13" s="92"/>
      <c r="F13" s="92"/>
      <c r="G13" s="92"/>
      <c r="H13" s="93"/>
    </row>
    <row r="14" spans="2:8" ht="57.95" customHeight="1">
      <c r="B14" s="60"/>
      <c r="C14" s="60"/>
      <c r="D14" s="7"/>
      <c r="E14" s="94"/>
      <c r="F14" s="94"/>
      <c r="G14" s="94"/>
      <c r="H14" s="95"/>
    </row>
  </sheetData>
  <mergeCells count="1">
    <mergeCell ref="E13:H14"/>
  </mergeCells>
  <conditionalFormatting sqref="B11:H11 B13:C13">
    <cfRule type="expression" dxfId="23" priority="4">
      <formula>Y(DIA(B11)&gt;=1,DIA(B11)&lt;=15)</formula>
    </cfRule>
  </conditionalFormatting>
  <conditionalFormatting sqref="B3:G3">
    <cfRule type="expression" dxfId="22" priority="3">
      <formula>DIA(B3)&gt;8</formula>
    </cfRule>
  </conditionalFormatting>
  <conditionalFormatting sqref="D13">
    <cfRule type="expression" dxfId="21"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may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7" tint="0.59999389629810485"/>
    <pageSetUpPr fitToPage="1"/>
  </sheetPr>
  <dimension ref="B1:H14"/>
  <sheetViews>
    <sheetView showGridLines="0" topLeftCell="A11" zoomScale="101" zoomScaleNormal="83" workbookViewId="0">
      <selection activeCell="E12" sqref="E12"/>
    </sheetView>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8" ht="59.25" customHeight="1">
      <c r="B1" s="17" t="str">
        <f>"Junio "&amp;AñoCalendario</f>
        <v>Junio 2022</v>
      </c>
      <c r="C1" s="18"/>
      <c r="D1" s="18"/>
      <c r="E1" s="19"/>
      <c r="F1" s="19"/>
      <c r="G1" s="19"/>
      <c r="H1" s="20"/>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DaysAndWeeks+FECHA(AñoCalendario,6,1)-DIASEM(FECHA(AñoCalendario,6,1),(InicioDeSemana="LUNES")+1)+1</f>
        <v>44711</v>
      </c>
      <c r="C3" s="59">
        <v>44712</v>
      </c>
      <c r="D3" s="59">
        <v>44713</v>
      </c>
      <c r="E3" s="59">
        <v>44714</v>
      </c>
      <c r="F3" s="59">
        <v>44715</v>
      </c>
      <c r="G3" s="59">
        <v>44716</v>
      </c>
      <c r="H3" s="59">
        <v>44717</v>
      </c>
    </row>
    <row r="4" spans="2:8" ht="57.95" customHeight="1">
      <c r="B4" s="59"/>
      <c r="C4" s="59"/>
      <c r="D4" s="59"/>
      <c r="E4" s="59"/>
      <c r="F4" s="59"/>
      <c r="G4" s="59"/>
      <c r="H4" s="59"/>
    </row>
    <row r="5" spans="2:8" ht="19.5" customHeight="1">
      <c r="B5" s="60">
        <f t="array" ref="B5:H5">DaysAndWeeks+FECHA(AñoCalendario,6,1)-DIASEM(FECHA(AñoCalendario,6,1),(InicioDeSemana="LUNES")+1)+8</f>
        <v>44718</v>
      </c>
      <c r="C5" s="60">
        <v>44719</v>
      </c>
      <c r="D5" s="60">
        <v>44720</v>
      </c>
      <c r="E5" s="60">
        <v>44721</v>
      </c>
      <c r="F5" s="60">
        <v>44722</v>
      </c>
      <c r="G5" s="60">
        <v>44723</v>
      </c>
      <c r="H5" s="60">
        <v>44724</v>
      </c>
    </row>
    <row r="6" spans="2:8" ht="57.95" customHeight="1">
      <c r="B6" s="60"/>
      <c r="C6" s="60"/>
      <c r="D6" s="60"/>
      <c r="E6" s="60"/>
      <c r="F6" s="60"/>
      <c r="G6" s="60"/>
      <c r="H6" s="60"/>
    </row>
    <row r="7" spans="2:8" ht="19.5" customHeight="1">
      <c r="B7" s="59">
        <f t="array" ref="B7:H7">DaysAndWeeks+FECHA(AñoCalendario,6,1)-DIASEM(FECHA(AñoCalendario,6,1),(InicioDeSemana="LUNES")+1)+15</f>
        <v>44725</v>
      </c>
      <c r="C7" s="59">
        <v>44726</v>
      </c>
      <c r="D7" s="59">
        <v>44727</v>
      </c>
      <c r="E7" s="59">
        <v>44728</v>
      </c>
      <c r="F7" s="59">
        <v>44729</v>
      </c>
      <c r="G7" s="59">
        <v>44730</v>
      </c>
      <c r="H7" s="59">
        <v>44731</v>
      </c>
    </row>
    <row r="8" spans="2:8" ht="57.95" customHeight="1">
      <c r="B8" s="59"/>
      <c r="C8" s="59"/>
      <c r="D8" s="59"/>
      <c r="E8" s="59"/>
      <c r="F8" s="59"/>
      <c r="G8" s="59"/>
      <c r="H8" s="59"/>
    </row>
    <row r="9" spans="2:8" ht="19.5" customHeight="1">
      <c r="B9" s="60">
        <f t="array" ref="B9:H9">DaysAndWeeks+FECHA(AñoCalendario,6,1)-DIASEM(FECHA(AñoCalendario,6,1),(InicioDeSemana="LUNES")+1)+22</f>
        <v>44732</v>
      </c>
      <c r="C9" s="60">
        <v>44733</v>
      </c>
      <c r="D9" s="60">
        <v>44734</v>
      </c>
      <c r="E9" s="60">
        <v>44735</v>
      </c>
      <c r="F9" s="60">
        <v>44736</v>
      </c>
      <c r="G9" s="60">
        <v>44737</v>
      </c>
      <c r="H9" s="60">
        <v>44738</v>
      </c>
    </row>
    <row r="10" spans="2:8" ht="126.6" customHeight="1">
      <c r="B10" s="60"/>
      <c r="C10" s="60"/>
      <c r="D10" s="65"/>
      <c r="E10" s="66"/>
      <c r="F10" s="65" t="s">
        <v>7</v>
      </c>
      <c r="G10" s="60"/>
      <c r="H10" s="60"/>
    </row>
    <row r="11" spans="2:8" ht="19.5" customHeight="1">
      <c r="B11" s="59">
        <f t="array" ref="B11:H11">DaysAndWeeks+FECHA(AñoCalendario,6,1)-DIASEM(FECHA(AñoCalendario,6,1),(InicioDeSemana="LUNES")+1)+29</f>
        <v>44739</v>
      </c>
      <c r="C11" s="59">
        <v>44740</v>
      </c>
      <c r="D11" s="59">
        <v>44741</v>
      </c>
      <c r="E11" s="59">
        <v>44742</v>
      </c>
      <c r="F11" s="59">
        <v>44743</v>
      </c>
      <c r="G11" s="59">
        <v>44744</v>
      </c>
      <c r="H11" s="59">
        <v>44745</v>
      </c>
    </row>
    <row r="12" spans="2:8" ht="185.45" customHeight="1">
      <c r="B12" s="72" t="s">
        <v>8</v>
      </c>
      <c r="C12" s="84" t="s">
        <v>9</v>
      </c>
      <c r="D12" s="67"/>
      <c r="E12" s="72" t="s">
        <v>11</v>
      </c>
      <c r="F12" s="68"/>
      <c r="G12" s="73"/>
      <c r="H12" s="68"/>
    </row>
    <row r="13" spans="2:8" ht="19.5" customHeight="1">
      <c r="B13" s="60">
        <f t="array" ref="B13:C13">DaysAndWeeks+FECHA(AñoCalendario,6,1)-DIASEM(FECHA(AñoCalendario,6,1),(InicioDeSemana="LUNES")+1)+36</f>
        <v>44746</v>
      </c>
      <c r="C13" s="60">
        <v>44747</v>
      </c>
      <c r="D13" s="63" t="s">
        <v>0</v>
      </c>
      <c r="E13" s="97"/>
      <c r="F13" s="92"/>
      <c r="G13" s="92"/>
      <c r="H13" s="93"/>
    </row>
    <row r="14" spans="2:8" ht="57.95" customHeight="1">
      <c r="B14" s="60"/>
      <c r="C14" s="60"/>
      <c r="D14" s="7"/>
      <c r="E14" s="94"/>
      <c r="F14" s="94"/>
      <c r="G14" s="94"/>
      <c r="H14" s="95"/>
    </row>
  </sheetData>
  <mergeCells count="1">
    <mergeCell ref="E13:H14"/>
  </mergeCells>
  <conditionalFormatting sqref="B11:H11 B13:C13">
    <cfRule type="expression" dxfId="20" priority="4">
      <formula>Y(DIA(B11)&gt;=1,DIA(B11)&lt;=15)</formula>
    </cfRule>
  </conditionalFormatting>
  <conditionalFormatting sqref="B3:G3">
    <cfRule type="expression" dxfId="19" priority="3">
      <formula>DIA(B3)&gt;8</formula>
    </cfRule>
  </conditionalFormatting>
  <conditionalFormatting sqref="D13">
    <cfRule type="expression" dxfId="18"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juni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pageSetUpPr fitToPage="1"/>
  </sheetPr>
  <dimension ref="B1:H14"/>
  <sheetViews>
    <sheetView showGridLines="0" topLeftCell="A11" zoomScale="90" zoomScaleNormal="90" workbookViewId="0">
      <selection activeCell="F12" sqref="F12"/>
    </sheetView>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8" ht="59.25" customHeight="1">
      <c r="B1" s="35" t="str">
        <f>"Julio "&amp;AñoCalendario</f>
        <v>Julio 2022</v>
      </c>
      <c r="C1" s="36"/>
      <c r="D1" s="36"/>
      <c r="E1" s="37"/>
      <c r="F1" s="37"/>
      <c r="G1" s="37"/>
      <c r="H1" s="38"/>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DaysAndWeeks+FECHA(AñoCalendario,7,1)-DIASEM(FECHA(AñoCalendario,7,1),(InicioDeSemana="LUNES")+1)+1</f>
        <v>44739</v>
      </c>
      <c r="C3" s="59">
        <v>44740</v>
      </c>
      <c r="D3" s="59">
        <v>44741</v>
      </c>
      <c r="E3" s="59">
        <v>44742</v>
      </c>
      <c r="F3" s="59">
        <v>44743</v>
      </c>
      <c r="G3" s="59">
        <v>44744</v>
      </c>
      <c r="H3" s="59">
        <v>44745</v>
      </c>
    </row>
    <row r="4" spans="2:8" ht="57.95" customHeight="1">
      <c r="B4" s="69"/>
      <c r="C4" s="69"/>
      <c r="D4" s="69"/>
      <c r="E4" s="77"/>
      <c r="F4" s="84" t="s">
        <v>12</v>
      </c>
      <c r="G4" s="69"/>
      <c r="H4" s="69"/>
    </row>
    <row r="5" spans="2:8" ht="19.5" customHeight="1">
      <c r="B5" s="70">
        <f t="array" ref="B5:H5">DaysAndWeeks+FECHA(AñoCalendario,7,1)-DIASEM(FECHA(AñoCalendario,7,1),(InicioDeSemana="LUNES")+1)+8</f>
        <v>44746</v>
      </c>
      <c r="C5" s="70">
        <v>44747</v>
      </c>
      <c r="D5" s="70">
        <v>44748</v>
      </c>
      <c r="E5" s="70">
        <v>44749</v>
      </c>
      <c r="F5" s="70">
        <v>44750</v>
      </c>
      <c r="G5" s="70">
        <v>44751</v>
      </c>
      <c r="H5" s="70">
        <v>44752</v>
      </c>
    </row>
    <row r="6" spans="2:8" ht="140.44999999999999" customHeight="1">
      <c r="B6" s="85" t="s">
        <v>10</v>
      </c>
      <c r="C6" s="73" t="s">
        <v>14</v>
      </c>
      <c r="D6" s="65" t="s">
        <v>13</v>
      </c>
      <c r="E6" s="86" t="s">
        <v>16</v>
      </c>
      <c r="F6" s="84" t="s">
        <v>17</v>
      </c>
      <c r="G6" s="64"/>
      <c r="H6" s="64"/>
    </row>
    <row r="7" spans="2:8" ht="19.5" customHeight="1">
      <c r="B7" s="71">
        <f t="array" ref="B7:H7">DaysAndWeeks+FECHA(AñoCalendario,7,1)-DIASEM(FECHA(AñoCalendario,7,1),(InicioDeSemana="LUNES")+1)+15</f>
        <v>44753</v>
      </c>
      <c r="C7" s="71">
        <v>44754</v>
      </c>
      <c r="D7" s="71">
        <v>44755</v>
      </c>
      <c r="E7" s="71">
        <v>44756</v>
      </c>
      <c r="F7" s="71">
        <v>44757</v>
      </c>
      <c r="G7" s="71">
        <v>44758</v>
      </c>
      <c r="H7" s="71">
        <v>44759</v>
      </c>
    </row>
    <row r="8" spans="2:8" ht="136.5" customHeight="1">
      <c r="B8" s="75" t="s">
        <v>31</v>
      </c>
      <c r="C8" s="84" t="s">
        <v>19</v>
      </c>
      <c r="D8" s="84" t="s">
        <v>18</v>
      </c>
      <c r="E8" s="87" t="s">
        <v>6</v>
      </c>
      <c r="F8" s="84" t="s">
        <v>20</v>
      </c>
      <c r="G8" s="73"/>
      <c r="H8" s="69"/>
    </row>
    <row r="9" spans="2:8" ht="19.5" customHeight="1">
      <c r="B9" s="70">
        <f t="array" ref="B9:H9">DaysAndWeeks+FECHA(AñoCalendario,7,1)-DIASEM(FECHA(AñoCalendario,7,1),(InicioDeSemana="LUNES")+1)+22</f>
        <v>44760</v>
      </c>
      <c r="C9" s="70">
        <v>44761</v>
      </c>
      <c r="D9" s="70">
        <v>44762</v>
      </c>
      <c r="E9" s="70">
        <v>44763</v>
      </c>
      <c r="F9" s="70">
        <v>44764</v>
      </c>
      <c r="G9" s="70">
        <v>44765</v>
      </c>
      <c r="H9" s="70">
        <v>44766</v>
      </c>
    </row>
    <row r="10" spans="2:8" ht="153.94999999999999" customHeight="1">
      <c r="B10" s="85" t="s">
        <v>23</v>
      </c>
      <c r="C10" s="64" t="s">
        <v>26</v>
      </c>
      <c r="D10" s="73" t="s">
        <v>22</v>
      </c>
      <c r="E10" s="73" t="s">
        <v>30</v>
      </c>
      <c r="F10" s="75" t="s">
        <v>29</v>
      </c>
      <c r="G10" s="64"/>
      <c r="H10" s="64"/>
    </row>
    <row r="11" spans="2:8" ht="19.5" customHeight="1">
      <c r="B11" s="71">
        <f t="array" ref="B11:H11">DaysAndWeeks+FECHA(AñoCalendario,7,1)-DIASEM(FECHA(AñoCalendario,7,1),(InicioDeSemana="LUNES")+1)+29</f>
        <v>44767</v>
      </c>
      <c r="C11" s="71">
        <v>44768</v>
      </c>
      <c r="D11" s="71">
        <v>44769</v>
      </c>
      <c r="E11" s="71">
        <v>44770</v>
      </c>
      <c r="F11" s="71">
        <v>44771</v>
      </c>
      <c r="G11" s="71">
        <v>44772</v>
      </c>
      <c r="H11" s="71">
        <v>44773</v>
      </c>
    </row>
    <row r="12" spans="2:8" ht="139.5" customHeight="1">
      <c r="B12" s="84" t="s">
        <v>32</v>
      </c>
      <c r="C12" s="84" t="s">
        <v>33</v>
      </c>
      <c r="D12" s="75" t="s">
        <v>34</v>
      </c>
      <c r="E12" s="89" t="s">
        <v>27</v>
      </c>
      <c r="F12" s="76" t="s">
        <v>28</v>
      </c>
      <c r="G12" s="69"/>
      <c r="H12" s="72" t="s">
        <v>5</v>
      </c>
    </row>
    <row r="13" spans="2:8" ht="19.5" customHeight="1">
      <c r="B13" s="60">
        <f t="array" ref="B13:C13">DaysAndWeeks+FECHA(AñoCalendario,7,1)-DIASEM(FECHA(AñoCalendario,7,1),(InicioDeSemana="LUNES")+1)+36</f>
        <v>44774</v>
      </c>
      <c r="C13" s="60">
        <v>44775</v>
      </c>
      <c r="D13" s="78" t="s">
        <v>0</v>
      </c>
      <c r="E13" s="80"/>
      <c r="F13" s="80"/>
      <c r="G13" s="80"/>
      <c r="H13" s="81"/>
    </row>
    <row r="14" spans="2:8" ht="57.95" customHeight="1">
      <c r="B14" s="60"/>
      <c r="C14" s="60"/>
      <c r="D14" s="79"/>
      <c r="E14" s="82"/>
      <c r="F14" s="82"/>
      <c r="G14" s="82"/>
      <c r="H14" s="83"/>
    </row>
  </sheetData>
  <dataConsolidate/>
  <conditionalFormatting sqref="B11:H11 B13:C13">
    <cfRule type="expression" dxfId="17" priority="4">
      <formula>Y(DIA(B11)&gt;=1,DIA(B11)&lt;=15)</formula>
    </cfRule>
  </conditionalFormatting>
  <conditionalFormatting sqref="B3:G3">
    <cfRule type="expression" dxfId="16" priority="3">
      <formula>DIA(B3)&gt;8</formula>
    </cfRule>
  </conditionalFormatting>
  <conditionalFormatting sqref="D13">
    <cfRule type="expression" dxfId="15"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El año en esta celda se actualiza automáticamente. Seleccione otro año en la celda K3 de la hoja de cálculo Enero para cambiar el año" sqref="C1"/>
    <dataValidation allowBlank="1" showInputMessage="1" showErrorMessage="1" prompt="Calendario del mes de juli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pageSetUpPr fitToPage="1"/>
  </sheetPr>
  <dimension ref="B1:K14"/>
  <sheetViews>
    <sheetView showGridLines="0" tabSelected="1" topLeftCell="A7" zoomScale="98" zoomScaleNormal="90" workbookViewId="0">
      <selection activeCell="B8" sqref="B8"/>
    </sheetView>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11" ht="59.25" customHeight="1">
      <c r="B1" s="39" t="str">
        <f>"Agosto "&amp;AñoCalendario</f>
        <v>Agosto 2022</v>
      </c>
      <c r="C1" s="40"/>
      <c r="D1" s="40"/>
      <c r="E1" s="41"/>
      <c r="F1" s="41"/>
      <c r="G1" s="41"/>
      <c r="H1" s="42"/>
    </row>
    <row r="2" spans="2:11"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11" ht="19.5" customHeight="1">
      <c r="B3" s="59">
        <f t="array" ref="B3:H3">DaysAndWeeks+FECHA(AñoCalendario,8,1)-DIASEM(FECHA(AñoCalendario,8,1),(InicioDeSemana="LUNES")+1)+1</f>
        <v>44774</v>
      </c>
      <c r="C3" s="59">
        <v>44775</v>
      </c>
      <c r="D3" s="59">
        <v>44776</v>
      </c>
      <c r="E3" s="59">
        <v>44777</v>
      </c>
      <c r="F3" s="59">
        <v>44778</v>
      </c>
      <c r="G3" s="59">
        <v>44779</v>
      </c>
      <c r="H3" s="59">
        <v>44780</v>
      </c>
    </row>
    <row r="4" spans="2:11" ht="110.1" customHeight="1">
      <c r="B4" s="84" t="s">
        <v>48</v>
      </c>
      <c r="C4" s="77" t="s">
        <v>49</v>
      </c>
      <c r="D4" s="69"/>
      <c r="E4" s="85" t="s">
        <v>10</v>
      </c>
      <c r="F4" s="84" t="s">
        <v>51</v>
      </c>
      <c r="G4" s="65"/>
      <c r="H4" s="72"/>
      <c r="I4" s="73"/>
    </row>
    <row r="5" spans="2:11" ht="19.5" customHeight="1">
      <c r="B5" s="70">
        <f t="array" ref="B5:H5">DaysAndWeeks+FECHA(AñoCalendario,8,1)-DIASEM(FECHA(AñoCalendario,8,1),(InicioDeSemana="LUNES")+1)+8</f>
        <v>44781</v>
      </c>
      <c r="C5" s="70">
        <v>44782</v>
      </c>
      <c r="D5" s="70">
        <v>44783</v>
      </c>
      <c r="E5" s="70">
        <v>44784</v>
      </c>
      <c r="F5" s="70">
        <v>44785</v>
      </c>
      <c r="G5" s="70">
        <v>44786</v>
      </c>
      <c r="H5" s="70">
        <v>44787</v>
      </c>
    </row>
    <row r="6" spans="2:11" ht="186" customHeight="1">
      <c r="B6" s="84" t="s">
        <v>54</v>
      </c>
      <c r="C6" s="65" t="s">
        <v>56</v>
      </c>
      <c r="D6" s="84" t="s">
        <v>60</v>
      </c>
      <c r="E6" s="84" t="s">
        <v>18</v>
      </c>
      <c r="F6" s="75" t="s">
        <v>61</v>
      </c>
      <c r="G6" s="73"/>
      <c r="H6" s="74"/>
      <c r="I6" s="73"/>
    </row>
    <row r="7" spans="2:11" ht="19.5" customHeight="1">
      <c r="B7" s="71">
        <f t="array" ref="B7:H7">DaysAndWeeks+FECHA(AñoCalendario,8,1)-DIASEM(FECHA(AñoCalendario,8,1),(InicioDeSemana="LUNES")+1)+15</f>
        <v>44788</v>
      </c>
      <c r="C7" s="71">
        <v>44789</v>
      </c>
      <c r="D7" s="71">
        <v>44790</v>
      </c>
      <c r="E7" s="71">
        <v>44791</v>
      </c>
      <c r="F7" s="71">
        <v>44792</v>
      </c>
      <c r="G7" s="71">
        <v>44793</v>
      </c>
      <c r="H7" s="71">
        <v>44794</v>
      </c>
    </row>
    <row r="8" spans="2:11" ht="168.95" customHeight="1">
      <c r="B8" s="73" t="s">
        <v>73</v>
      </c>
      <c r="C8" s="88" t="s">
        <v>55</v>
      </c>
      <c r="D8" s="88" t="s">
        <v>52</v>
      </c>
      <c r="E8" s="88" t="s">
        <v>72</v>
      </c>
      <c r="F8" s="73" t="s">
        <v>36</v>
      </c>
      <c r="G8" s="73"/>
      <c r="H8" s="73"/>
      <c r="I8" s="75"/>
    </row>
    <row r="9" spans="2:11" ht="19.5" customHeight="1">
      <c r="B9" s="70">
        <f t="array" ref="B9:H9">DaysAndWeeks+FECHA(AñoCalendario,8,1)-DIASEM(FECHA(AñoCalendario,8,1),(InicioDeSemana="LUNES")+1)+22</f>
        <v>44795</v>
      </c>
      <c r="C9" s="70">
        <v>44796</v>
      </c>
      <c r="D9" s="70">
        <v>44797</v>
      </c>
      <c r="E9" s="70">
        <v>44798</v>
      </c>
      <c r="F9" s="70">
        <v>44799</v>
      </c>
      <c r="G9" s="70">
        <v>44800</v>
      </c>
      <c r="H9" s="70">
        <v>44801</v>
      </c>
    </row>
    <row r="10" spans="2:11" ht="110.1" customHeight="1">
      <c r="B10" s="73" t="s">
        <v>40</v>
      </c>
      <c r="C10" s="65" t="s">
        <v>46</v>
      </c>
      <c r="D10" s="65" t="s">
        <v>42</v>
      </c>
      <c r="E10" s="73" t="s">
        <v>38</v>
      </c>
      <c r="F10" s="73" t="s">
        <v>35</v>
      </c>
      <c r="G10" s="75"/>
      <c r="H10" s="73"/>
      <c r="I10" s="76"/>
      <c r="J10" s="69"/>
      <c r="K10" s="72"/>
    </row>
    <row r="11" spans="2:11" ht="19.5" customHeight="1">
      <c r="B11" s="71">
        <f t="array" ref="B11:H11">DaysAndWeeks+FECHA(AñoCalendario,8,1)-DIASEM(FECHA(AñoCalendario,8,1),(InicioDeSemana="LUNES")+1)+29</f>
        <v>44802</v>
      </c>
      <c r="C11" s="71">
        <v>44803</v>
      </c>
      <c r="D11" s="71">
        <v>44804</v>
      </c>
      <c r="E11" s="71">
        <v>44805</v>
      </c>
      <c r="F11" s="71">
        <v>44806</v>
      </c>
      <c r="G11" s="71">
        <v>44807</v>
      </c>
      <c r="H11" s="71">
        <v>44808</v>
      </c>
    </row>
    <row r="12" spans="2:11" ht="81.599999999999994" customHeight="1">
      <c r="B12" s="73" t="s">
        <v>47</v>
      </c>
      <c r="C12" s="73" t="s">
        <v>25</v>
      </c>
      <c r="D12" s="72" t="s">
        <v>39</v>
      </c>
      <c r="E12" s="69"/>
      <c r="F12" s="69"/>
      <c r="G12" s="69"/>
      <c r="H12" s="69"/>
    </row>
    <row r="13" spans="2:11" ht="19.5" customHeight="1">
      <c r="B13" s="60">
        <f t="array" ref="B13:C13">DaysAndWeeks+FECHA(AñoCalendario,8,1)-DIASEM(FECHA(AñoCalendario,8,1),(InicioDeSemana="LUNES")+1)+36</f>
        <v>44809</v>
      </c>
      <c r="C13" s="60">
        <v>44810</v>
      </c>
      <c r="D13" s="63" t="s">
        <v>0</v>
      </c>
      <c r="E13" s="92"/>
      <c r="F13" s="92"/>
      <c r="G13" s="92"/>
      <c r="H13" s="93"/>
    </row>
    <row r="14" spans="2:11" ht="57.95" customHeight="1">
      <c r="B14" s="64"/>
      <c r="C14" s="64"/>
      <c r="D14" s="7"/>
      <c r="E14" s="94"/>
      <c r="F14" s="94"/>
      <c r="G14" s="94"/>
      <c r="H14" s="95"/>
    </row>
  </sheetData>
  <mergeCells count="1">
    <mergeCell ref="E13:H14"/>
  </mergeCells>
  <conditionalFormatting sqref="B11:H11 B13:C13">
    <cfRule type="expression" dxfId="14" priority="4">
      <formula>Y(DIA(B11)&gt;=1,DIA(B11)&lt;=15)</formula>
    </cfRule>
  </conditionalFormatting>
  <conditionalFormatting sqref="B3:G3">
    <cfRule type="expression" dxfId="13" priority="3">
      <formula>DIA(B3)&gt;8</formula>
    </cfRule>
  </conditionalFormatting>
  <conditionalFormatting sqref="D13">
    <cfRule type="expression" dxfId="12" priority="1">
      <formula>Y(DIA(D13)&gt;=1,DIA(D13)&lt;=15)</formula>
    </cfRule>
  </conditionalFormatting>
  <dataValidations count="8">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agost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249977111117893"/>
    <pageSetUpPr fitToPage="1"/>
  </sheetPr>
  <dimension ref="B1:I14"/>
  <sheetViews>
    <sheetView showGridLines="0" topLeftCell="A11" zoomScale="90" zoomScaleNormal="90" workbookViewId="0">
      <selection activeCell="F12" sqref="F12"/>
    </sheetView>
  </sheetViews>
  <sheetFormatPr baseColWidth="10" defaultColWidth="8.875" defaultRowHeight="14.25"/>
  <cols>
    <col min="1" max="1" width="2.75" customWidth="1"/>
    <col min="2" max="2" width="18.375" customWidth="1"/>
    <col min="3" max="8" width="17.75" customWidth="1"/>
    <col min="9" max="9" width="2.75" customWidth="1"/>
    <col min="10" max="10" width="10.625" customWidth="1"/>
  </cols>
  <sheetData>
    <row r="1" spans="2:9" ht="59.25" customHeight="1">
      <c r="B1" s="43" t="str">
        <f>"Septiembre "&amp;AñoCalendario</f>
        <v>Septiembre 2022</v>
      </c>
      <c r="C1" s="44"/>
      <c r="D1" s="44"/>
      <c r="E1" s="45"/>
      <c r="F1" s="45"/>
      <c r="G1" s="45"/>
      <c r="H1" s="46"/>
    </row>
    <row r="2" spans="2:9"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9" ht="19.5" customHeight="1">
      <c r="B3" s="59">
        <f t="array" ref="B3:H3">DaysAndWeeks+FECHA(AñoCalendario,9,1)-DIASEM(FECHA(AñoCalendario,9,1),(InicioDeSemana="LUNES")+1)+1</f>
        <v>44802</v>
      </c>
      <c r="C3" s="59">
        <v>44803</v>
      </c>
      <c r="D3" s="59">
        <v>44804</v>
      </c>
      <c r="E3" s="59">
        <v>44805</v>
      </c>
      <c r="F3" s="59">
        <v>44806</v>
      </c>
      <c r="G3" s="59">
        <v>44807</v>
      </c>
      <c r="H3" s="59">
        <v>44808</v>
      </c>
    </row>
    <row r="4" spans="2:9" ht="101.45" customHeight="1">
      <c r="B4" s="69"/>
      <c r="C4" s="65"/>
      <c r="D4" s="69"/>
      <c r="E4" s="73" t="s">
        <v>37</v>
      </c>
      <c r="F4" s="65" t="s">
        <v>15</v>
      </c>
      <c r="G4" s="65"/>
      <c r="H4" s="73"/>
      <c r="I4" s="73"/>
    </row>
    <row r="5" spans="2:9" ht="19.5" customHeight="1">
      <c r="B5" s="70">
        <f t="array" ref="B5:H5">DaysAndWeeks+FECHA(AñoCalendario,9,1)-DIASEM(FECHA(AñoCalendario,9,1),(InicioDeSemana="LUNES")+1)+8</f>
        <v>44809</v>
      </c>
      <c r="C5" s="70">
        <v>44810</v>
      </c>
      <c r="D5" s="70">
        <v>44811</v>
      </c>
      <c r="E5" s="70">
        <v>44812</v>
      </c>
      <c r="F5" s="70">
        <v>44813</v>
      </c>
      <c r="G5" s="70">
        <v>44814</v>
      </c>
      <c r="H5" s="70">
        <v>44815</v>
      </c>
    </row>
    <row r="6" spans="2:9" ht="119.45" customHeight="1">
      <c r="B6" s="65" t="s">
        <v>50</v>
      </c>
      <c r="C6" s="65" t="s">
        <v>24</v>
      </c>
      <c r="D6" s="65" t="s">
        <v>21</v>
      </c>
      <c r="E6" s="73" t="s">
        <v>53</v>
      </c>
      <c r="F6" s="73" t="s">
        <v>57</v>
      </c>
      <c r="G6" s="64"/>
      <c r="H6" s="64"/>
    </row>
    <row r="7" spans="2:9" ht="19.5" customHeight="1">
      <c r="B7" s="71">
        <f t="array" ref="B7:H7">DaysAndWeeks+FECHA(AñoCalendario,9,1)-DIASEM(FECHA(AñoCalendario,9,1),(InicioDeSemana="LUNES")+1)+15</f>
        <v>44816</v>
      </c>
      <c r="C7" s="71">
        <v>44817</v>
      </c>
      <c r="D7" s="71">
        <v>44818</v>
      </c>
      <c r="E7" s="71">
        <v>44819</v>
      </c>
      <c r="F7" s="71">
        <v>44820</v>
      </c>
      <c r="G7" s="71">
        <v>44821</v>
      </c>
      <c r="H7" s="71">
        <v>44822</v>
      </c>
    </row>
    <row r="8" spans="2:9" ht="160.5" customHeight="1">
      <c r="B8" s="88" t="s">
        <v>59</v>
      </c>
      <c r="C8" s="65" t="s">
        <v>58</v>
      </c>
      <c r="D8" s="88" t="s">
        <v>6</v>
      </c>
      <c r="E8" s="73" t="s">
        <v>62</v>
      </c>
      <c r="F8" s="88" t="s">
        <v>63</v>
      </c>
      <c r="G8" s="69"/>
      <c r="H8" s="88"/>
    </row>
    <row r="9" spans="2:9" ht="19.5" customHeight="1">
      <c r="B9" s="70">
        <f t="array" ref="B9:H9">DaysAndWeeks+FECHA(AñoCalendario,9,1)-DIASEM(FECHA(AñoCalendario,9,1),(InicioDeSemana="LUNES")+1)+22</f>
        <v>44823</v>
      </c>
      <c r="C9" s="70">
        <v>44824</v>
      </c>
      <c r="D9" s="70">
        <v>44825</v>
      </c>
      <c r="E9" s="70">
        <v>44826</v>
      </c>
      <c r="F9" s="70">
        <v>44827</v>
      </c>
      <c r="G9" s="70">
        <v>44828</v>
      </c>
      <c r="H9" s="70">
        <v>44829</v>
      </c>
    </row>
    <row r="10" spans="2:9" ht="132.6" customHeight="1">
      <c r="B10" s="88" t="s">
        <v>64</v>
      </c>
      <c r="C10" s="65" t="s">
        <v>24</v>
      </c>
      <c r="D10" s="73" t="s">
        <v>65</v>
      </c>
      <c r="E10" s="73" t="s">
        <v>66</v>
      </c>
      <c r="F10" s="65" t="s">
        <v>67</v>
      </c>
      <c r="G10" s="65"/>
      <c r="H10" s="64"/>
    </row>
    <row r="11" spans="2:9" ht="19.5" customHeight="1">
      <c r="B11" s="71">
        <f t="array" ref="B11:H11">DaysAndWeeks+FECHA(AñoCalendario,9,1)-DIASEM(FECHA(AñoCalendario,9,1),(InicioDeSemana="LUNES")+1)+29</f>
        <v>44830</v>
      </c>
      <c r="C11" s="71">
        <v>44831</v>
      </c>
      <c r="D11" s="71">
        <v>44832</v>
      </c>
      <c r="E11" s="71">
        <v>44833</v>
      </c>
      <c r="F11" s="71">
        <v>44834</v>
      </c>
      <c r="G11" s="71">
        <v>44835</v>
      </c>
      <c r="H11" s="71">
        <v>44836</v>
      </c>
    </row>
    <row r="12" spans="2:9" ht="113.45" customHeight="1">
      <c r="B12" s="65" t="s">
        <v>69</v>
      </c>
      <c r="C12" s="65" t="s">
        <v>68</v>
      </c>
      <c r="D12" s="90" t="s">
        <v>6</v>
      </c>
      <c r="E12" s="91" t="s">
        <v>70</v>
      </c>
      <c r="F12" s="91" t="s">
        <v>71</v>
      </c>
      <c r="G12" s="69"/>
      <c r="H12" s="69"/>
    </row>
    <row r="13" spans="2:9" ht="19.5" customHeight="1">
      <c r="B13" s="60">
        <f t="array" ref="B13:C13">DaysAndWeeks+FECHA(AñoCalendario,9,1)-DIASEM(FECHA(AñoCalendario,9,1),(InicioDeSemana="LUNES")+1)+36</f>
        <v>44837</v>
      </c>
      <c r="C13" s="60">
        <v>44838</v>
      </c>
      <c r="D13" s="63" t="s">
        <v>0</v>
      </c>
      <c r="E13" s="92"/>
      <c r="F13" s="92"/>
      <c r="G13" s="92"/>
      <c r="H13" s="93"/>
    </row>
    <row r="14" spans="2:9" ht="57.95" customHeight="1">
      <c r="B14" s="64"/>
      <c r="C14" s="64"/>
      <c r="D14" s="7"/>
      <c r="E14" s="94"/>
      <c r="F14" s="94"/>
      <c r="G14" s="94"/>
      <c r="H14" s="95"/>
    </row>
  </sheetData>
  <mergeCells count="1">
    <mergeCell ref="E13:H14"/>
  </mergeCells>
  <conditionalFormatting sqref="B11:H11 B13:C13">
    <cfRule type="expression" dxfId="11" priority="4">
      <formula>Y(DIA(B11)&gt;=1,DIA(B11)&lt;=15)</formula>
    </cfRule>
  </conditionalFormatting>
  <conditionalFormatting sqref="B3:G3">
    <cfRule type="expression" dxfId="10" priority="3">
      <formula>DIA(B3)&gt;8</formula>
    </cfRule>
  </conditionalFormatting>
  <conditionalFormatting sqref="D13">
    <cfRule type="expression" dxfId="9"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septiem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9" tint="-0.249977111117893"/>
    <pageSetUpPr fitToPage="1"/>
  </sheetPr>
  <dimension ref="B1:H14"/>
  <sheetViews>
    <sheetView showGridLines="0" zoomScale="90" zoomScaleNormal="90" workbookViewId="0">
      <selection activeCell="B6" sqref="B6"/>
    </sheetView>
  </sheetViews>
  <sheetFormatPr baseColWidth="10" defaultColWidth="8.875" defaultRowHeight="14.25"/>
  <cols>
    <col min="1" max="1" width="2.75" customWidth="1"/>
    <col min="2" max="2" width="18.375" customWidth="1"/>
    <col min="3" max="8" width="17.75" customWidth="1"/>
    <col min="9" max="9" width="2.75" customWidth="1"/>
  </cols>
  <sheetData>
    <row r="1" spans="2:8" ht="59.25" customHeight="1">
      <c r="B1" s="58" t="str">
        <f>"Octubre "&amp;AñoCalendario</f>
        <v>Octubre 2022</v>
      </c>
      <c r="C1" s="50"/>
      <c r="D1" s="50"/>
      <c r="E1" s="51"/>
      <c r="F1" s="51"/>
      <c r="G1" s="51"/>
      <c r="H1" s="52"/>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DaysAndWeeks+FECHA(AñoCalendario,10,1)-DIASEM(FECHA(AñoCalendario,10,1),(InicioDeSemana="LUNES")+1)+1</f>
        <v>44830</v>
      </c>
      <c r="C3" s="59">
        <v>44831</v>
      </c>
      <c r="D3" s="59">
        <v>44832</v>
      </c>
      <c r="E3" s="59">
        <v>44833</v>
      </c>
      <c r="F3" s="59">
        <v>44834</v>
      </c>
      <c r="G3" s="59">
        <v>44835</v>
      </c>
      <c r="H3" s="59">
        <v>44836</v>
      </c>
    </row>
    <row r="4" spans="2:8" ht="57.95" customHeight="1">
      <c r="B4" s="69"/>
      <c r="C4" s="69"/>
      <c r="D4" s="69"/>
      <c r="E4" s="69"/>
      <c r="F4" s="69"/>
      <c r="G4" s="69"/>
      <c r="H4" s="69"/>
    </row>
    <row r="5" spans="2:8" ht="19.5" customHeight="1">
      <c r="B5" s="70">
        <f t="array" ref="B5:H5">DaysAndWeeks+FECHA(AñoCalendario,10,1)-DIASEM(FECHA(AñoCalendario,10,1),(InicioDeSemana="LUNES")+1)+8</f>
        <v>44837</v>
      </c>
      <c r="C5" s="70">
        <v>44838</v>
      </c>
      <c r="D5" s="70">
        <v>44839</v>
      </c>
      <c r="E5" s="70">
        <v>44840</v>
      </c>
      <c r="F5" s="70">
        <v>44841</v>
      </c>
      <c r="G5" s="70">
        <v>44842</v>
      </c>
      <c r="H5" s="70">
        <v>44843</v>
      </c>
    </row>
    <row r="6" spans="2:8" ht="57.95" customHeight="1">
      <c r="B6" s="65" t="s">
        <v>45</v>
      </c>
      <c r="C6" s="64"/>
      <c r="D6" s="64"/>
      <c r="E6" s="64"/>
      <c r="F6" s="64"/>
      <c r="G6" s="64"/>
      <c r="H6" s="64"/>
    </row>
    <row r="7" spans="2:8" ht="19.5" customHeight="1">
      <c r="B7" s="71">
        <f t="array" ref="B7:H7">DaysAndWeeks+FECHA(AñoCalendario,10,1)-DIASEM(FECHA(AñoCalendario,10,1),(InicioDeSemana="LUNES")+1)+15</f>
        <v>44844</v>
      </c>
      <c r="C7" s="71">
        <v>44845</v>
      </c>
      <c r="D7" s="71">
        <v>44846</v>
      </c>
      <c r="E7" s="71">
        <v>44847</v>
      </c>
      <c r="F7" s="71">
        <v>44848</v>
      </c>
      <c r="G7" s="71">
        <v>44849</v>
      </c>
      <c r="H7" s="71">
        <v>44850</v>
      </c>
    </row>
    <row r="8" spans="2:8" ht="57.95" customHeight="1">
      <c r="B8" s="69"/>
      <c r="C8" s="69"/>
      <c r="D8" s="69"/>
      <c r="E8" s="69"/>
      <c r="F8" s="69"/>
      <c r="G8" s="69"/>
      <c r="H8" s="69"/>
    </row>
    <row r="9" spans="2:8" ht="19.5" customHeight="1">
      <c r="B9" s="70">
        <f t="array" ref="B9:H9">DaysAndWeeks+FECHA(AñoCalendario,10,1)-DIASEM(FECHA(AñoCalendario,10,1),(InicioDeSemana="LUNES")+1)+22</f>
        <v>44851</v>
      </c>
      <c r="C9" s="70">
        <v>44852</v>
      </c>
      <c r="D9" s="70">
        <v>44853</v>
      </c>
      <c r="E9" s="70">
        <v>44854</v>
      </c>
      <c r="F9" s="70">
        <v>44855</v>
      </c>
      <c r="G9" s="70">
        <v>44856</v>
      </c>
      <c r="H9" s="70">
        <v>44857</v>
      </c>
    </row>
    <row r="10" spans="2:8" ht="57.95" customHeight="1">
      <c r="B10" s="64"/>
      <c r="C10" s="64"/>
      <c r="D10" s="64"/>
      <c r="E10" s="64"/>
      <c r="F10" s="65" t="s">
        <v>41</v>
      </c>
      <c r="G10" s="64"/>
      <c r="H10" s="64"/>
    </row>
    <row r="11" spans="2:8" ht="19.5" customHeight="1">
      <c r="B11" s="71">
        <f t="array" ref="B11:H11">DaysAndWeeks+FECHA(AñoCalendario,10,1)-DIASEM(FECHA(AñoCalendario,10,1),(InicioDeSemana="LUNES")+1)+29</f>
        <v>44858</v>
      </c>
      <c r="C11" s="71">
        <v>44859</v>
      </c>
      <c r="D11" s="71">
        <v>44860</v>
      </c>
      <c r="E11" s="71">
        <v>44861</v>
      </c>
      <c r="F11" s="71">
        <v>44862</v>
      </c>
      <c r="G11" s="71">
        <v>44863</v>
      </c>
      <c r="H11" s="71">
        <v>44864</v>
      </c>
    </row>
    <row r="12" spans="2:8" ht="57.95" customHeight="1">
      <c r="B12" s="88" t="s">
        <v>43</v>
      </c>
      <c r="C12" s="69"/>
      <c r="D12" s="69"/>
      <c r="E12" s="88" t="s">
        <v>44</v>
      </c>
      <c r="F12" s="69"/>
      <c r="G12" s="69"/>
      <c r="H12" s="69"/>
    </row>
    <row r="13" spans="2:8" ht="19.5" customHeight="1">
      <c r="B13" s="60">
        <f t="array" ref="B13:C13">DaysAndWeeks+FECHA(AñoCalendario,10,1)-DIASEM(FECHA(AñoCalendario,10,1),(InicioDeSemana="LUNES")+1)+36</f>
        <v>44865</v>
      </c>
      <c r="C13" s="60">
        <v>44866</v>
      </c>
      <c r="D13" s="63" t="s">
        <v>0</v>
      </c>
      <c r="E13" s="92"/>
      <c r="F13" s="92"/>
      <c r="G13" s="92"/>
      <c r="H13" s="93"/>
    </row>
    <row r="14" spans="2:8" ht="57.95" customHeight="1">
      <c r="B14" s="64"/>
      <c r="C14" s="64"/>
      <c r="D14" s="7"/>
      <c r="E14" s="94"/>
      <c r="F14" s="94"/>
      <c r="G14" s="94"/>
      <c r="H14" s="95"/>
    </row>
  </sheetData>
  <mergeCells count="1">
    <mergeCell ref="E13:H14"/>
  </mergeCells>
  <conditionalFormatting sqref="B11:H11 B13:C13">
    <cfRule type="expression" dxfId="8" priority="4">
      <formula>Y(DIA(B11)&gt;=1,DIA(B11)&lt;=15)</formula>
    </cfRule>
  </conditionalFormatting>
  <conditionalFormatting sqref="B3:G3">
    <cfRule type="expression" dxfId="7" priority="3">
      <formula>DIA(B3)&gt;8</formula>
    </cfRule>
  </conditionalFormatting>
  <conditionalFormatting sqref="D13">
    <cfRule type="expression" dxfId="6"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octu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9" tint="-0.499984740745262"/>
    <pageSetUpPr fitToPage="1"/>
  </sheetPr>
  <dimension ref="B1:H14"/>
  <sheetViews>
    <sheetView showGridLines="0" topLeftCell="A7" zoomScale="90" zoomScaleNormal="90" workbookViewId="0">
      <selection activeCell="B11" sqref="B11:H11"/>
    </sheetView>
  </sheetViews>
  <sheetFormatPr baseColWidth="10" defaultColWidth="8.875" defaultRowHeight="14.25"/>
  <cols>
    <col min="1" max="1" width="2.75" customWidth="1"/>
    <col min="2" max="2" width="18.375" customWidth="1"/>
    <col min="3" max="8" width="17.75" customWidth="1"/>
    <col min="9" max="9" width="2.75" customWidth="1"/>
  </cols>
  <sheetData>
    <row r="1" spans="2:8" ht="59.25" customHeight="1">
      <c r="B1" s="53" t="str">
        <f>"Noviembre "&amp;AñoCalendario</f>
        <v>Noviembre 2022</v>
      </c>
      <c r="C1" s="47"/>
      <c r="D1" s="47"/>
      <c r="E1" s="48"/>
      <c r="F1" s="48"/>
      <c r="G1" s="48"/>
      <c r="H1" s="49"/>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DaysAndWeeks+FECHA(AñoCalendario,11,1)-DIASEM(FECHA(AñoCalendario,11,1),(InicioDeSemana="LUNES")+1)+1</f>
        <v>44865</v>
      </c>
      <c r="C3" s="59">
        <v>44866</v>
      </c>
      <c r="D3" s="59">
        <v>44867</v>
      </c>
      <c r="E3" s="59">
        <v>44868</v>
      </c>
      <c r="F3" s="59">
        <v>44869</v>
      </c>
      <c r="G3" s="59">
        <v>44870</v>
      </c>
      <c r="H3" s="59">
        <v>44871</v>
      </c>
    </row>
    <row r="4" spans="2:8" ht="57.95" customHeight="1">
      <c r="B4" s="69"/>
      <c r="C4" s="69"/>
      <c r="D4" s="69"/>
      <c r="E4" s="69"/>
      <c r="F4" s="69"/>
      <c r="G4" s="69"/>
      <c r="H4" s="69"/>
    </row>
    <row r="5" spans="2:8" ht="19.5" customHeight="1">
      <c r="B5" s="70">
        <f t="array" ref="B5:H5">DaysAndWeeks+FECHA(AñoCalendario,11,1)-DIASEM(FECHA(AñoCalendario,11,1),(InicioDeSemana="LUNES")+1)+8</f>
        <v>44872</v>
      </c>
      <c r="C5" s="70">
        <v>44873</v>
      </c>
      <c r="D5" s="70">
        <v>44874</v>
      </c>
      <c r="E5" s="70">
        <v>44875</v>
      </c>
      <c r="F5" s="70">
        <v>44876</v>
      </c>
      <c r="G5" s="70">
        <v>44877</v>
      </c>
      <c r="H5" s="70">
        <v>44878</v>
      </c>
    </row>
    <row r="6" spans="2:8" ht="57.95" customHeight="1">
      <c r="B6" s="64"/>
      <c r="C6" s="64"/>
      <c r="D6" s="64"/>
      <c r="E6" s="64"/>
      <c r="F6" s="64"/>
      <c r="G6" s="64"/>
      <c r="H6" s="64"/>
    </row>
    <row r="7" spans="2:8" ht="19.5" customHeight="1">
      <c r="B7" s="71">
        <f t="array" ref="B7:H7">DaysAndWeeks+FECHA(AñoCalendario,11,1)-DIASEM(FECHA(AñoCalendario,11,1),(InicioDeSemana="LUNES")+1)+15</f>
        <v>44879</v>
      </c>
      <c r="C7" s="71">
        <v>44880</v>
      </c>
      <c r="D7" s="71">
        <v>44881</v>
      </c>
      <c r="E7" s="71">
        <v>44882</v>
      </c>
      <c r="F7" s="71">
        <v>44883</v>
      </c>
      <c r="G7" s="71">
        <v>44884</v>
      </c>
      <c r="H7" s="71">
        <v>44885</v>
      </c>
    </row>
    <row r="8" spans="2:8" ht="57.95" customHeight="1">
      <c r="B8" s="69"/>
      <c r="C8" s="69"/>
      <c r="D8" s="69"/>
      <c r="E8" s="69"/>
      <c r="F8" s="69"/>
      <c r="G8" s="69"/>
      <c r="H8" s="69"/>
    </row>
    <row r="9" spans="2:8" ht="19.5" customHeight="1">
      <c r="B9" s="70">
        <f t="array" ref="B9:H9">DaysAndWeeks+FECHA(AñoCalendario,11,1)-DIASEM(FECHA(AñoCalendario,11,1),(InicioDeSemana="LUNES")+1)+22</f>
        <v>44886</v>
      </c>
      <c r="C9" s="70">
        <v>44887</v>
      </c>
      <c r="D9" s="70">
        <v>44888</v>
      </c>
      <c r="E9" s="70">
        <v>44889</v>
      </c>
      <c r="F9" s="70">
        <v>44890</v>
      </c>
      <c r="G9" s="70">
        <v>44891</v>
      </c>
      <c r="H9" s="70">
        <v>44892</v>
      </c>
    </row>
    <row r="10" spans="2:8" ht="57.95" customHeight="1">
      <c r="B10" s="64"/>
      <c r="C10" s="64"/>
      <c r="D10" s="64"/>
      <c r="E10" s="64"/>
      <c r="F10" s="64"/>
      <c r="G10" s="64"/>
      <c r="H10" s="64"/>
    </row>
    <row r="11" spans="2:8" ht="19.5" customHeight="1">
      <c r="B11" s="71">
        <f t="array" ref="B11:H11">DaysAndWeeks+FECHA(AñoCalendario,11,1)-DIASEM(FECHA(AñoCalendario,11,1),(InicioDeSemana="LUNES")+1)+29</f>
        <v>44893</v>
      </c>
      <c r="C11" s="71">
        <v>44894</v>
      </c>
      <c r="D11" s="71">
        <v>44895</v>
      </c>
      <c r="E11" s="71">
        <v>44896</v>
      </c>
      <c r="F11" s="71">
        <v>44897</v>
      </c>
      <c r="G11" s="71">
        <v>44898</v>
      </c>
      <c r="H11" s="71">
        <v>44899</v>
      </c>
    </row>
    <row r="12" spans="2:8" ht="57.95" customHeight="1">
      <c r="B12" s="69"/>
      <c r="C12" s="69"/>
      <c r="D12" s="69"/>
      <c r="E12" s="69"/>
      <c r="F12" s="69"/>
      <c r="G12" s="69"/>
      <c r="H12" s="69"/>
    </row>
    <row r="13" spans="2:8" ht="19.5" customHeight="1">
      <c r="B13" s="60">
        <f t="array" ref="B13:C13">DaysAndWeeks+FECHA(AñoCalendario,11,1)-DIASEM(FECHA(AñoCalendario,11,1),(InicioDeSemana="LUNES")+1)+36</f>
        <v>44900</v>
      </c>
      <c r="C13" s="60">
        <v>44901</v>
      </c>
      <c r="D13" s="63" t="s">
        <v>0</v>
      </c>
      <c r="E13" s="92"/>
      <c r="F13" s="92"/>
      <c r="G13" s="92"/>
      <c r="H13" s="93"/>
    </row>
    <row r="14" spans="2:8" ht="57.95" customHeight="1">
      <c r="B14" s="64"/>
      <c r="C14" s="64"/>
      <c r="D14" s="7"/>
      <c r="E14" s="94"/>
      <c r="F14" s="94"/>
      <c r="G14" s="94"/>
      <c r="H14" s="95"/>
    </row>
  </sheetData>
  <mergeCells count="1">
    <mergeCell ref="E13:H14"/>
  </mergeCells>
  <conditionalFormatting sqref="B11:H11 B13:C13">
    <cfRule type="expression" dxfId="5" priority="5">
      <formula>Y(DIA(B11)&gt;=1,DIA(B11)&lt;=15)</formula>
    </cfRule>
  </conditionalFormatting>
  <conditionalFormatting sqref="B3:G3">
    <cfRule type="expression" dxfId="4" priority="4">
      <formula>DIA(B3)&gt;8</formula>
    </cfRule>
  </conditionalFormatting>
  <conditionalFormatting sqref="D13">
    <cfRule type="expression" dxfId="3"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noviem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6" tint="-0.249977111117893"/>
    <pageSetUpPr fitToPage="1"/>
  </sheetPr>
  <dimension ref="B1:H14"/>
  <sheetViews>
    <sheetView showGridLines="0" topLeftCell="A7" zoomScale="90" zoomScaleNormal="90" workbookViewId="0">
      <selection activeCell="B12" sqref="B12:G12"/>
    </sheetView>
  </sheetViews>
  <sheetFormatPr baseColWidth="10" defaultColWidth="8.875" defaultRowHeight="14.25"/>
  <cols>
    <col min="1" max="1" width="2.75" customWidth="1"/>
    <col min="2" max="2" width="18.375" customWidth="1"/>
    <col min="3" max="8" width="17.75" customWidth="1"/>
    <col min="9" max="9" width="2.75" customWidth="1"/>
  </cols>
  <sheetData>
    <row r="1" spans="2:8" ht="59.25" customHeight="1">
      <c r="B1" s="54" t="str">
        <f>"Diciembre "&amp;AñoCalendario</f>
        <v>Diciembre 2022</v>
      </c>
      <c r="C1" s="55"/>
      <c r="D1" s="55"/>
      <c r="E1" s="56"/>
      <c r="F1" s="56"/>
      <c r="G1" s="56"/>
      <c r="H1" s="57"/>
    </row>
    <row r="2" spans="2:8" ht="21.75" customHeight="1">
      <c r="B2" s="5" t="str">
        <f>SI(InicioDeSemana="DOMINGO", "DOMINGO","LUNES")</f>
        <v>LUNES</v>
      </c>
      <c r="C2" s="5" t="str">
        <f t="shared" ref="C2:H2" si="0">MAYUSC(TEXTO(C3,"dddd"))</f>
        <v>MARTES</v>
      </c>
      <c r="D2" s="5" t="str">
        <f t="shared" si="0"/>
        <v>MIÉRCOLES</v>
      </c>
      <c r="E2" s="5" t="str">
        <f t="shared" si="0"/>
        <v>JUEVES</v>
      </c>
      <c r="F2" s="5" t="str">
        <f t="shared" si="0"/>
        <v>VIERNES</v>
      </c>
      <c r="G2" s="5" t="str">
        <f t="shared" si="0"/>
        <v>SÁBADO</v>
      </c>
      <c r="H2" s="5" t="str">
        <f t="shared" si="0"/>
        <v>DOMINGO</v>
      </c>
    </row>
    <row r="3" spans="2:8" ht="19.5" customHeight="1">
      <c r="B3" s="59">
        <f t="array" ref="B3:H3">DaysAndWeeks+FECHA(AñoCalendario,12,1)-DIASEM(FECHA(AñoCalendario,12,1),(InicioDeSemana="LUNES")+1)+1</f>
        <v>44893</v>
      </c>
      <c r="C3" s="59">
        <v>44894</v>
      </c>
      <c r="D3" s="59">
        <v>44895</v>
      </c>
      <c r="E3" s="59">
        <v>44896</v>
      </c>
      <c r="F3" s="59">
        <v>44897</v>
      </c>
      <c r="G3" s="59">
        <v>44898</v>
      </c>
      <c r="H3" s="59">
        <v>44899</v>
      </c>
    </row>
    <row r="4" spans="2:8" ht="57.95" customHeight="1">
      <c r="B4" s="68"/>
      <c r="C4" s="68"/>
      <c r="D4" s="68"/>
      <c r="E4" s="68"/>
      <c r="F4" s="68"/>
      <c r="G4" s="68"/>
      <c r="H4" s="68"/>
    </row>
    <row r="5" spans="2:8" ht="19.5" customHeight="1">
      <c r="B5" s="60">
        <f t="array" ref="B5:H5">DaysAndWeeks+FECHA(AñoCalendario,12,1)-DIASEM(FECHA(AñoCalendario,12,1),(InicioDeSemana="LUNES")+1)+8</f>
        <v>44900</v>
      </c>
      <c r="C5" s="60">
        <v>44901</v>
      </c>
      <c r="D5" s="60">
        <v>44902</v>
      </c>
      <c r="E5" s="60">
        <v>44903</v>
      </c>
      <c r="F5" s="60">
        <v>44904</v>
      </c>
      <c r="G5" s="60">
        <v>44905</v>
      </c>
      <c r="H5" s="60">
        <v>44906</v>
      </c>
    </row>
    <row r="6" spans="2:8" ht="57.95" customHeight="1">
      <c r="B6" s="64"/>
      <c r="C6" s="64"/>
      <c r="D6" s="64"/>
      <c r="E6" s="64"/>
      <c r="F6" s="64"/>
      <c r="G6" s="64"/>
      <c r="H6" s="64"/>
    </row>
    <row r="7" spans="2:8" ht="19.5" customHeight="1">
      <c r="B7" s="59">
        <f t="array" ref="B7:H7">DaysAndWeeks+FECHA(AñoCalendario,12,1)-DIASEM(FECHA(AñoCalendario,12,1),(InicioDeSemana="LUNES")+1)+15</f>
        <v>44907</v>
      </c>
      <c r="C7" s="59">
        <v>44908</v>
      </c>
      <c r="D7" s="59">
        <v>44909</v>
      </c>
      <c r="E7" s="59">
        <v>44910</v>
      </c>
      <c r="F7" s="59">
        <v>44911</v>
      </c>
      <c r="G7" s="59">
        <v>44912</v>
      </c>
      <c r="H7" s="59">
        <v>44913</v>
      </c>
    </row>
    <row r="8" spans="2:8" ht="57.95" customHeight="1">
      <c r="B8" s="68"/>
      <c r="C8" s="68"/>
      <c r="D8" s="68"/>
      <c r="E8" s="68"/>
      <c r="F8" s="68"/>
      <c r="G8" s="68"/>
      <c r="H8" s="68"/>
    </row>
    <row r="9" spans="2:8" ht="19.5" customHeight="1">
      <c r="B9" s="60">
        <f t="array" ref="B9:H9">DaysAndWeeks+FECHA(AñoCalendario,12,1)-DIASEM(FECHA(AñoCalendario,12,1),(InicioDeSemana="LUNES")+1)+22</f>
        <v>44914</v>
      </c>
      <c r="C9" s="60">
        <v>44915</v>
      </c>
      <c r="D9" s="60">
        <v>44916</v>
      </c>
      <c r="E9" s="60">
        <v>44917</v>
      </c>
      <c r="F9" s="60">
        <v>44918</v>
      </c>
      <c r="G9" s="60">
        <v>44919</v>
      </c>
      <c r="H9" s="60">
        <v>44920</v>
      </c>
    </row>
    <row r="10" spans="2:8" ht="57.95" customHeight="1">
      <c r="B10" s="64"/>
      <c r="C10" s="64"/>
      <c r="D10" s="64"/>
      <c r="E10" s="64"/>
      <c r="F10" s="64"/>
      <c r="G10" s="64"/>
      <c r="H10" s="64"/>
    </row>
    <row r="11" spans="2:8" ht="19.5" customHeight="1">
      <c r="B11" s="59">
        <f t="array" ref="B11:H11">DaysAndWeeks+FECHA(AñoCalendario,12,1)-DIASEM(FECHA(AñoCalendario,12,1),(InicioDeSemana="LUNES")+1)+29</f>
        <v>44921</v>
      </c>
      <c r="C11" s="59">
        <v>44922</v>
      </c>
      <c r="D11" s="59">
        <v>44923</v>
      </c>
      <c r="E11" s="59">
        <v>44924</v>
      </c>
      <c r="F11" s="59">
        <v>44925</v>
      </c>
      <c r="G11" s="59">
        <v>44926</v>
      </c>
      <c r="H11" s="59">
        <v>44927</v>
      </c>
    </row>
    <row r="12" spans="2:8" ht="57.95" customHeight="1">
      <c r="B12" s="68"/>
      <c r="C12" s="68"/>
      <c r="D12" s="68"/>
      <c r="E12" s="68"/>
      <c r="F12" s="68"/>
      <c r="G12" s="68"/>
      <c r="H12" s="68"/>
    </row>
    <row r="13" spans="2:8" ht="19.5" customHeight="1">
      <c r="B13" s="60">
        <f t="array" ref="B13:C13">DaysAndWeeks+FECHA(AñoCalendario,12,1)-DIASEM(FECHA(AñoCalendario,12,1),(InicioDeSemana="LUNES")+1)+36</f>
        <v>44928</v>
      </c>
      <c r="C13" s="60">
        <v>44929</v>
      </c>
      <c r="D13" s="63" t="s">
        <v>0</v>
      </c>
      <c r="E13" s="92"/>
      <c r="F13" s="92"/>
      <c r="G13" s="92"/>
      <c r="H13" s="93"/>
    </row>
    <row r="14" spans="2:8" ht="57.95" customHeight="1">
      <c r="B14" s="64"/>
      <c r="C14" s="64"/>
      <c r="D14" s="7"/>
      <c r="E14" s="94"/>
      <c r="F14" s="94"/>
      <c r="G14" s="94"/>
      <c r="H14" s="95"/>
    </row>
  </sheetData>
  <mergeCells count="1">
    <mergeCell ref="E13:H14"/>
  </mergeCells>
  <conditionalFormatting sqref="B11:H11 B13:C13">
    <cfRule type="expression" dxfId="2" priority="4">
      <formula>Y(DIA(B11)&gt;=1,DIA(B11)&lt;=15)</formula>
    </cfRule>
  </conditionalFormatting>
  <conditionalFormatting sqref="B3:G3">
    <cfRule type="expression" dxfId="1" priority="3">
      <formula>DIA(B3)&gt;8</formula>
    </cfRule>
  </conditionalFormatting>
  <conditionalFormatting sqref="D13">
    <cfRule type="expression" dxfId="0" priority="1">
      <formula>Y(DIA(D13)&gt;=1,DIA(D13)&lt;=15)</formula>
    </cfRule>
  </conditionalFormatting>
  <dataValidations count="9">
    <dataValidation allowBlank="1" showInputMessage="1" showErrorMessage="1" prompt="El día de la semana se determinará automáticamente" sqref="C2:H2"/>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dataValidation allowBlank="1" showInputMessage="1" showErrorMessage="1" prompt="Calendario del mes de diciem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año en esta celda se actualiza automáticamente. Seleccione otro año en la celda K3 de la hoja de cálculo Enero para cambiar el año" sqref="C1"/>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Props1.xml><?xml version="1.0" encoding="utf-8"?>
<ds:datastoreItem xmlns:ds="http://schemas.openxmlformats.org/officeDocument/2006/customXml" ds:itemID="{DF8A8BCD-244E-41CF-AC5A-813C9AEC7F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A10363-92EC-4580-AE8C-D8F6C7EC38E0}">
  <ds:schemaRefs>
    <ds:schemaRef ds:uri="http://schemas.microsoft.com/sharepoint/v3/contenttype/forms"/>
  </ds:schemaRefs>
</ds:datastoreItem>
</file>

<file path=customXml/itemProps3.xml><?xml version="1.0" encoding="utf-8"?>
<ds:datastoreItem xmlns:ds="http://schemas.openxmlformats.org/officeDocument/2006/customXml" ds:itemID="{BD90E721-6104-41D1-93BF-62E14EE01C6F}">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16c05727-aa75-4e4a-9b5f-8a80a1165891"/>
    <ds:schemaRef ds:uri="http://purl.org/dc/dcmitype/"/>
    <ds:schemaRef ds:uri="http://schemas.microsoft.com/office/infopath/2007/PartnerControls"/>
    <ds:schemaRef ds:uri="http://purl.org/dc/elements/1.1/"/>
    <ds:schemaRef ds:uri="71af3243-3dd4-4a8d-8c0d-dd76da1f02a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TM11907363</Template>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27</vt:i4>
      </vt:variant>
    </vt:vector>
  </HeadingPairs>
  <TitlesOfParts>
    <vt:vector size="39" baseType="lpstr">
      <vt:lpstr>Enero</vt:lpstr>
      <vt:lpstr>Febrero</vt:lpstr>
      <vt:lpstr>Marzo</vt:lpstr>
      <vt:lpstr>Abril</vt:lpstr>
      <vt:lpstr>Mayo</vt:lpstr>
      <vt:lpstr>Junio</vt:lpstr>
      <vt:lpstr>Julio</vt:lpstr>
      <vt:lpstr>Agosto</vt:lpstr>
      <vt:lpstr>Septiembre</vt:lpstr>
      <vt:lpstr>Octubre</vt:lpstr>
      <vt:lpstr>Noviembre</vt:lpstr>
      <vt:lpstr>Diciembre</vt:lpstr>
      <vt:lpstr>AñoCalendario</vt:lpstr>
      <vt:lpstr>Enero!Área_de_impresión</vt:lpstr>
      <vt:lpstr>ColumnTitleRegion1..H12.1</vt:lpstr>
      <vt:lpstr>ColumnTitleRegion1..H12.10</vt:lpstr>
      <vt:lpstr>ColumnTitleRegion1..H12.11</vt:lpstr>
      <vt:lpstr>ColumnTitleRegion1..H12.12</vt:lpstr>
      <vt:lpstr>ColumnTitleRegion1..H12.2</vt:lpstr>
      <vt:lpstr>ColumnTitleRegion1..H12.3</vt:lpstr>
      <vt:lpstr>ColumnTitleRegion1..H12.4</vt:lpstr>
      <vt:lpstr>ColumnTitleRegion1..H12.5</vt:lpstr>
      <vt:lpstr>ColumnTitleRegion1..H12.6</vt:lpstr>
      <vt:lpstr>ColumnTitleRegion1..H12.7</vt:lpstr>
      <vt:lpstr>ColumnTitleRegion1..H12.8</vt:lpstr>
      <vt:lpstr>ColumnTitleRegion1..H12.9</vt:lpstr>
      <vt:lpstr>ColumnTitleRegion2..C14.1</vt:lpstr>
      <vt:lpstr>ColumnTitleRegion2..C14.10</vt:lpstr>
      <vt:lpstr>ColumnTitleRegion2..C14.11</vt:lpstr>
      <vt:lpstr>ColumnTitleRegion2..C14.12</vt:lpstr>
      <vt:lpstr>ColumnTitleRegion2..C14.2</vt:lpstr>
      <vt:lpstr>ColumnTitleRegion2..C14.3</vt:lpstr>
      <vt:lpstr>ColumnTitleRegion2..C14.4</vt:lpstr>
      <vt:lpstr>ColumnTitleRegion2..C14.5</vt:lpstr>
      <vt:lpstr>ColumnTitleRegion2..C14.6</vt:lpstr>
      <vt:lpstr>ColumnTitleRegion2..C14.7</vt:lpstr>
      <vt:lpstr>ColumnTitleRegion2..C14.8</vt:lpstr>
      <vt:lpstr>ColumnTitleRegion2..C14.9</vt:lpstr>
      <vt:lpstr>InicioDeSemana</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2020-07-08T21:12:30Z</dcterms:created>
  <dcterms:modified xsi:type="dcterms:W3CDTF">2022-08-17T17:15:51Z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