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shekharr_lancaster_ac_uk/Documents/MSCI502 Operational Research and Prescriptive Analytics Workshop/Assignment1/"/>
    </mc:Choice>
  </mc:AlternateContent>
  <xr:revisionPtr revIDLastSave="2108" documentId="8_{108DA4FD-1CB8-4344-B6B2-9222108BA915}" xr6:coauthVersionLast="47" xr6:coauthVersionMax="47" xr10:uidLastSave="{2EE27150-B4A6-5047-89B3-CEF5C5D0710B}"/>
  <bookViews>
    <workbookView xWindow="0" yWindow="760" windowWidth="30240" windowHeight="17360" activeTab="2" xr2:uid="{23EC2BBC-F959-42E5-A823-FF796E88138B}"/>
  </bookViews>
  <sheets>
    <sheet name="User" sheetId="1" r:id="rId1"/>
    <sheet name="Data" sheetId="2" r:id="rId2"/>
    <sheet name="Part A+Model" sheetId="3" r:id="rId3"/>
    <sheet name="Part B – Cobb Shortages" sheetId="6" r:id="rId4"/>
    <sheet name="Answer Report 1" sheetId="4" r:id="rId5"/>
    <sheet name="Sensitivity Report 1" sheetId="5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'Part A+Model'!$D$4:$I$4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'Part A+Model'!$K$10</definedName>
    <definedName name="solver_lhs10" localSheetId="2" hidden="1">'Part A+Model'!$K$20</definedName>
    <definedName name="solver_lhs2" localSheetId="2" hidden="1">'Part A+Model'!$K$11</definedName>
    <definedName name="solver_lhs3" localSheetId="2" hidden="1">'Part A+Model'!$K$12</definedName>
    <definedName name="solver_lhs4" localSheetId="2" hidden="1">'Part A+Model'!$K$13</definedName>
    <definedName name="solver_lhs5" localSheetId="2" hidden="1">'Part A+Model'!$K$14</definedName>
    <definedName name="solver_lhs6" localSheetId="2" hidden="1">'Part A+Model'!$K$15:$K$20</definedName>
    <definedName name="solver_lhs7" localSheetId="2" hidden="1">'Part A+Model'!$K$17</definedName>
    <definedName name="solver_lhs8" localSheetId="2" hidden="1">'Part A+Model'!$K$18</definedName>
    <definedName name="solver_lhs9" localSheetId="2" hidden="1">'Part A+Model'!$K$19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'Part A+Model'!$L$5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1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2" hidden="1">'Part A+Model'!$M$10</definedName>
    <definedName name="solver_rhs10" localSheetId="2" hidden="1">'Part A+Model'!$M$20</definedName>
    <definedName name="solver_rhs2" localSheetId="2" hidden="1">'Part A+Model'!$M$11</definedName>
    <definedName name="solver_rhs3" localSheetId="2" hidden="1">'Part A+Model'!$M$12</definedName>
    <definedName name="solver_rhs4" localSheetId="2" hidden="1">'Part A+Model'!$M$13</definedName>
    <definedName name="solver_rhs5" localSheetId="2" hidden="1">'Part A+Model'!$M$14</definedName>
    <definedName name="solver_rhs6" localSheetId="2" hidden="1">'Part A+Model'!$M$15:$M$20</definedName>
    <definedName name="solver_rhs7" localSheetId="2" hidden="1">'Part A+Model'!$M$17</definedName>
    <definedName name="solver_rhs8" localSheetId="2" hidden="1">'Part A+Model'!$M$18</definedName>
    <definedName name="solver_rhs9" localSheetId="2" hidden="1">'Part A+Model'!$M$19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" l="1"/>
  <c r="P12" i="3"/>
  <c r="I41" i="6"/>
  <c r="I42" i="6"/>
  <c r="I43" i="6"/>
  <c r="I44" i="6"/>
  <c r="I45" i="6"/>
  <c r="I40" i="6"/>
  <c r="I34" i="6"/>
  <c r="I35" i="6"/>
  <c r="I36" i="6"/>
  <c r="I37" i="6"/>
  <c r="I38" i="6"/>
  <c r="I33" i="6"/>
  <c r="I27" i="6"/>
  <c r="I28" i="6"/>
  <c r="I29" i="6"/>
  <c r="I30" i="6"/>
  <c r="I31" i="6"/>
  <c r="I26" i="6"/>
  <c r="I20" i="6"/>
  <c r="I21" i="6"/>
  <c r="I22" i="6"/>
  <c r="I23" i="6"/>
  <c r="I24" i="6"/>
  <c r="I19" i="6"/>
  <c r="I13" i="6"/>
  <c r="I14" i="6"/>
  <c r="I15" i="6"/>
  <c r="I16" i="6"/>
  <c r="I17" i="6"/>
  <c r="I12" i="6"/>
  <c r="I6" i="6"/>
  <c r="I7" i="6"/>
  <c r="I8" i="6"/>
  <c r="I9" i="6"/>
  <c r="I10" i="6"/>
  <c r="I5" i="6"/>
  <c r="E41" i="6"/>
  <c r="E42" i="6"/>
  <c r="E43" i="6"/>
  <c r="E44" i="6"/>
  <c r="E45" i="6"/>
  <c r="E40" i="6"/>
  <c r="E34" i="6"/>
  <c r="E35" i="6"/>
  <c r="E36" i="6"/>
  <c r="E37" i="6"/>
  <c r="E38" i="6"/>
  <c r="E33" i="6"/>
  <c r="E27" i="6"/>
  <c r="E28" i="6"/>
  <c r="E29" i="6"/>
  <c r="E30" i="6"/>
  <c r="E31" i="6"/>
  <c r="E26" i="6"/>
  <c r="E20" i="6"/>
  <c r="E21" i="6"/>
  <c r="E22" i="6"/>
  <c r="E23" i="6"/>
  <c r="E24" i="6"/>
  <c r="E19" i="6"/>
  <c r="E13" i="6"/>
  <c r="E14" i="6"/>
  <c r="L14" i="6" s="1"/>
  <c r="E15" i="6"/>
  <c r="L15" i="6" s="1"/>
  <c r="E16" i="6"/>
  <c r="E17" i="6"/>
  <c r="E12" i="6"/>
  <c r="E6" i="6"/>
  <c r="E7" i="6"/>
  <c r="E8" i="6"/>
  <c r="E9" i="6"/>
  <c r="E10" i="6"/>
  <c r="E5" i="6"/>
  <c r="L5" i="3"/>
  <c r="M5" i="3" s="1"/>
  <c r="K11" i="3"/>
  <c r="K12" i="3"/>
  <c r="K13" i="3"/>
  <c r="K14" i="3"/>
  <c r="K15" i="3"/>
  <c r="K16" i="3"/>
  <c r="K17" i="3"/>
  <c r="K18" i="3"/>
  <c r="K19" i="3"/>
  <c r="K20" i="3"/>
  <c r="K10" i="3"/>
  <c r="P14" i="3" l="1"/>
  <c r="L19" i="6"/>
  <c r="L16" i="6"/>
  <c r="L17" i="6"/>
  <c r="L20" i="6"/>
  <c r="L23" i="6"/>
  <c r="L13" i="6"/>
  <c r="L24" i="6"/>
  <c r="L12" i="6"/>
  <c r="L22" i="6"/>
  <c r="L21" i="6"/>
  <c r="L10" i="6"/>
  <c r="K43" i="6"/>
  <c r="O43" i="6" s="1"/>
  <c r="L40" i="6"/>
  <c r="L27" i="6"/>
  <c r="L45" i="6"/>
  <c r="L8" i="6"/>
  <c r="L31" i="6"/>
  <c r="L41" i="6"/>
  <c r="K5" i="6"/>
  <c r="K16" i="6"/>
  <c r="L33" i="6"/>
  <c r="K44" i="6"/>
  <c r="O44" i="6" s="1"/>
  <c r="L7" i="6"/>
  <c r="L30" i="6"/>
  <c r="L35" i="6"/>
  <c r="K15" i="6"/>
  <c r="L38" i="6"/>
  <c r="L43" i="6"/>
  <c r="L6" i="6"/>
  <c r="L29" i="6"/>
  <c r="L34" i="6"/>
  <c r="L26" i="6"/>
  <c r="K12" i="6"/>
  <c r="K23" i="6"/>
  <c r="L28" i="6"/>
  <c r="L9" i="6"/>
  <c r="L37" i="6"/>
  <c r="K36" i="6"/>
  <c r="K34" i="6"/>
  <c r="K14" i="6"/>
  <c r="K42" i="6"/>
  <c r="L36" i="6"/>
  <c r="K8" i="6"/>
  <c r="K13" i="6"/>
  <c r="K31" i="6"/>
  <c r="K41" i="6"/>
  <c r="K22" i="6"/>
  <c r="L44" i="6"/>
  <c r="K7" i="6"/>
  <c r="K6" i="6"/>
  <c r="K24" i="6"/>
  <c r="K29" i="6"/>
  <c r="K10" i="6"/>
  <c r="L42" i="6"/>
  <c r="L5" i="6"/>
  <c r="K40" i="6"/>
  <c r="K17" i="6"/>
  <c r="K27" i="6"/>
  <c r="K45" i="6"/>
  <c r="K28" i="6"/>
  <c r="K9" i="6"/>
  <c r="K37" i="6"/>
  <c r="K19" i="6"/>
  <c r="K30" i="6"/>
  <c r="K35" i="6"/>
  <c r="K21" i="6"/>
  <c r="K33" i="6"/>
  <c r="K20" i="6"/>
  <c r="K38" i="6"/>
  <c r="K26" i="6"/>
  <c r="K22" i="3"/>
  <c r="K23" i="3"/>
  <c r="K24" i="3" s="1"/>
  <c r="N43" i="6" l="1"/>
  <c r="N44" i="6"/>
  <c r="N27" i="6"/>
  <c r="O27" i="6"/>
  <c r="O29" i="6"/>
  <c r="N29" i="6"/>
  <c r="O41" i="6"/>
  <c r="N41" i="6"/>
  <c r="O36" i="6"/>
  <c r="N36" i="6"/>
  <c r="O35" i="6"/>
  <c r="N35" i="6"/>
  <c r="O31" i="6"/>
  <c r="N31" i="6"/>
  <c r="O30" i="6"/>
  <c r="N30" i="6"/>
  <c r="N40" i="6"/>
  <c r="O40" i="6"/>
  <c r="O26" i="6"/>
  <c r="N26" i="6"/>
  <c r="O37" i="6"/>
  <c r="N37" i="6"/>
  <c r="O38" i="6"/>
  <c r="N38" i="6"/>
  <c r="O42" i="6"/>
  <c r="N42" i="6"/>
  <c r="N28" i="6"/>
  <c r="O28" i="6"/>
  <c r="O33" i="6"/>
  <c r="N33" i="6"/>
  <c r="N45" i="6"/>
  <c r="O45" i="6"/>
  <c r="O34" i="6"/>
  <c r="N34" i="6"/>
  <c r="N46" i="6" l="1"/>
  <c r="O46" i="6"/>
</calcChain>
</file>

<file path=xl/sharedStrings.xml><?xml version="1.0" encoding="utf-8"?>
<sst xmlns="http://schemas.openxmlformats.org/spreadsheetml/2006/main" count="318" uniqueCount="218">
  <si>
    <t>2022 dataset code:</t>
  </si>
  <si>
    <t>Part A</t>
  </si>
  <si>
    <t>Black - Abbey</t>
  </si>
  <si>
    <t>Black - Barn</t>
  </si>
  <si>
    <t>Black - Cobb</t>
  </si>
  <si>
    <t>Fleet - Abbey</t>
  </si>
  <si>
    <t>Fleet - Barn</t>
  </si>
  <si>
    <t>Fleet - Cobb</t>
  </si>
  <si>
    <t>Amounts transported from plants to warehouses (in whole cases)</t>
  </si>
  <si>
    <t>Minimum distribution cost</t>
  </si>
  <si>
    <t>How many cases are leftover to sell in the local market?</t>
  </si>
  <si>
    <r>
      <t>Values for X, Y, A, B, C, D, E, F, M, k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 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 k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 k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 k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and k</t>
    </r>
    <r>
      <rPr>
        <b/>
        <vertAlign val="subscript"/>
        <sz val="11"/>
        <color theme="1"/>
        <rFont val="Calibri"/>
        <family val="2"/>
        <scheme val="minor"/>
      </rPr>
      <t>6</t>
    </r>
  </si>
  <si>
    <t>Which port will they be sold in?</t>
  </si>
  <si>
    <t>X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</si>
  <si>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</si>
  <si>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E</t>
  </si>
  <si>
    <t>Distribution costs from Black</t>
  </si>
  <si>
    <t>Y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</si>
  <si>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</si>
  <si>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F</t>
  </si>
  <si>
    <t>Distribution costs from Fleet</t>
  </si>
  <si>
    <t>A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</si>
  <si>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</si>
  <si>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M</t>
  </si>
  <si>
    <t>Increased demand at Abbey - new minimum cost</t>
  </si>
  <si>
    <t>B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</si>
  <si>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</si>
  <si>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t>C</t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</si>
  <si>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</si>
  <si>
    <t>Increased demand at Barn - new minimum cost</t>
  </si>
  <si>
    <t>D</t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</si>
  <si>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</si>
  <si>
    <t>Increased demand at Abbey and Barn - new minimum cost</t>
  </si>
  <si>
    <t>User Notes</t>
  </si>
  <si>
    <t>This sheet is where all answers are to be presented</t>
  </si>
  <si>
    <t>Minimum distribution cost when two journeys are allowed</t>
  </si>
  <si>
    <r>
      <rPr>
        <b/>
        <sz val="10"/>
        <rFont val="Arial"/>
        <family val="2"/>
      </rPr>
      <t>Do not</t>
    </r>
    <r>
      <rPr>
        <sz val="10"/>
        <rFont val="Arial"/>
        <family val="2"/>
      </rPr>
      <t xml:space="preserve"> insert or remove any columns or rows on this sheet</t>
    </r>
  </si>
  <si>
    <t>Costs of distribution if Black is closed</t>
  </si>
  <si>
    <t>low demand:</t>
  </si>
  <si>
    <t>All answers must be based on your specific dataset</t>
  </si>
  <si>
    <t>high demand:</t>
  </si>
  <si>
    <t>Costs of distribution if Fleet is closed</t>
  </si>
  <si>
    <t>Submitted by:</t>
  </si>
  <si>
    <t>Comment in the box below</t>
  </si>
  <si>
    <t>Part B</t>
  </si>
  <si>
    <t>Supply</t>
  </si>
  <si>
    <t>Demand</t>
  </si>
  <si>
    <t>year</t>
  </si>
  <si>
    <t>month</t>
  </si>
  <si>
    <t>Black</t>
  </si>
  <si>
    <t>Fleet</t>
  </si>
  <si>
    <t>Abbey</t>
  </si>
  <si>
    <t>Barn</t>
  </si>
  <si>
    <t>Cobb</t>
  </si>
  <si>
    <t>Decision Variables</t>
  </si>
  <si>
    <t>Values</t>
  </si>
  <si>
    <t>Coefficients</t>
  </si>
  <si>
    <t>FA</t>
  </si>
  <si>
    <t>FB</t>
  </si>
  <si>
    <t>FC</t>
  </si>
  <si>
    <t>BA</t>
  </si>
  <si>
    <t>BB</t>
  </si>
  <si>
    <t>BC</t>
  </si>
  <si>
    <t>Constraints:</t>
  </si>
  <si>
    <t>RHS</t>
  </si>
  <si>
    <t>&lt;=</t>
  </si>
  <si>
    <t>&gt;=</t>
  </si>
  <si>
    <t>Total Supply</t>
  </si>
  <si>
    <t>Total Demand</t>
  </si>
  <si>
    <t>Cases Sold Locally</t>
  </si>
  <si>
    <t>Microsoft Excel 16.0 Answer Report</t>
  </si>
  <si>
    <t>Worksheet: [dataset 60.xlsx]Sheet1</t>
  </si>
  <si>
    <t>Report Created: 10-12-2022 17:52:22</t>
  </si>
  <si>
    <t>Result: Solver found a solution.  All Constraints and optimality conditions are satisfied.</t>
  </si>
  <si>
    <t>Solver Engine</t>
  </si>
  <si>
    <t>Engine: Simplex LP</t>
  </si>
  <si>
    <t>Solution Time: 0.109 Seconds.</t>
  </si>
  <si>
    <t>Iterations: 10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</si>
  <si>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</si>
  <si>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</si>
  <si>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</si>
  <si>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</si>
  <si>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</si>
  <si>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</si>
  <si>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</si>
  <si>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</si>
  <si>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</si>
  <si>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</si>
  <si>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</si>
  <si>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</si>
  <si>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</si>
  <si>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</si>
  <si>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</si>
  <si>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$L$5</t>
  </si>
  <si>
    <t>Min: Objective Function</t>
  </si>
  <si>
    <t>$D$4</t>
  </si>
  <si>
    <t>Values FA</t>
  </si>
  <si>
    <t>Contin</t>
  </si>
  <si>
    <t>$E$4</t>
  </si>
  <si>
    <t>Values FB</t>
  </si>
  <si>
    <t>$F$4</t>
  </si>
  <si>
    <t>Values FC</t>
  </si>
  <si>
    <t>$G$4</t>
  </si>
  <si>
    <t>Values BA</t>
  </si>
  <si>
    <t>$H$4</t>
  </si>
  <si>
    <t>Values BB</t>
  </si>
  <si>
    <t>$I$4</t>
  </si>
  <si>
    <t>Values BC</t>
  </si>
  <si>
    <t>$K$10</t>
  </si>
  <si>
    <t>Fleet Production Result:</t>
  </si>
  <si>
    <t>$K$10&lt;=$M$10</t>
  </si>
  <si>
    <t>Not Binding</t>
  </si>
  <si>
    <t>$K$11</t>
  </si>
  <si>
    <t>Black Production Result:</t>
  </si>
  <si>
    <t>$K$11&lt;=$M$11</t>
  </si>
  <si>
    <t>Binding</t>
  </si>
  <si>
    <t>$K$12</t>
  </si>
  <si>
    <t>Abbey Demand Result:</t>
  </si>
  <si>
    <t>$K$12&gt;=$M$12</t>
  </si>
  <si>
    <t>$K$13</t>
  </si>
  <si>
    <t>Barn Demand Result:</t>
  </si>
  <si>
    <t>$K$13&gt;=$M$13</t>
  </si>
  <si>
    <t>$K$14</t>
  </si>
  <si>
    <t>Cobb Demand Result:</t>
  </si>
  <si>
    <t>$K$14&gt;=$M$14</t>
  </si>
  <si>
    <t>$K$15</t>
  </si>
  <si>
    <t>Max Capacity of Vehicle for FA Result:</t>
  </si>
  <si>
    <t>$K$15&lt;=$M$15</t>
  </si>
  <si>
    <t>$K$16</t>
  </si>
  <si>
    <t>Max Capacity of Vehicle for FB Result:</t>
  </si>
  <si>
    <t>$K$16&lt;=$M$16</t>
  </si>
  <si>
    <t>$K$17</t>
  </si>
  <si>
    <t>Max Capacity of Vehicle for FC Result:</t>
  </si>
  <si>
    <t>$K$17&lt;=$M$17</t>
  </si>
  <si>
    <t>$K$18</t>
  </si>
  <si>
    <t>Max Capacity of Vehicle for BA Result:</t>
  </si>
  <si>
    <t>$K$18&lt;=$M$18</t>
  </si>
  <si>
    <t>$K$19</t>
  </si>
  <si>
    <t>Max Capacity of Vehicle for BB Result:</t>
  </si>
  <si>
    <t>$K$19&lt;=$M$19</t>
  </si>
  <si>
    <t>$K$20</t>
  </si>
  <si>
    <t>Max Capacity of Vehicle for BC Result:</t>
  </si>
  <si>
    <t>$K$20&lt;=$M$20</t>
  </si>
  <si>
    <t>Microsoft Excel 16.0 Sensitivity Report</t>
  </si>
  <si>
    <t>Report Created: 10-12-2022 17:52:23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</si>
  <si>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</si>
  <si>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</si>
  <si>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</si>
  <si>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</si>
  <si>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</si>
  <si>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</si>
  <si>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</si>
  <si>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</si>
  <si>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</si>
  <si>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</si>
  <si>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</si>
  <si>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</si>
  <si>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</si>
  <si>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New cost</t>
  </si>
  <si>
    <t>Old Demand</t>
  </si>
  <si>
    <t>Question No.</t>
  </si>
  <si>
    <t xml:space="preserve">540
690
</t>
  </si>
  <si>
    <t>45
65
Reducing Cobb</t>
  </si>
  <si>
    <t>Abbey/Barn Demand Increase</t>
  </si>
  <si>
    <t>430
430
430
430
430
430</t>
  </si>
  <si>
    <t>SUPPLY</t>
  </si>
  <si>
    <t>YEAR</t>
  </si>
  <si>
    <t>MONTH</t>
  </si>
  <si>
    <t>BLACK</t>
  </si>
  <si>
    <t>FLEET</t>
  </si>
  <si>
    <t>TOTAL SUPPLY</t>
  </si>
  <si>
    <t>DEMAND</t>
  </si>
  <si>
    <t>ABBEY</t>
  </si>
  <si>
    <t>BARN</t>
  </si>
  <si>
    <t>COBB</t>
  </si>
  <si>
    <t>TOTAL DEMAND</t>
  </si>
  <si>
    <t>SUPPLY-DEMAND</t>
  </si>
  <si>
    <t>SUPPLY IN EXCESS</t>
  </si>
  <si>
    <t>SUPPLY IN DEFICIT</t>
  </si>
  <si>
    <t>Increase in Distribution cost:</t>
  </si>
  <si>
    <t>PART B – COBB SHORTAGES</t>
  </si>
  <si>
    <t>DISTRIBUTION COST</t>
  </si>
  <si>
    <t>FLEET ABBEY</t>
  </si>
  <si>
    <t>FLEET BARN</t>
  </si>
  <si>
    <t>FLEET COBB</t>
  </si>
  <si>
    <t>BLACK ABBEY</t>
  </si>
  <si>
    <t>BLACK BARN</t>
  </si>
  <si>
    <t>BLACK COBB</t>
  </si>
  <si>
    <t>OBJECTIVE FUNCTION</t>
  </si>
  <si>
    <t>MIN:</t>
  </si>
  <si>
    <t>RESULT:</t>
  </si>
  <si>
    <t>a) Fleet Production</t>
  </si>
  <si>
    <t>b) Black Production</t>
  </si>
  <si>
    <t>c) Abbey Demand</t>
  </si>
  <si>
    <t>d) Barn Demand</t>
  </si>
  <si>
    <t>e) Cobb Demand</t>
  </si>
  <si>
    <t>f) Max Capacity of Vehicle for FA</t>
  </si>
  <si>
    <t>g) Max Capacity of Vehicle for FB</t>
  </si>
  <si>
    <t>h) Max Capacity of Vehicle for FC</t>
  </si>
  <si>
    <t>i) Max Capacity of Vehicle for BA</t>
  </si>
  <si>
    <t>j) Max Capacity of Vehicle for BB</t>
  </si>
  <si>
    <t>k) Max Capacity of Vehicle for BC</t>
  </si>
  <si>
    <t>OPTIMISATION SOLUTION FOR BIRDSEYE</t>
  </si>
  <si>
    <t>Port</t>
  </si>
  <si>
    <t>Fleet Cap</t>
  </si>
  <si>
    <t>Black Cap</t>
  </si>
  <si>
    <t xml:space="preserve">Capacity </t>
  </si>
  <si>
    <t>Warehouse</t>
  </si>
  <si>
    <t>Port Status</t>
  </si>
  <si>
    <t>Coefficients:</t>
  </si>
  <si>
    <t>Additonal Constraints</t>
  </si>
  <si>
    <t>Limit on trips</t>
  </si>
  <si>
    <t xml:space="preserve">Total </t>
  </si>
  <si>
    <t>Supplied</t>
  </si>
  <si>
    <t>Total</t>
  </si>
  <si>
    <t>Demanded</t>
  </si>
  <si>
    <t>Abbey Additional</t>
  </si>
  <si>
    <t>Barn 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</si>
</sst>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£-809]#,##0.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 (Body)"/>
    </font>
    <font>
      <b/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left"/>
    </xf>
    <xf numFmtId="0" fontId="0" fillId="0" borderId="1" xfId="0" applyBorder="1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3" fillId="2" borderId="0" xfId="0" applyFont="1" applyFill="1" applyAlignment="1">
      <alignment horizontal="right"/>
    </xf>
    <xf numFmtId="164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16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5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9" fillId="2" borderId="0" xfId="0" applyFont="1" applyFill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0" fillId="0" borderId="15" xfId="0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textRotation="90"/>
    </xf>
    <xf numFmtId="0" fontId="16" fillId="6" borderId="0" xfId="0" applyFont="1" applyFill="1" applyAlignment="1">
      <alignment horizontal="center" vertical="center" textRotation="90"/>
    </xf>
    <xf numFmtId="0" fontId="1" fillId="0" borderId="0" xfId="0" applyFont="1" applyFill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1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5" borderId="1" xfId="0" applyFont="1" applyFill="1" applyBorder="1"/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Fill="1" applyBorder="1"/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2">
    <dxf>
      <font>
        <u val="none"/>
        <color theme="0" tint="-0.24994659260841701"/>
      </font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F3B7-B770-43A5-B511-E98512A52AF6}">
  <sheetPr codeName="Sheet3"/>
  <dimension ref="A1:AZ53"/>
  <sheetViews>
    <sheetView workbookViewId="0">
      <selection activeCell="W35" sqref="W35"/>
    </sheetView>
  </sheetViews>
  <sheetFormatPr baseColWidth="10" defaultColWidth="8.83203125" defaultRowHeight="15" x14ac:dyDescent="0.2"/>
  <cols>
    <col min="1" max="1" width="6.6640625" customWidth="1"/>
    <col min="2" max="2" width="3.1640625" customWidth="1"/>
    <col min="3" max="3" width="8.33203125" customWidth="1"/>
    <col min="4" max="4" width="18.6640625" customWidth="1"/>
    <col min="5" max="5" width="10.83203125" customWidth="1"/>
    <col min="6" max="6" width="4.5" customWidth="1"/>
    <col min="7" max="7" width="5.6640625" customWidth="1"/>
    <col min="8" max="8" width="6" customWidth="1"/>
    <col min="9" max="9" width="3.83203125" customWidth="1"/>
    <col min="10" max="10" width="10.5" customWidth="1"/>
    <col min="11" max="11" width="3.83203125" customWidth="1"/>
    <col min="12" max="12" width="10.5" customWidth="1"/>
    <col min="13" max="13" width="3.83203125" customWidth="1"/>
    <col min="14" max="14" width="10.5" customWidth="1"/>
    <col min="15" max="15" width="3.83203125" customWidth="1"/>
    <col min="16" max="16" width="10.5" customWidth="1"/>
    <col min="17" max="17" width="3.83203125" customWidth="1"/>
    <col min="18" max="18" width="10.5" customWidth="1"/>
    <col min="19" max="19" width="3.83203125" customWidth="1"/>
    <col min="20" max="20" width="10.5" customWidth="1"/>
    <col min="21" max="21" width="14.5" customWidth="1"/>
    <col min="22" max="22" width="5.6640625" customWidth="1"/>
  </cols>
  <sheetData>
    <row r="1" spans="1:52" x14ac:dyDescent="0.2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3" t="s">
        <v>0</v>
      </c>
      <c r="S1" s="4">
        <v>60</v>
      </c>
      <c r="T1" s="1"/>
      <c r="U1" s="1"/>
      <c r="V1" s="1"/>
      <c r="AZ1">
        <v>60</v>
      </c>
    </row>
    <row r="2" spans="1:52" x14ac:dyDescent="0.2">
      <c r="A2" s="1"/>
      <c r="B2" s="2"/>
      <c r="C2" s="2"/>
      <c r="D2" s="2"/>
      <c r="E2" s="2"/>
      <c r="F2" s="2"/>
      <c r="G2" s="2"/>
      <c r="H2" s="2"/>
      <c r="I2" s="1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2">
      <c r="A3" s="1"/>
      <c r="B3" s="1"/>
      <c r="C3" s="1"/>
      <c r="D3" s="1"/>
      <c r="E3" s="1"/>
      <c r="F3" s="1"/>
      <c r="G3" s="1"/>
      <c r="H3" s="1"/>
      <c r="I3" s="1"/>
      <c r="J3" s="6"/>
      <c r="K3" s="7"/>
      <c r="L3" s="6"/>
      <c r="M3" s="7"/>
      <c r="N3" s="6"/>
      <c r="O3" s="8"/>
      <c r="P3" s="8"/>
      <c r="Q3" s="8"/>
      <c r="R3" s="8"/>
      <c r="S3" s="8"/>
      <c r="T3" s="8"/>
      <c r="U3" s="1"/>
      <c r="V3" s="1"/>
    </row>
    <row r="4" spans="1:52" x14ac:dyDescent="0.2">
      <c r="A4" s="2"/>
      <c r="B4" s="9" t="s">
        <v>1</v>
      </c>
      <c r="C4" s="1"/>
      <c r="D4" s="1"/>
      <c r="E4" s="1"/>
      <c r="F4" s="1"/>
      <c r="G4" s="1"/>
      <c r="H4" s="1"/>
      <c r="I4" s="1"/>
      <c r="J4" s="6" t="s">
        <v>2</v>
      </c>
      <c r="K4" s="7"/>
      <c r="L4" s="6" t="s">
        <v>3</v>
      </c>
      <c r="M4" s="7"/>
      <c r="N4" s="6" t="s">
        <v>4</v>
      </c>
      <c r="O4" s="7"/>
      <c r="P4" s="5" t="s">
        <v>5</v>
      </c>
      <c r="Q4" s="7"/>
      <c r="R4" s="6" t="s">
        <v>6</v>
      </c>
      <c r="S4" s="7"/>
      <c r="T4" s="6" t="s">
        <v>7</v>
      </c>
      <c r="U4" s="1"/>
      <c r="V4" s="1"/>
    </row>
    <row r="5" spans="1:52" x14ac:dyDescent="0.2">
      <c r="A5" s="1">
        <v>1</v>
      </c>
      <c r="B5" s="2" t="s">
        <v>8</v>
      </c>
      <c r="C5" s="1"/>
      <c r="D5" s="1"/>
      <c r="E5" s="1"/>
      <c r="F5" s="1"/>
      <c r="G5" s="1"/>
      <c r="H5" s="1"/>
      <c r="I5" s="1"/>
      <c r="J5" s="10">
        <v>430</v>
      </c>
      <c r="K5" s="1"/>
      <c r="L5" s="10">
        <v>430</v>
      </c>
      <c r="M5" s="1"/>
      <c r="N5" s="10">
        <v>30</v>
      </c>
      <c r="O5" s="1"/>
      <c r="P5" s="10">
        <v>110</v>
      </c>
      <c r="Q5" s="1"/>
      <c r="R5" s="10">
        <v>260</v>
      </c>
      <c r="S5" s="1"/>
      <c r="T5" s="10">
        <v>410</v>
      </c>
      <c r="U5" s="1"/>
      <c r="V5" s="1"/>
    </row>
    <row r="6" spans="1:52" ht="4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52" x14ac:dyDescent="0.2">
      <c r="A7" s="1">
        <v>2</v>
      </c>
      <c r="B7" s="2" t="s">
        <v>9</v>
      </c>
      <c r="C7" s="1"/>
      <c r="D7" s="1"/>
      <c r="E7" s="1"/>
      <c r="F7" s="1"/>
      <c r="G7" s="1"/>
      <c r="H7" s="1"/>
      <c r="I7" s="1"/>
      <c r="J7" s="10">
        <v>2950</v>
      </c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1"/>
    </row>
    <row r="8" spans="1:52" ht="4.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</row>
    <row r="9" spans="1:52" ht="15" customHeight="1" x14ac:dyDescent="0.25">
      <c r="A9" s="1">
        <v>3</v>
      </c>
      <c r="B9" s="2" t="s">
        <v>10</v>
      </c>
      <c r="C9" s="1"/>
      <c r="D9" s="1"/>
      <c r="E9" s="1"/>
      <c r="F9" s="1"/>
      <c r="G9" s="1"/>
      <c r="H9" s="1"/>
      <c r="I9" s="1"/>
      <c r="J9" s="10">
        <v>100</v>
      </c>
      <c r="K9" s="1"/>
      <c r="L9" s="1"/>
      <c r="M9" s="1"/>
      <c r="N9" s="2"/>
      <c r="O9" s="11" t="s">
        <v>11</v>
      </c>
      <c r="P9" s="1"/>
      <c r="Q9" s="1"/>
      <c r="R9" s="1"/>
      <c r="S9" s="1"/>
      <c r="T9" s="1"/>
      <c r="U9" s="1"/>
      <c r="V9" s="1"/>
    </row>
    <row r="10" spans="1:52" ht="4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2"/>
      <c r="P10" s="13"/>
      <c r="Q10" s="12"/>
      <c r="R10" s="14"/>
      <c r="S10" s="12"/>
      <c r="T10" s="13"/>
      <c r="U10" s="1"/>
      <c r="V10" s="1"/>
    </row>
    <row r="11" spans="1:52" ht="15" customHeight="1" x14ac:dyDescent="0.25">
      <c r="A11" s="1">
        <v>4</v>
      </c>
      <c r="B11" s="2" t="s">
        <v>12</v>
      </c>
      <c r="C11" s="1"/>
      <c r="D11" s="1"/>
      <c r="E11" s="1"/>
      <c r="F11" s="1"/>
      <c r="G11" s="1"/>
      <c r="H11" s="1"/>
      <c r="I11" s="1"/>
      <c r="J11" s="10" t="s">
        <v>50</v>
      </c>
      <c r="K11" s="1"/>
      <c r="L11" s="1"/>
      <c r="M11" s="1"/>
      <c r="N11" s="2"/>
      <c r="O11" s="15" t="s">
        <v>13</v>
      </c>
      <c r="P11" s="16">
        <v>880</v>
      </c>
      <c r="Q11" s="15" t="s">
        <v>14</v>
      </c>
      <c r="R11" s="17">
        <v>2.5999999999999996</v>
      </c>
      <c r="S11" s="18" t="s">
        <v>15</v>
      </c>
      <c r="T11" s="19">
        <v>45</v>
      </c>
      <c r="U11" s="1"/>
      <c r="V11" s="1"/>
    </row>
    <row r="12" spans="1:52" ht="4.5" customHeight="1" x14ac:dyDescent="0.2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5"/>
      <c r="P12" s="16"/>
      <c r="Q12" s="15"/>
      <c r="R12" s="17"/>
      <c r="S12" s="20"/>
      <c r="T12" s="21"/>
      <c r="U12" s="1"/>
      <c r="V12" s="1"/>
    </row>
    <row r="13" spans="1:52" ht="15" customHeight="1" x14ac:dyDescent="0.25">
      <c r="A13" s="1">
        <v>5</v>
      </c>
      <c r="B13" s="2" t="s">
        <v>16</v>
      </c>
      <c r="C13" s="1"/>
      <c r="D13" s="1"/>
      <c r="E13" s="1"/>
      <c r="F13" s="1"/>
      <c r="G13" s="1"/>
      <c r="H13" s="1"/>
      <c r="I13" s="22"/>
      <c r="J13" s="10">
        <v>1386</v>
      </c>
      <c r="K13" s="1"/>
      <c r="L13" s="1"/>
      <c r="M13" s="1"/>
      <c r="N13" s="2"/>
      <c r="O13" s="15" t="s">
        <v>17</v>
      </c>
      <c r="P13" s="16">
        <v>890</v>
      </c>
      <c r="Q13" s="15" t="s">
        <v>18</v>
      </c>
      <c r="R13" s="17">
        <v>2</v>
      </c>
      <c r="S13" s="18" t="s">
        <v>19</v>
      </c>
      <c r="T13" s="19">
        <v>65</v>
      </c>
      <c r="U13" s="1"/>
      <c r="V13" s="1"/>
    </row>
    <row r="14" spans="1:52" ht="4.5" customHeight="1" x14ac:dyDescent="0.2">
      <c r="A14" s="1"/>
      <c r="B14" s="1"/>
      <c r="C14" s="1"/>
      <c r="D14" s="1"/>
      <c r="E14" s="1"/>
      <c r="F14" s="1"/>
      <c r="G14" s="1"/>
      <c r="H14" s="1"/>
      <c r="I14" s="8"/>
      <c r="J14" s="1"/>
      <c r="K14" s="1"/>
      <c r="L14" s="1"/>
      <c r="M14" s="1"/>
      <c r="N14" s="2"/>
      <c r="O14" s="15"/>
      <c r="P14" s="16"/>
      <c r="Q14" s="15"/>
      <c r="R14" s="17"/>
      <c r="S14" s="15"/>
      <c r="T14" s="23"/>
      <c r="U14" s="1"/>
      <c r="V14" s="1"/>
    </row>
    <row r="15" spans="1:52" ht="15" customHeight="1" x14ac:dyDescent="0.25">
      <c r="A15" s="1">
        <v>6</v>
      </c>
      <c r="B15" s="2" t="s">
        <v>20</v>
      </c>
      <c r="C15" s="1"/>
      <c r="D15" s="1"/>
      <c r="E15" s="1"/>
      <c r="F15" s="1"/>
      <c r="G15" s="1"/>
      <c r="H15" s="1"/>
      <c r="I15" s="22"/>
      <c r="J15" s="10">
        <v>1565</v>
      </c>
      <c r="K15" s="1"/>
      <c r="L15" s="1"/>
      <c r="M15" s="1"/>
      <c r="N15" s="2"/>
      <c r="O15" s="15" t="s">
        <v>21</v>
      </c>
      <c r="P15" s="16">
        <v>540</v>
      </c>
      <c r="Q15" s="15" t="s">
        <v>22</v>
      </c>
      <c r="R15" s="17">
        <v>1.85</v>
      </c>
      <c r="S15" s="18" t="s">
        <v>23</v>
      </c>
      <c r="T15" s="19">
        <v>0</v>
      </c>
      <c r="U15" s="1"/>
      <c r="V15" s="1"/>
    </row>
    <row r="16" spans="1:52" ht="4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15"/>
      <c r="P16" s="16"/>
      <c r="Q16" s="15"/>
      <c r="R16" s="17"/>
      <c r="S16" s="24"/>
      <c r="T16" s="25"/>
      <c r="U16" s="1"/>
      <c r="V16" s="1"/>
    </row>
    <row r="17" spans="1:22" ht="15" customHeight="1" x14ac:dyDescent="0.25">
      <c r="A17" s="1">
        <v>7</v>
      </c>
      <c r="B17" s="2" t="s">
        <v>24</v>
      </c>
      <c r="C17" s="1"/>
      <c r="D17" s="1"/>
      <c r="E17" s="1"/>
      <c r="F17" s="1"/>
      <c r="G17" s="1"/>
      <c r="H17" s="1"/>
      <c r="I17" s="1"/>
      <c r="J17" s="10">
        <v>3067</v>
      </c>
      <c r="K17" s="1"/>
      <c r="L17" s="1"/>
      <c r="M17" s="1"/>
      <c r="N17" s="1"/>
      <c r="O17" s="15" t="s">
        <v>25</v>
      </c>
      <c r="P17" s="16">
        <v>690</v>
      </c>
      <c r="Q17" s="15" t="s">
        <v>26</v>
      </c>
      <c r="R17" s="23">
        <v>1.3</v>
      </c>
      <c r="S17" s="1"/>
      <c r="T17" s="1"/>
      <c r="U17" s="1"/>
      <c r="V17" s="1"/>
    </row>
    <row r="18" spans="1:22" ht="4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5"/>
      <c r="P18" s="16"/>
      <c r="Q18" s="15"/>
      <c r="R18" s="23"/>
      <c r="S18" s="1"/>
      <c r="T18" s="1"/>
      <c r="U18" s="1"/>
      <c r="V18" s="1"/>
    </row>
    <row r="19" spans="1:22" ht="15" customHeight="1" x14ac:dyDescent="0.25">
      <c r="A19" s="1">
        <v>8</v>
      </c>
      <c r="B19" s="2" t="s">
        <v>10</v>
      </c>
      <c r="C19" s="1"/>
      <c r="D19" s="1"/>
      <c r="E19" s="1"/>
      <c r="F19" s="1"/>
      <c r="G19" s="1"/>
      <c r="H19" s="1"/>
      <c r="I19" s="1"/>
      <c r="J19" s="10">
        <v>55</v>
      </c>
      <c r="K19" s="1"/>
      <c r="L19" s="1"/>
      <c r="M19" s="1"/>
      <c r="N19" s="1"/>
      <c r="O19" s="15" t="s">
        <v>27</v>
      </c>
      <c r="P19" s="16">
        <v>440</v>
      </c>
      <c r="Q19" s="15" t="s">
        <v>28</v>
      </c>
      <c r="R19" s="23">
        <v>1.8</v>
      </c>
      <c r="S19" s="1"/>
      <c r="T19" s="1"/>
      <c r="U19" s="1"/>
      <c r="V19" s="1"/>
    </row>
    <row r="20" spans="1:22" ht="4.5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0"/>
      <c r="P20" s="21"/>
      <c r="Q20" s="15"/>
      <c r="R20" s="23"/>
      <c r="S20" s="1"/>
      <c r="T20" s="1"/>
      <c r="U20" s="1"/>
      <c r="V20" s="1"/>
    </row>
    <row r="21" spans="1:22" ht="15" customHeight="1" x14ac:dyDescent="0.25">
      <c r="A21" s="1">
        <v>9</v>
      </c>
      <c r="B21" s="2" t="s">
        <v>29</v>
      </c>
      <c r="C21" s="1"/>
      <c r="D21" s="1"/>
      <c r="E21" s="1"/>
      <c r="F21" s="1"/>
      <c r="G21" s="1"/>
      <c r="H21" s="1"/>
      <c r="I21" s="1"/>
      <c r="J21" s="10">
        <v>3080</v>
      </c>
      <c r="K21" s="1"/>
      <c r="L21" s="1"/>
      <c r="M21" s="1"/>
      <c r="N21" s="1"/>
      <c r="O21" s="15" t="s">
        <v>30</v>
      </c>
      <c r="P21" s="16">
        <v>430</v>
      </c>
      <c r="Q21" s="15" t="s">
        <v>31</v>
      </c>
      <c r="R21" s="23">
        <v>1.75</v>
      </c>
      <c r="S21" s="1"/>
      <c r="T21" s="1"/>
      <c r="U21" s="1"/>
      <c r="V21" s="1"/>
    </row>
    <row r="22" spans="1:22" ht="4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4"/>
      <c r="P22" s="26"/>
      <c r="Q22" s="27"/>
      <c r="R22" s="28"/>
      <c r="S22" s="1"/>
      <c r="T22" s="1"/>
      <c r="U22" s="1"/>
      <c r="V22" s="1"/>
    </row>
    <row r="23" spans="1:22" ht="15" customHeight="1" x14ac:dyDescent="0.2">
      <c r="A23" s="1">
        <v>10</v>
      </c>
      <c r="B23" s="2" t="s">
        <v>10</v>
      </c>
      <c r="C23" s="1"/>
      <c r="D23" s="1"/>
      <c r="E23" s="1"/>
      <c r="F23" s="1"/>
      <c r="G23" s="1"/>
      <c r="H23" s="1"/>
      <c r="I23" s="1"/>
      <c r="J23" s="10">
        <v>35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4.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4"/>
      <c r="Q24" s="14"/>
      <c r="R24" s="14"/>
      <c r="S24" s="14"/>
      <c r="T24" s="14"/>
      <c r="U24" s="13"/>
      <c r="V24" s="1"/>
    </row>
    <row r="25" spans="1:22" ht="15" customHeight="1" x14ac:dyDescent="0.2">
      <c r="A25" s="1">
        <v>11</v>
      </c>
      <c r="B25" s="2" t="s">
        <v>32</v>
      </c>
      <c r="C25" s="1"/>
      <c r="D25" s="1"/>
      <c r="E25" s="1"/>
      <c r="F25" s="1"/>
      <c r="G25" s="1"/>
      <c r="H25" s="1"/>
      <c r="I25" s="1"/>
      <c r="J25" s="10">
        <v>3179</v>
      </c>
      <c r="K25" s="1"/>
      <c r="L25" s="1"/>
      <c r="M25" s="1"/>
      <c r="N25" s="1"/>
      <c r="O25" s="20"/>
      <c r="P25" s="29" t="s">
        <v>33</v>
      </c>
      <c r="Q25" s="30"/>
      <c r="R25" s="30"/>
      <c r="S25" s="30"/>
      <c r="T25" s="30"/>
      <c r="U25" s="21"/>
      <c r="V25" s="1"/>
    </row>
    <row r="26" spans="1:22" ht="4.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0"/>
      <c r="P26" s="30"/>
      <c r="Q26" s="30"/>
      <c r="R26" s="30"/>
      <c r="S26" s="30"/>
      <c r="T26" s="30"/>
      <c r="U26" s="21"/>
      <c r="V26" s="1"/>
    </row>
    <row r="27" spans="1:22" ht="15" customHeight="1" x14ac:dyDescent="0.2">
      <c r="A27" s="1">
        <v>12</v>
      </c>
      <c r="B27" s="2" t="s">
        <v>10</v>
      </c>
      <c r="C27" s="1"/>
      <c r="D27" s="1"/>
      <c r="E27" s="1"/>
      <c r="F27" s="1"/>
      <c r="G27" s="1"/>
      <c r="H27" s="1"/>
      <c r="I27" s="1"/>
      <c r="J27" s="10">
        <v>0</v>
      </c>
      <c r="K27" s="1"/>
      <c r="L27" s="1"/>
      <c r="M27" s="1"/>
      <c r="N27" s="1"/>
      <c r="O27" s="20"/>
      <c r="P27" s="31" t="s">
        <v>34</v>
      </c>
      <c r="Q27" s="30"/>
      <c r="R27" s="30"/>
      <c r="S27" s="30"/>
      <c r="T27" s="30"/>
      <c r="U27" s="21"/>
      <c r="V27" s="1"/>
    </row>
    <row r="28" spans="1:22" ht="4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0"/>
      <c r="P28" s="30"/>
      <c r="Q28" s="30"/>
      <c r="R28" s="30"/>
      <c r="S28" s="30"/>
      <c r="T28" s="30"/>
      <c r="U28" s="21"/>
      <c r="V28" s="1"/>
    </row>
    <row r="29" spans="1:22" ht="15" customHeight="1" x14ac:dyDescent="0.2">
      <c r="A29" s="1">
        <v>13</v>
      </c>
      <c r="B29" s="2" t="s">
        <v>35</v>
      </c>
      <c r="C29" s="1"/>
      <c r="D29" s="1"/>
      <c r="E29" s="1"/>
      <c r="F29" s="1"/>
      <c r="G29" s="1"/>
      <c r="H29" s="1"/>
      <c r="I29" s="1"/>
      <c r="J29" s="10">
        <v>3005</v>
      </c>
      <c r="K29" s="1"/>
      <c r="L29" s="1"/>
      <c r="M29" s="1"/>
      <c r="N29" s="1"/>
      <c r="O29" s="20"/>
      <c r="P29" s="31" t="s">
        <v>36</v>
      </c>
      <c r="Q29" s="30"/>
      <c r="R29" s="30"/>
      <c r="S29" s="30"/>
      <c r="T29" s="30"/>
      <c r="U29" s="21"/>
      <c r="V29" s="1"/>
    </row>
    <row r="30" spans="1:22" ht="4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6"/>
      <c r="M30" s="7"/>
      <c r="N30" s="6"/>
      <c r="O30" s="20"/>
      <c r="P30" s="30"/>
      <c r="Q30" s="30"/>
      <c r="R30" s="30"/>
      <c r="S30" s="30"/>
      <c r="T30" s="30"/>
      <c r="U30" s="21"/>
      <c r="V30" s="1"/>
    </row>
    <row r="31" spans="1:22" ht="15" customHeight="1" x14ac:dyDescent="0.2">
      <c r="A31" s="1">
        <v>14</v>
      </c>
      <c r="B31" s="2" t="s">
        <v>37</v>
      </c>
      <c r="C31" s="1"/>
      <c r="D31" s="1"/>
      <c r="E31" s="1"/>
      <c r="F31" s="1"/>
      <c r="G31" s="1"/>
      <c r="H31" s="1"/>
      <c r="I31" s="22" t="s">
        <v>38</v>
      </c>
      <c r="J31" s="10">
        <v>3598</v>
      </c>
      <c r="K31" s="1"/>
      <c r="L31" s="6"/>
      <c r="M31" s="7"/>
      <c r="N31" s="6"/>
      <c r="O31" s="18"/>
      <c r="P31" s="32" t="s">
        <v>39</v>
      </c>
      <c r="Q31" s="33"/>
      <c r="R31" s="34"/>
      <c r="S31" s="33"/>
      <c r="T31" s="34"/>
      <c r="U31" s="21"/>
      <c r="V31" s="1"/>
    </row>
    <row r="32" spans="1:22" ht="4.5" customHeight="1" x14ac:dyDescent="0.2">
      <c r="A32" s="1"/>
      <c r="B32" s="1"/>
      <c r="C32" s="1"/>
      <c r="D32" s="1"/>
      <c r="E32" s="1"/>
      <c r="F32" s="1"/>
      <c r="G32" s="1"/>
      <c r="H32" s="1"/>
      <c r="I32" s="22"/>
      <c r="J32" s="1"/>
      <c r="K32" s="1"/>
      <c r="L32" s="6"/>
      <c r="M32" s="7"/>
      <c r="N32" s="6"/>
      <c r="O32" s="35"/>
      <c r="P32" s="36"/>
      <c r="Q32" s="36"/>
      <c r="R32" s="36"/>
      <c r="S32" s="36"/>
      <c r="T32" s="36"/>
      <c r="U32" s="37"/>
      <c r="V32" s="1"/>
    </row>
    <row r="33" spans="1:22" ht="15" customHeight="1" x14ac:dyDescent="0.2">
      <c r="A33" s="1"/>
      <c r="B33" s="1"/>
      <c r="C33" s="1"/>
      <c r="D33" s="1"/>
      <c r="E33" s="1"/>
      <c r="F33" s="1"/>
      <c r="G33" s="1"/>
      <c r="H33" s="1"/>
      <c r="I33" s="22" t="s">
        <v>40</v>
      </c>
      <c r="J33" s="10">
        <v>3827</v>
      </c>
      <c r="K33" s="1"/>
      <c r="L33" s="6"/>
      <c r="M33" s="7"/>
      <c r="N33" s="6"/>
      <c r="O33" s="7"/>
      <c r="P33" s="7"/>
      <c r="Q33" s="7"/>
      <c r="R33" s="6"/>
      <c r="S33" s="7"/>
      <c r="T33" s="6"/>
      <c r="U33" s="1"/>
      <c r="V33" s="1"/>
    </row>
    <row r="34" spans="1:22" ht="4.5" customHeight="1" x14ac:dyDescent="0.2">
      <c r="A34" s="1"/>
      <c r="B34" s="2"/>
      <c r="C34" s="1"/>
      <c r="D34" s="1"/>
      <c r="E34" s="1"/>
      <c r="F34" s="1"/>
      <c r="G34" s="1"/>
      <c r="H34" s="1"/>
      <c r="I34" s="2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customHeight="1" x14ac:dyDescent="0.2">
      <c r="A35" s="1">
        <v>15</v>
      </c>
      <c r="B35" s="2" t="s">
        <v>41</v>
      </c>
      <c r="C35" s="1"/>
      <c r="D35" s="1"/>
      <c r="E35" s="1"/>
      <c r="F35" s="1"/>
      <c r="G35" s="1"/>
      <c r="H35" s="1"/>
      <c r="I35" s="22" t="s">
        <v>38</v>
      </c>
      <c r="J35" s="10">
        <v>2714</v>
      </c>
      <c r="K35" s="1"/>
      <c r="L35" s="1"/>
      <c r="M35" s="1"/>
      <c r="N35" s="1"/>
      <c r="O35" s="8" t="s">
        <v>42</v>
      </c>
      <c r="P35" s="57">
        <v>36242238</v>
      </c>
      <c r="Q35" s="58"/>
      <c r="R35" s="1"/>
      <c r="S35" s="1"/>
      <c r="T35" s="1"/>
      <c r="U35" s="1"/>
      <c r="V35" s="1"/>
    </row>
    <row r="36" spans="1:22" ht="4.5" customHeight="1" x14ac:dyDescent="0.2">
      <c r="A36" s="1"/>
      <c r="B36" s="1"/>
      <c r="C36" s="1"/>
      <c r="D36" s="1"/>
      <c r="E36" s="1"/>
      <c r="F36" s="1"/>
      <c r="G36" s="1"/>
      <c r="H36" s="1"/>
      <c r="I36" s="2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customHeight="1" x14ac:dyDescent="0.2">
      <c r="A37" s="1"/>
      <c r="B37" s="1"/>
      <c r="C37" s="1"/>
      <c r="D37" s="1"/>
      <c r="E37" s="1"/>
      <c r="F37" s="1"/>
      <c r="G37" s="1"/>
      <c r="H37" s="1"/>
      <c r="I37" s="22" t="s">
        <v>40</v>
      </c>
      <c r="J37" s="10">
        <v>2872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customHeight="1" x14ac:dyDescent="0.2">
      <c r="A39" s="1">
        <v>16</v>
      </c>
      <c r="B39" s="2" t="s">
        <v>43</v>
      </c>
      <c r="C39" s="1"/>
      <c r="D39" s="1"/>
      <c r="E39" s="1"/>
      <c r="F39" s="1"/>
      <c r="G39" s="1"/>
      <c r="H39" s="1"/>
      <c r="I39" s="1"/>
      <c r="J39" s="1"/>
      <c r="K39" s="1"/>
      <c r="L39" s="38"/>
      <c r="M39" s="1"/>
      <c r="N39" s="38" t="s">
        <v>44</v>
      </c>
      <c r="O39" s="1" t="s">
        <v>43</v>
      </c>
      <c r="P39" s="1"/>
      <c r="Q39" s="1"/>
      <c r="R39" s="1"/>
      <c r="S39" s="1"/>
      <c r="T39" s="1"/>
      <c r="U39" s="1"/>
      <c r="V39" s="1"/>
    </row>
    <row r="40" spans="1:22" ht="4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" customHeight="1" x14ac:dyDescent="0.2">
      <c r="A41" s="1"/>
      <c r="B41" s="39"/>
      <c r="C41" s="40"/>
      <c r="D41" s="40"/>
      <c r="E41" s="40"/>
      <c r="F41" s="40"/>
      <c r="G41" s="40"/>
      <c r="H41" s="40"/>
      <c r="I41" s="40"/>
      <c r="J41" s="41"/>
      <c r="K41" s="1"/>
      <c r="L41" s="1"/>
      <c r="M41" s="1"/>
      <c r="N41" s="39"/>
      <c r="O41" s="40"/>
      <c r="P41" s="40"/>
      <c r="Q41" s="40"/>
      <c r="R41" s="40"/>
      <c r="S41" s="40"/>
      <c r="T41" s="40"/>
      <c r="U41" s="41"/>
      <c r="V41" s="1"/>
    </row>
    <row r="42" spans="1:22" ht="15" customHeight="1" x14ac:dyDescent="0.2">
      <c r="A42" s="1"/>
      <c r="B42" s="42"/>
      <c r="J42" s="43"/>
      <c r="K42" s="1"/>
      <c r="L42" s="1"/>
      <c r="M42" s="1"/>
      <c r="N42" s="42"/>
      <c r="U42" s="43"/>
      <c r="V42" s="1"/>
    </row>
    <row r="43" spans="1:22" ht="15" customHeight="1" x14ac:dyDescent="0.2">
      <c r="A43" s="1"/>
      <c r="B43" s="42"/>
      <c r="J43" s="43"/>
      <c r="K43" s="1"/>
      <c r="L43" s="1"/>
      <c r="M43" s="1"/>
      <c r="N43" s="42"/>
      <c r="U43" s="43"/>
      <c r="V43" s="1"/>
    </row>
    <row r="44" spans="1:22" ht="15" customHeight="1" x14ac:dyDescent="0.2">
      <c r="A44" s="1"/>
      <c r="B44" s="42"/>
      <c r="J44" s="43"/>
      <c r="K44" s="1"/>
      <c r="L44" s="1"/>
      <c r="M44" s="1"/>
      <c r="N44" s="42"/>
      <c r="U44" s="43"/>
      <c r="V44" s="1"/>
    </row>
    <row r="45" spans="1:22" ht="15" customHeight="1" x14ac:dyDescent="0.2">
      <c r="A45" s="1"/>
      <c r="B45" s="42"/>
      <c r="J45" s="43"/>
      <c r="K45" s="1"/>
      <c r="L45" s="1"/>
      <c r="M45" s="1"/>
      <c r="N45" s="42"/>
      <c r="U45" s="43"/>
      <c r="V45" s="1"/>
    </row>
    <row r="46" spans="1:22" ht="15" customHeight="1" x14ac:dyDescent="0.2">
      <c r="A46" s="1"/>
      <c r="B46" s="42"/>
      <c r="J46" s="43"/>
      <c r="K46" s="1"/>
      <c r="L46" s="1"/>
      <c r="M46" s="1"/>
      <c r="N46" s="42"/>
      <c r="U46" s="43"/>
      <c r="V46" s="1"/>
    </row>
    <row r="47" spans="1:22" ht="15" customHeight="1" x14ac:dyDescent="0.2">
      <c r="A47" s="1"/>
      <c r="B47" s="42"/>
      <c r="J47" s="43"/>
      <c r="K47" s="1"/>
      <c r="L47" s="1"/>
      <c r="M47" s="1"/>
      <c r="N47" s="42"/>
      <c r="U47" s="43"/>
      <c r="V47" s="1"/>
    </row>
    <row r="48" spans="1:22" ht="15" customHeight="1" x14ac:dyDescent="0.2">
      <c r="A48" s="1"/>
      <c r="B48" s="44"/>
      <c r="C48" s="45"/>
      <c r="D48" s="45"/>
      <c r="E48" s="45"/>
      <c r="F48" s="45"/>
      <c r="G48" s="45"/>
      <c r="H48" s="45"/>
      <c r="I48" s="45"/>
      <c r="J48" s="46"/>
      <c r="K48" s="1"/>
      <c r="L48" s="1"/>
      <c r="M48" s="1"/>
      <c r="N48" s="44"/>
      <c r="O48" s="45"/>
      <c r="P48" s="45"/>
      <c r="Q48" s="45"/>
      <c r="R48" s="45"/>
      <c r="S48" s="45"/>
      <c r="T48" s="45"/>
      <c r="U48" s="46"/>
      <c r="V48" s="1"/>
    </row>
    <row r="49" spans="1:2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0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</sheetData>
  <mergeCells count="1">
    <mergeCell ref="P35:Q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5139-313A-42A6-ACAE-8918B24EEC75}">
  <sheetPr codeName="Sheet1"/>
  <dimension ref="A1:G38"/>
  <sheetViews>
    <sheetView workbookViewId="0">
      <selection activeCell="I38" sqref="I38"/>
    </sheetView>
  </sheetViews>
  <sheetFormatPr baseColWidth="10" defaultColWidth="8.83203125" defaultRowHeight="15" x14ac:dyDescent="0.2"/>
  <sheetData>
    <row r="1" spans="1:7" x14ac:dyDescent="0.2">
      <c r="C1" t="s">
        <v>45</v>
      </c>
      <c r="E1" t="s">
        <v>46</v>
      </c>
    </row>
    <row r="2" spans="1:7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</row>
    <row r="3" spans="1:7" x14ac:dyDescent="0.2">
      <c r="A3">
        <v>2019</v>
      </c>
      <c r="B3">
        <v>1</v>
      </c>
      <c r="C3">
        <v>902</v>
      </c>
      <c r="D3">
        <v>940</v>
      </c>
      <c r="E3">
        <v>580</v>
      </c>
      <c r="F3">
        <v>715</v>
      </c>
      <c r="G3">
        <v>420</v>
      </c>
    </row>
    <row r="4" spans="1:7" x14ac:dyDescent="0.2">
      <c r="A4">
        <v>2019</v>
      </c>
      <c r="B4">
        <v>2</v>
      </c>
      <c r="C4">
        <v>902</v>
      </c>
      <c r="D4">
        <v>940</v>
      </c>
      <c r="E4">
        <v>580</v>
      </c>
      <c r="F4">
        <v>715</v>
      </c>
      <c r="G4">
        <v>420</v>
      </c>
    </row>
    <row r="5" spans="1:7" x14ac:dyDescent="0.2">
      <c r="A5">
        <v>2019</v>
      </c>
      <c r="B5">
        <v>3</v>
      </c>
      <c r="C5">
        <v>902</v>
      </c>
      <c r="D5">
        <v>940</v>
      </c>
      <c r="E5">
        <v>580</v>
      </c>
      <c r="F5">
        <v>715</v>
      </c>
      <c r="G5">
        <v>420</v>
      </c>
    </row>
    <row r="6" spans="1:7" x14ac:dyDescent="0.2">
      <c r="A6">
        <v>2019</v>
      </c>
      <c r="B6">
        <v>4</v>
      </c>
      <c r="C6">
        <v>902</v>
      </c>
      <c r="D6">
        <v>940</v>
      </c>
      <c r="E6">
        <v>580</v>
      </c>
      <c r="F6">
        <v>715</v>
      </c>
      <c r="G6">
        <v>420</v>
      </c>
    </row>
    <row r="7" spans="1:7" x14ac:dyDescent="0.2">
      <c r="A7">
        <v>2019</v>
      </c>
      <c r="B7">
        <v>5</v>
      </c>
      <c r="C7">
        <v>902</v>
      </c>
      <c r="D7">
        <v>940</v>
      </c>
      <c r="E7">
        <v>580</v>
      </c>
      <c r="F7">
        <v>715</v>
      </c>
      <c r="G7">
        <v>420</v>
      </c>
    </row>
    <row r="8" spans="1:7" x14ac:dyDescent="0.2">
      <c r="A8">
        <v>2019</v>
      </c>
      <c r="B8">
        <v>6</v>
      </c>
      <c r="C8">
        <v>902</v>
      </c>
      <c r="D8">
        <v>940</v>
      </c>
      <c r="E8">
        <v>580</v>
      </c>
      <c r="F8">
        <v>715</v>
      </c>
      <c r="G8">
        <v>420</v>
      </c>
    </row>
    <row r="9" spans="1:7" x14ac:dyDescent="0.2">
      <c r="A9">
        <v>2019</v>
      </c>
      <c r="B9">
        <v>7</v>
      </c>
      <c r="C9">
        <v>877</v>
      </c>
      <c r="D9">
        <v>930</v>
      </c>
      <c r="E9">
        <v>575</v>
      </c>
      <c r="F9">
        <v>715</v>
      </c>
      <c r="G9">
        <v>445</v>
      </c>
    </row>
    <row r="10" spans="1:7" x14ac:dyDescent="0.2">
      <c r="A10">
        <v>2019</v>
      </c>
      <c r="B10">
        <v>8</v>
      </c>
      <c r="C10">
        <v>877</v>
      </c>
      <c r="D10">
        <v>930</v>
      </c>
      <c r="E10">
        <v>575</v>
      </c>
      <c r="F10">
        <v>715</v>
      </c>
      <c r="G10">
        <v>445</v>
      </c>
    </row>
    <row r="11" spans="1:7" x14ac:dyDescent="0.2">
      <c r="A11">
        <v>2019</v>
      </c>
      <c r="B11">
        <v>9</v>
      </c>
      <c r="C11">
        <v>877</v>
      </c>
      <c r="D11">
        <v>930</v>
      </c>
      <c r="E11">
        <v>575</v>
      </c>
      <c r="F11">
        <v>715</v>
      </c>
      <c r="G11">
        <v>445</v>
      </c>
    </row>
    <row r="12" spans="1:7" x14ac:dyDescent="0.2">
      <c r="A12">
        <v>2019</v>
      </c>
      <c r="B12">
        <v>10</v>
      </c>
      <c r="C12">
        <v>877</v>
      </c>
      <c r="D12">
        <v>930</v>
      </c>
      <c r="E12">
        <v>575</v>
      </c>
      <c r="F12">
        <v>715</v>
      </c>
      <c r="G12">
        <v>445</v>
      </c>
    </row>
    <row r="13" spans="1:7" x14ac:dyDescent="0.2">
      <c r="A13">
        <v>2019</v>
      </c>
      <c r="B13">
        <v>11</v>
      </c>
      <c r="C13">
        <v>877</v>
      </c>
      <c r="D13">
        <v>930</v>
      </c>
      <c r="E13">
        <v>575</v>
      </c>
      <c r="F13">
        <v>715</v>
      </c>
      <c r="G13">
        <v>445</v>
      </c>
    </row>
    <row r="14" spans="1:7" x14ac:dyDescent="0.2">
      <c r="A14">
        <v>2019</v>
      </c>
      <c r="B14">
        <v>12</v>
      </c>
      <c r="C14">
        <v>877</v>
      </c>
      <c r="D14">
        <v>930</v>
      </c>
      <c r="E14">
        <v>575</v>
      </c>
      <c r="F14">
        <v>715</v>
      </c>
      <c r="G14">
        <v>445</v>
      </c>
    </row>
    <row r="15" spans="1:7" x14ac:dyDescent="0.2">
      <c r="A15">
        <v>2020</v>
      </c>
      <c r="B15">
        <v>1</v>
      </c>
      <c r="C15">
        <v>852</v>
      </c>
      <c r="D15">
        <v>940</v>
      </c>
      <c r="E15">
        <v>570</v>
      </c>
      <c r="F15">
        <v>715</v>
      </c>
      <c r="G15">
        <v>445</v>
      </c>
    </row>
    <row r="16" spans="1:7" x14ac:dyDescent="0.2">
      <c r="A16">
        <v>2020</v>
      </c>
      <c r="B16">
        <v>2</v>
      </c>
      <c r="C16">
        <v>852</v>
      </c>
      <c r="D16">
        <v>940</v>
      </c>
      <c r="E16">
        <v>570</v>
      </c>
      <c r="F16">
        <v>715</v>
      </c>
      <c r="G16">
        <v>445</v>
      </c>
    </row>
    <row r="17" spans="1:7" x14ac:dyDescent="0.2">
      <c r="A17">
        <v>2020</v>
      </c>
      <c r="B17">
        <v>3</v>
      </c>
      <c r="C17">
        <v>852</v>
      </c>
      <c r="D17">
        <v>940</v>
      </c>
      <c r="E17">
        <v>570</v>
      </c>
      <c r="F17">
        <v>715</v>
      </c>
      <c r="G17">
        <v>445</v>
      </c>
    </row>
    <row r="18" spans="1:7" x14ac:dyDescent="0.2">
      <c r="A18">
        <v>2020</v>
      </c>
      <c r="B18">
        <v>4</v>
      </c>
      <c r="C18">
        <v>852</v>
      </c>
      <c r="D18">
        <v>940</v>
      </c>
      <c r="E18">
        <v>570</v>
      </c>
      <c r="F18">
        <v>715</v>
      </c>
      <c r="G18">
        <v>445</v>
      </c>
    </row>
    <row r="19" spans="1:7" x14ac:dyDescent="0.2">
      <c r="A19">
        <v>2020</v>
      </c>
      <c r="B19">
        <v>5</v>
      </c>
      <c r="C19">
        <v>852</v>
      </c>
      <c r="D19">
        <v>940</v>
      </c>
      <c r="E19">
        <v>570</v>
      </c>
      <c r="F19">
        <v>715</v>
      </c>
      <c r="G19">
        <v>445</v>
      </c>
    </row>
    <row r="20" spans="1:7" x14ac:dyDescent="0.2">
      <c r="A20">
        <v>2020</v>
      </c>
      <c r="B20">
        <v>6</v>
      </c>
      <c r="C20">
        <v>852</v>
      </c>
      <c r="D20">
        <v>940</v>
      </c>
      <c r="E20">
        <v>570</v>
      </c>
      <c r="F20">
        <v>715</v>
      </c>
      <c r="G20">
        <v>445</v>
      </c>
    </row>
    <row r="21" spans="1:7" x14ac:dyDescent="0.2">
      <c r="A21">
        <v>2020</v>
      </c>
      <c r="B21">
        <v>7</v>
      </c>
      <c r="C21">
        <v>828</v>
      </c>
      <c r="D21">
        <v>915</v>
      </c>
      <c r="E21">
        <v>565</v>
      </c>
      <c r="F21">
        <v>730</v>
      </c>
      <c r="G21">
        <v>450</v>
      </c>
    </row>
    <row r="22" spans="1:7" x14ac:dyDescent="0.2">
      <c r="A22">
        <v>2020</v>
      </c>
      <c r="B22">
        <v>8</v>
      </c>
      <c r="C22">
        <v>828</v>
      </c>
      <c r="D22">
        <v>915</v>
      </c>
      <c r="E22">
        <v>565</v>
      </c>
      <c r="F22">
        <v>730</v>
      </c>
      <c r="G22">
        <v>450</v>
      </c>
    </row>
    <row r="23" spans="1:7" x14ac:dyDescent="0.2">
      <c r="A23">
        <v>2020</v>
      </c>
      <c r="B23">
        <v>9</v>
      </c>
      <c r="C23">
        <v>828</v>
      </c>
      <c r="D23">
        <v>915</v>
      </c>
      <c r="E23">
        <v>565</v>
      </c>
      <c r="F23">
        <v>730</v>
      </c>
      <c r="G23">
        <v>450</v>
      </c>
    </row>
    <row r="24" spans="1:7" x14ac:dyDescent="0.2">
      <c r="A24">
        <v>2020</v>
      </c>
      <c r="B24">
        <v>10</v>
      </c>
      <c r="C24">
        <v>828</v>
      </c>
      <c r="D24">
        <v>915</v>
      </c>
      <c r="E24">
        <v>565</v>
      </c>
      <c r="F24">
        <v>730</v>
      </c>
      <c r="G24">
        <v>450</v>
      </c>
    </row>
    <row r="25" spans="1:7" x14ac:dyDescent="0.2">
      <c r="A25">
        <v>2020</v>
      </c>
      <c r="B25">
        <v>11</v>
      </c>
      <c r="C25">
        <v>828</v>
      </c>
      <c r="D25">
        <v>915</v>
      </c>
      <c r="E25">
        <v>565</v>
      </c>
      <c r="F25">
        <v>730</v>
      </c>
      <c r="G25">
        <v>450</v>
      </c>
    </row>
    <row r="26" spans="1:7" x14ac:dyDescent="0.2">
      <c r="A26">
        <v>2020</v>
      </c>
      <c r="B26">
        <v>12</v>
      </c>
      <c r="C26">
        <v>828</v>
      </c>
      <c r="D26">
        <v>915</v>
      </c>
      <c r="E26">
        <v>565</v>
      </c>
      <c r="F26">
        <v>730</v>
      </c>
      <c r="G26">
        <v>450</v>
      </c>
    </row>
    <row r="27" spans="1:7" x14ac:dyDescent="0.2">
      <c r="A27">
        <v>2021</v>
      </c>
      <c r="B27">
        <v>1</v>
      </c>
      <c r="C27">
        <v>800</v>
      </c>
      <c r="D27">
        <v>905</v>
      </c>
      <c r="E27">
        <v>585</v>
      </c>
      <c r="F27">
        <v>730</v>
      </c>
      <c r="G27">
        <v>450</v>
      </c>
    </row>
    <row r="28" spans="1:7" x14ac:dyDescent="0.2">
      <c r="A28">
        <v>2021</v>
      </c>
      <c r="B28">
        <v>2</v>
      </c>
      <c r="C28">
        <v>800</v>
      </c>
      <c r="D28">
        <v>905</v>
      </c>
      <c r="E28">
        <v>585</v>
      </c>
      <c r="F28">
        <v>730</v>
      </c>
      <c r="G28">
        <v>450</v>
      </c>
    </row>
    <row r="29" spans="1:7" x14ac:dyDescent="0.2">
      <c r="A29">
        <v>2021</v>
      </c>
      <c r="B29">
        <v>3</v>
      </c>
      <c r="C29">
        <v>800</v>
      </c>
      <c r="D29">
        <v>905</v>
      </c>
      <c r="E29">
        <v>585</v>
      </c>
      <c r="F29">
        <v>730</v>
      </c>
      <c r="G29">
        <v>450</v>
      </c>
    </row>
    <row r="30" spans="1:7" x14ac:dyDescent="0.2">
      <c r="A30">
        <v>2021</v>
      </c>
      <c r="B30">
        <v>4</v>
      </c>
      <c r="C30">
        <v>800</v>
      </c>
      <c r="D30">
        <v>905</v>
      </c>
      <c r="E30">
        <v>585</v>
      </c>
      <c r="F30">
        <v>730</v>
      </c>
      <c r="G30">
        <v>450</v>
      </c>
    </row>
    <row r="31" spans="1:7" x14ac:dyDescent="0.2">
      <c r="A31">
        <v>2021</v>
      </c>
      <c r="B31">
        <v>5</v>
      </c>
      <c r="C31">
        <v>800</v>
      </c>
      <c r="D31">
        <v>905</v>
      </c>
      <c r="E31">
        <v>585</v>
      </c>
      <c r="F31">
        <v>730</v>
      </c>
      <c r="G31">
        <v>450</v>
      </c>
    </row>
    <row r="32" spans="1:7" x14ac:dyDescent="0.2">
      <c r="A32">
        <v>2021</v>
      </c>
      <c r="B32">
        <v>6</v>
      </c>
      <c r="C32">
        <v>800</v>
      </c>
      <c r="D32">
        <v>905</v>
      </c>
      <c r="E32">
        <v>585</v>
      </c>
      <c r="F32">
        <v>730</v>
      </c>
      <c r="G32">
        <v>450</v>
      </c>
    </row>
    <row r="33" spans="1:7" x14ac:dyDescent="0.2">
      <c r="A33">
        <v>2021</v>
      </c>
      <c r="B33">
        <v>7</v>
      </c>
      <c r="C33">
        <v>800</v>
      </c>
      <c r="D33">
        <v>905</v>
      </c>
      <c r="E33">
        <v>585</v>
      </c>
      <c r="F33">
        <v>730</v>
      </c>
      <c r="G33">
        <v>450</v>
      </c>
    </row>
    <row r="34" spans="1:7" x14ac:dyDescent="0.2">
      <c r="A34">
        <v>2021</v>
      </c>
      <c r="B34">
        <v>8</v>
      </c>
      <c r="C34">
        <v>820</v>
      </c>
      <c r="D34">
        <v>890</v>
      </c>
      <c r="E34">
        <v>585</v>
      </c>
      <c r="F34">
        <v>755</v>
      </c>
      <c r="G34">
        <v>440</v>
      </c>
    </row>
    <row r="35" spans="1:7" x14ac:dyDescent="0.2">
      <c r="A35">
        <v>2021</v>
      </c>
      <c r="B35">
        <v>9</v>
      </c>
      <c r="C35">
        <v>820</v>
      </c>
      <c r="D35">
        <v>890</v>
      </c>
      <c r="E35">
        <v>585</v>
      </c>
      <c r="F35">
        <v>755</v>
      </c>
      <c r="G35">
        <v>440</v>
      </c>
    </row>
    <row r="36" spans="1:7" x14ac:dyDescent="0.2">
      <c r="A36">
        <v>2021</v>
      </c>
      <c r="B36">
        <v>10</v>
      </c>
      <c r="C36">
        <v>820</v>
      </c>
      <c r="D36">
        <v>890</v>
      </c>
      <c r="E36">
        <v>585</v>
      </c>
      <c r="F36">
        <v>755</v>
      </c>
      <c r="G36">
        <v>440</v>
      </c>
    </row>
    <row r="37" spans="1:7" x14ac:dyDescent="0.2">
      <c r="A37">
        <v>2021</v>
      </c>
      <c r="B37">
        <v>11</v>
      </c>
      <c r="C37">
        <v>820</v>
      </c>
      <c r="D37">
        <v>890</v>
      </c>
      <c r="E37">
        <v>585</v>
      </c>
      <c r="F37">
        <v>755</v>
      </c>
      <c r="G37">
        <v>440</v>
      </c>
    </row>
    <row r="38" spans="1:7" x14ac:dyDescent="0.2">
      <c r="A38">
        <v>2021</v>
      </c>
      <c r="B38">
        <v>12</v>
      </c>
      <c r="C38">
        <v>820</v>
      </c>
      <c r="D38">
        <v>890</v>
      </c>
      <c r="E38">
        <v>585</v>
      </c>
      <c r="F38">
        <v>755</v>
      </c>
      <c r="G38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8B5F-1C37-B046-BFF4-486854AAA698}">
  <dimension ref="A1:Y33"/>
  <sheetViews>
    <sheetView tabSelected="1" topLeftCell="C1" zoomScaleNormal="130" workbookViewId="0">
      <selection activeCell="L32" sqref="L32"/>
    </sheetView>
  </sheetViews>
  <sheetFormatPr baseColWidth="10" defaultRowHeight="15" x14ac:dyDescent="0.2"/>
  <cols>
    <col min="3" max="3" width="25.6640625" bestFit="1" customWidth="1"/>
    <col min="10" max="10" width="14.5" bestFit="1" customWidth="1"/>
    <col min="12" max="12" width="17.33203125" bestFit="1" customWidth="1"/>
    <col min="16" max="16" width="11" bestFit="1" customWidth="1"/>
    <col min="17" max="17" width="10.5" bestFit="1" customWidth="1"/>
    <col min="18" max="18" width="9.6640625" bestFit="1" customWidth="1"/>
    <col min="22" max="22" width="14.1640625" bestFit="1" customWidth="1"/>
    <col min="23" max="23" width="13" bestFit="1" customWidth="1"/>
  </cols>
  <sheetData>
    <row r="1" spans="1:25" x14ac:dyDescent="0.2">
      <c r="A1" s="103" t="s">
        <v>202</v>
      </c>
      <c r="B1" s="103"/>
      <c r="C1" s="103"/>
    </row>
    <row r="2" spans="1:25" x14ac:dyDescent="0.2"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V2" s="113" t="s">
        <v>210</v>
      </c>
      <c r="W2" s="114"/>
      <c r="X2" s="114"/>
      <c r="Y2" s="115"/>
    </row>
    <row r="3" spans="1:25" x14ac:dyDescent="0.2">
      <c r="C3" s="55" t="s">
        <v>54</v>
      </c>
      <c r="D3" s="64" t="s">
        <v>57</v>
      </c>
      <c r="E3" s="64" t="s">
        <v>58</v>
      </c>
      <c r="F3" s="64" t="s">
        <v>59</v>
      </c>
      <c r="G3" s="64" t="s">
        <v>60</v>
      </c>
      <c r="H3" s="64" t="s">
        <v>61</v>
      </c>
      <c r="I3" s="64" t="s">
        <v>62</v>
      </c>
      <c r="O3" s="63" t="s">
        <v>203</v>
      </c>
      <c r="P3" s="63" t="s">
        <v>45</v>
      </c>
      <c r="S3" s="63" t="s">
        <v>207</v>
      </c>
      <c r="T3" s="63" t="s">
        <v>46</v>
      </c>
      <c r="V3" s="10" t="s">
        <v>216</v>
      </c>
      <c r="W3" s="10" t="s">
        <v>217</v>
      </c>
      <c r="X3" s="10" t="s">
        <v>211</v>
      </c>
      <c r="Y3" s="10" t="s">
        <v>208</v>
      </c>
    </row>
    <row r="4" spans="1:25" x14ac:dyDescent="0.2">
      <c r="C4" s="10" t="s">
        <v>55</v>
      </c>
      <c r="D4" s="109">
        <v>110</v>
      </c>
      <c r="E4" s="109">
        <v>260</v>
      </c>
      <c r="F4" s="109">
        <v>410</v>
      </c>
      <c r="G4" s="109">
        <v>430</v>
      </c>
      <c r="H4" s="109">
        <v>430</v>
      </c>
      <c r="I4" s="109">
        <v>30</v>
      </c>
      <c r="L4" s="49" t="s">
        <v>188</v>
      </c>
      <c r="O4" s="10" t="s">
        <v>204</v>
      </c>
      <c r="P4" s="110">
        <v>880</v>
      </c>
      <c r="S4" s="10" t="s">
        <v>51</v>
      </c>
      <c r="T4" s="110">
        <v>540</v>
      </c>
      <c r="V4" s="110">
        <v>0</v>
      </c>
      <c r="W4" s="110">
        <v>0</v>
      </c>
      <c r="X4" s="110">
        <v>1</v>
      </c>
      <c r="Y4" s="10"/>
    </row>
    <row r="5" spans="1:25" x14ac:dyDescent="0.2">
      <c r="C5" s="10" t="s">
        <v>56</v>
      </c>
      <c r="D5" s="47">
        <v>2.6</v>
      </c>
      <c r="E5" s="47">
        <v>2</v>
      </c>
      <c r="F5" s="47">
        <v>1.85</v>
      </c>
      <c r="G5" s="47">
        <v>1.3</v>
      </c>
      <c r="H5" s="47">
        <v>1.8</v>
      </c>
      <c r="I5" s="47">
        <v>1.75</v>
      </c>
      <c r="K5" s="60" t="s">
        <v>189</v>
      </c>
      <c r="L5" s="104">
        <f>SUMPRODUCT(D5:I5,D4:I4)</f>
        <v>2950</v>
      </c>
      <c r="M5" s="47">
        <f>ROUND(L5,0)</f>
        <v>2950</v>
      </c>
      <c r="O5" s="10" t="s">
        <v>205</v>
      </c>
      <c r="P5" s="110">
        <v>890</v>
      </c>
      <c r="S5" s="10" t="s">
        <v>52</v>
      </c>
      <c r="T5" s="110">
        <v>690</v>
      </c>
    </row>
    <row r="6" spans="1:25" x14ac:dyDescent="0.2">
      <c r="L6" s="47"/>
      <c r="O6" s="10" t="s">
        <v>206</v>
      </c>
      <c r="P6" s="110">
        <v>430</v>
      </c>
      <c r="S6" s="10" t="s">
        <v>53</v>
      </c>
      <c r="T6" s="110">
        <v>440</v>
      </c>
    </row>
    <row r="9" spans="1:25" x14ac:dyDescent="0.2">
      <c r="C9" s="63" t="s">
        <v>63</v>
      </c>
      <c r="D9" s="106" t="s">
        <v>209</v>
      </c>
      <c r="E9" s="107"/>
      <c r="F9" s="107"/>
      <c r="G9" s="107"/>
      <c r="H9" s="107"/>
      <c r="I9" s="108"/>
      <c r="K9" s="61" t="s">
        <v>190</v>
      </c>
      <c r="M9" s="61" t="s">
        <v>64</v>
      </c>
    </row>
    <row r="10" spans="1:25" x14ac:dyDescent="0.2">
      <c r="C10" s="102" t="s">
        <v>191</v>
      </c>
      <c r="D10" s="10">
        <v>1</v>
      </c>
      <c r="E10" s="10">
        <v>1</v>
      </c>
      <c r="F10" s="10">
        <v>1</v>
      </c>
      <c r="G10" s="10">
        <v>0</v>
      </c>
      <c r="H10" s="10">
        <v>0</v>
      </c>
      <c r="I10" s="10">
        <v>0</v>
      </c>
      <c r="K10" s="105">
        <f>SUMPRODUCT($D$4:$I$4,D10:I10)</f>
        <v>780</v>
      </c>
      <c r="L10" t="s">
        <v>65</v>
      </c>
      <c r="M10" s="111">
        <v>880</v>
      </c>
    </row>
    <row r="11" spans="1:25" x14ac:dyDescent="0.2">
      <c r="C11" s="102" t="s">
        <v>192</v>
      </c>
      <c r="D11" s="10">
        <v>0</v>
      </c>
      <c r="E11" s="10">
        <v>0</v>
      </c>
      <c r="F11" s="10">
        <v>0</v>
      </c>
      <c r="G11" s="10">
        <v>1</v>
      </c>
      <c r="H11" s="10">
        <v>1</v>
      </c>
      <c r="I11" s="10">
        <v>1</v>
      </c>
      <c r="K11" s="105">
        <f t="shared" ref="K11:K20" si="0">SUMPRODUCT($D$4:$I$4,D11:I11)</f>
        <v>890</v>
      </c>
      <c r="L11" t="s">
        <v>65</v>
      </c>
      <c r="M11" s="111">
        <v>890</v>
      </c>
      <c r="O11" s="63" t="s">
        <v>203</v>
      </c>
      <c r="P11" s="63" t="s">
        <v>45</v>
      </c>
      <c r="Q11" s="64" t="s">
        <v>213</v>
      </c>
      <c r="S11" s="63" t="s">
        <v>207</v>
      </c>
      <c r="T11" s="63" t="s">
        <v>46</v>
      </c>
      <c r="U11" s="82" t="s">
        <v>215</v>
      </c>
    </row>
    <row r="12" spans="1:25" x14ac:dyDescent="0.2">
      <c r="C12" s="102" t="s">
        <v>193</v>
      </c>
      <c r="D12" s="10">
        <v>1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K12" s="105">
        <f t="shared" si="0"/>
        <v>540</v>
      </c>
      <c r="L12" t="s">
        <v>66</v>
      </c>
      <c r="M12" s="111">
        <v>540</v>
      </c>
      <c r="O12" s="10" t="s">
        <v>204</v>
      </c>
      <c r="P12" s="116">
        <f>P4+V4</f>
        <v>880</v>
      </c>
      <c r="Q12" s="10"/>
      <c r="S12" s="10" t="s">
        <v>51</v>
      </c>
      <c r="T12" s="116">
        <v>540</v>
      </c>
      <c r="U12" s="10"/>
    </row>
    <row r="13" spans="1:25" x14ac:dyDescent="0.2">
      <c r="C13" s="102" t="s">
        <v>194</v>
      </c>
      <c r="D13" s="10">
        <v>0</v>
      </c>
      <c r="E13" s="10">
        <v>1</v>
      </c>
      <c r="F13" s="10">
        <v>0</v>
      </c>
      <c r="G13" s="10">
        <v>0</v>
      </c>
      <c r="H13" s="10">
        <v>1</v>
      </c>
      <c r="I13" s="10">
        <v>0</v>
      </c>
      <c r="K13" s="105">
        <f t="shared" si="0"/>
        <v>690</v>
      </c>
      <c r="L13" t="s">
        <v>66</v>
      </c>
      <c r="M13" s="111">
        <v>690</v>
      </c>
      <c r="O13" s="10" t="s">
        <v>205</v>
      </c>
      <c r="P13" s="116">
        <f>P5+W4</f>
        <v>890</v>
      </c>
      <c r="Q13" s="10"/>
      <c r="S13" s="10" t="s">
        <v>52</v>
      </c>
      <c r="T13" s="116">
        <v>690</v>
      </c>
      <c r="U13" s="10"/>
    </row>
    <row r="14" spans="1:25" x14ac:dyDescent="0.2">
      <c r="C14" s="102" t="s">
        <v>195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1</v>
      </c>
      <c r="K14" s="105">
        <f t="shared" si="0"/>
        <v>440</v>
      </c>
      <c r="L14" t="s">
        <v>66</v>
      </c>
      <c r="M14" s="111">
        <v>440</v>
      </c>
      <c r="O14" s="10" t="s">
        <v>212</v>
      </c>
      <c r="P14" s="112">
        <f>P12+P13</f>
        <v>1770</v>
      </c>
      <c r="Q14" s="10"/>
      <c r="S14" s="10" t="s">
        <v>53</v>
      </c>
      <c r="T14" s="116">
        <v>440</v>
      </c>
      <c r="U14" s="10"/>
    </row>
    <row r="15" spans="1:25" x14ac:dyDescent="0.2">
      <c r="C15" s="102" t="s">
        <v>196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K15" s="105">
        <f t="shared" si="0"/>
        <v>110</v>
      </c>
      <c r="L15" t="s">
        <v>65</v>
      </c>
      <c r="M15" s="111">
        <v>430</v>
      </c>
      <c r="S15" s="116" t="s">
        <v>214</v>
      </c>
      <c r="T15" s="10"/>
      <c r="U15" s="10"/>
    </row>
    <row r="16" spans="1:25" x14ac:dyDescent="0.2">
      <c r="C16" s="102" t="s">
        <v>197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K16" s="105">
        <f t="shared" si="0"/>
        <v>260</v>
      </c>
      <c r="L16" t="s">
        <v>65</v>
      </c>
      <c r="M16" s="111">
        <v>430</v>
      </c>
    </row>
    <row r="17" spans="3:22" x14ac:dyDescent="0.2">
      <c r="C17" s="102" t="s">
        <v>198</v>
      </c>
      <c r="D17" s="10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K17" s="105">
        <f t="shared" si="0"/>
        <v>410</v>
      </c>
      <c r="L17" t="s">
        <v>65</v>
      </c>
      <c r="M17" s="111">
        <v>430</v>
      </c>
    </row>
    <row r="18" spans="3:22" x14ac:dyDescent="0.2">
      <c r="C18" s="102" t="s">
        <v>199</v>
      </c>
      <c r="D18" s="10">
        <v>0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K18" s="105">
        <f t="shared" si="0"/>
        <v>430</v>
      </c>
      <c r="L18" t="s">
        <v>65</v>
      </c>
      <c r="M18" s="111">
        <v>430</v>
      </c>
    </row>
    <row r="19" spans="3:22" x14ac:dyDescent="0.2">
      <c r="C19" s="102" t="s">
        <v>200</v>
      </c>
      <c r="D19" s="10">
        <v>0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K19" s="105">
        <f t="shared" si="0"/>
        <v>430</v>
      </c>
      <c r="L19" t="s">
        <v>65</v>
      </c>
      <c r="M19" s="111">
        <v>430</v>
      </c>
    </row>
    <row r="20" spans="3:22" x14ac:dyDescent="0.2">
      <c r="C20" s="102" t="s">
        <v>201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K20" s="105">
        <f t="shared" si="0"/>
        <v>30</v>
      </c>
      <c r="L20" t="s">
        <v>65</v>
      </c>
      <c r="M20" s="111">
        <v>430</v>
      </c>
    </row>
    <row r="22" spans="3:22" x14ac:dyDescent="0.2">
      <c r="J22" t="s">
        <v>67</v>
      </c>
      <c r="K22" s="48">
        <f>SUM(M10:M11)</f>
        <v>1770</v>
      </c>
    </row>
    <row r="23" spans="3:22" x14ac:dyDescent="0.2">
      <c r="J23" t="s">
        <v>68</v>
      </c>
      <c r="K23">
        <f>SUM(K12:K14)</f>
        <v>1670</v>
      </c>
    </row>
    <row r="24" spans="3:22" x14ac:dyDescent="0.2">
      <c r="J24" t="s">
        <v>69</v>
      </c>
      <c r="K24">
        <f>K22-K23</f>
        <v>100</v>
      </c>
    </row>
    <row r="29" spans="3:22" x14ac:dyDescent="0.2">
      <c r="S29" t="s">
        <v>160</v>
      </c>
      <c r="T29" t="s">
        <v>159</v>
      </c>
      <c r="U29" t="s">
        <v>163</v>
      </c>
      <c r="V29" t="s">
        <v>158</v>
      </c>
    </row>
    <row r="30" spans="3:22" x14ac:dyDescent="0.2">
      <c r="S30">
        <v>7</v>
      </c>
      <c r="T30">
        <v>540</v>
      </c>
      <c r="U30">
        <v>45</v>
      </c>
      <c r="V30" s="47">
        <v>3067</v>
      </c>
    </row>
    <row r="31" spans="3:22" x14ac:dyDescent="0.2">
      <c r="S31">
        <v>9</v>
      </c>
      <c r="T31">
        <v>690</v>
      </c>
      <c r="U31">
        <v>65</v>
      </c>
      <c r="V31" s="47">
        <v>3080</v>
      </c>
    </row>
    <row r="32" spans="3:22" ht="64" x14ac:dyDescent="0.2">
      <c r="S32">
        <v>11</v>
      </c>
      <c r="T32" s="56" t="s">
        <v>161</v>
      </c>
      <c r="U32" s="56" t="s">
        <v>162</v>
      </c>
      <c r="V32" s="47">
        <v>3178</v>
      </c>
    </row>
    <row r="33" spans="19:20" ht="96" x14ac:dyDescent="0.2">
      <c r="S33">
        <v>13</v>
      </c>
      <c r="T33" s="56" t="s">
        <v>164</v>
      </c>
    </row>
  </sheetData>
  <mergeCells count="3">
    <mergeCell ref="A1:C1"/>
    <mergeCell ref="D9:I9"/>
    <mergeCell ref="V2:Y2"/>
  </mergeCells>
  <conditionalFormatting sqref="D10:I20">
    <cfRule type="cellIs" dxfId="0" priority="1" operator="equal">
      <formula>0</formula>
    </cfRule>
  </conditionalFormatting>
  <dataValidations count="1">
    <dataValidation type="list" allowBlank="1" showInputMessage="1" showErrorMessage="1" sqref="Y4" xr:uid="{F66139C4-D236-2441-913E-BFEA645AE2CF}">
      <formula1>"Fleet, Black, 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ECE1-08F2-524B-9208-26703BE38B41}">
  <dimension ref="A1:O49"/>
  <sheetViews>
    <sheetView zoomScale="112" workbookViewId="0">
      <selection activeCell="N5" sqref="N5"/>
    </sheetView>
  </sheetViews>
  <sheetFormatPr baseColWidth="10" defaultRowHeight="16" x14ac:dyDescent="0.2"/>
  <cols>
    <col min="1" max="1" width="5.83203125" bestFit="1" customWidth="1"/>
    <col min="2" max="2" width="8" bestFit="1" customWidth="1"/>
    <col min="3" max="3" width="6.83203125" bestFit="1" customWidth="1"/>
    <col min="4" max="4" width="6" bestFit="1" customWidth="1"/>
    <col min="5" max="5" width="13.6640625" bestFit="1" customWidth="1"/>
    <col min="6" max="6" width="6.83203125" bestFit="1" customWidth="1"/>
    <col min="7" max="7" width="6.1640625" bestFit="1" customWidth="1"/>
    <col min="8" max="8" width="6" bestFit="1" customWidth="1"/>
    <col min="9" max="9" width="15.1640625" bestFit="1" customWidth="1"/>
    <col min="10" max="10" width="3.83203125" style="77" bestFit="1" customWidth="1"/>
    <col min="11" max="11" width="4.83203125" customWidth="1"/>
    <col min="12" max="12" width="13.5" bestFit="1" customWidth="1"/>
    <col min="13" max="13" width="19.33203125" bestFit="1" customWidth="1"/>
    <col min="14" max="14" width="13.33203125" customWidth="1"/>
    <col min="15" max="15" width="14" customWidth="1"/>
    <col min="16" max="16384" width="10.83203125" style="62"/>
  </cols>
  <sheetData>
    <row r="1" spans="1:15" x14ac:dyDescent="0.2">
      <c r="A1" s="93" t="s">
        <v>180</v>
      </c>
      <c r="B1" s="94"/>
      <c r="C1" s="94"/>
      <c r="D1" s="94"/>
      <c r="E1" s="94"/>
      <c r="F1" s="94"/>
      <c r="G1" s="94"/>
      <c r="H1" s="94"/>
      <c r="I1" s="94"/>
      <c r="J1" s="101"/>
      <c r="K1" s="101"/>
      <c r="L1" s="101"/>
      <c r="M1" s="101"/>
      <c r="N1" s="93" t="s">
        <v>181</v>
      </c>
      <c r="O1" s="94"/>
    </row>
    <row r="2" spans="1:15" x14ac:dyDescent="0.2">
      <c r="A2" s="97" t="s">
        <v>165</v>
      </c>
      <c r="B2" s="97"/>
      <c r="C2" s="97"/>
      <c r="D2" s="97"/>
      <c r="E2" s="88"/>
      <c r="F2" s="97" t="s">
        <v>171</v>
      </c>
      <c r="G2" s="97"/>
      <c r="H2" s="97"/>
      <c r="I2" s="97"/>
      <c r="J2" s="95"/>
      <c r="K2" s="97" t="s">
        <v>176</v>
      </c>
      <c r="L2" s="97"/>
      <c r="N2" s="98" t="s">
        <v>168</v>
      </c>
      <c r="O2" s="98" t="s">
        <v>169</v>
      </c>
    </row>
    <row r="3" spans="1:15" ht="16" customHeight="1" x14ac:dyDescent="0.2">
      <c r="A3" s="85" t="s">
        <v>166</v>
      </c>
      <c r="B3" s="85" t="s">
        <v>167</v>
      </c>
      <c r="C3" s="85" t="s">
        <v>168</v>
      </c>
      <c r="D3" s="85" t="s">
        <v>169</v>
      </c>
      <c r="E3" s="87" t="s">
        <v>170</v>
      </c>
      <c r="F3" s="85" t="s">
        <v>172</v>
      </c>
      <c r="G3" s="85" t="s">
        <v>173</v>
      </c>
      <c r="H3" s="85" t="s">
        <v>174</v>
      </c>
      <c r="I3" s="85" t="s">
        <v>175</v>
      </c>
      <c r="J3" s="75"/>
      <c r="K3" s="83"/>
      <c r="L3" s="83"/>
      <c r="M3" s="83"/>
      <c r="N3" s="83"/>
      <c r="O3" s="84"/>
    </row>
    <row r="4" spans="1:15" ht="16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75"/>
      <c r="K4" s="83"/>
      <c r="L4" s="83"/>
      <c r="M4" s="83"/>
      <c r="N4" s="83"/>
      <c r="O4" s="84"/>
    </row>
    <row r="5" spans="1:15" ht="15" customHeight="1" x14ac:dyDescent="0.2">
      <c r="A5" s="66">
        <v>2019</v>
      </c>
      <c r="B5" s="66">
        <v>1</v>
      </c>
      <c r="C5" s="66">
        <v>902</v>
      </c>
      <c r="D5" s="66">
        <v>940</v>
      </c>
      <c r="E5" s="66">
        <f>C5+D5</f>
        <v>1842</v>
      </c>
      <c r="F5" s="66">
        <v>580</v>
      </c>
      <c r="G5" s="66">
        <v>715</v>
      </c>
      <c r="H5" s="66">
        <v>420</v>
      </c>
      <c r="I5" s="66">
        <f>F5+G5+H5</f>
        <v>1715</v>
      </c>
      <c r="J5" s="76" t="s">
        <v>177</v>
      </c>
      <c r="K5" s="78">
        <f>E5-I5</f>
        <v>127</v>
      </c>
      <c r="L5" s="79" t="str">
        <f>IF(E5&gt;I5,"Supply in Excess","SupplyinDeficit")</f>
        <v>Supply in Excess</v>
      </c>
      <c r="M5" s="65"/>
      <c r="N5" s="67"/>
      <c r="O5" s="67"/>
    </row>
    <row r="6" spans="1:15" ht="15" x14ac:dyDescent="0.2">
      <c r="A6" s="66">
        <v>2019</v>
      </c>
      <c r="B6" s="66">
        <v>2</v>
      </c>
      <c r="C6" s="66">
        <v>902</v>
      </c>
      <c r="D6" s="66">
        <v>940</v>
      </c>
      <c r="E6" s="66">
        <f t="shared" ref="E6:E45" si="0">C6+D6</f>
        <v>1842</v>
      </c>
      <c r="F6" s="66">
        <v>580</v>
      </c>
      <c r="G6" s="66">
        <v>715</v>
      </c>
      <c r="H6" s="66">
        <v>420</v>
      </c>
      <c r="I6" s="66">
        <f t="shared" ref="I6:I45" si="1">F6+G6+H6</f>
        <v>1715</v>
      </c>
      <c r="J6" s="76"/>
      <c r="K6" s="78">
        <f>E6-I6</f>
        <v>127</v>
      </c>
      <c r="L6" s="79" t="str">
        <f>IF(E6&gt;I6,"Supply in Excess","Supply in Deficit")</f>
        <v>Supply in Excess</v>
      </c>
      <c r="M6" s="65"/>
      <c r="N6" s="67"/>
      <c r="O6" s="67"/>
    </row>
    <row r="7" spans="1:15" ht="15" x14ac:dyDescent="0.2">
      <c r="A7" s="66">
        <v>2019</v>
      </c>
      <c r="B7" s="66">
        <v>3</v>
      </c>
      <c r="C7" s="66">
        <v>902</v>
      </c>
      <c r="D7" s="66">
        <v>940</v>
      </c>
      <c r="E7" s="66">
        <f t="shared" si="0"/>
        <v>1842</v>
      </c>
      <c r="F7" s="66">
        <v>580</v>
      </c>
      <c r="G7" s="66">
        <v>715</v>
      </c>
      <c r="H7" s="66">
        <v>420</v>
      </c>
      <c r="I7" s="66">
        <f t="shared" si="1"/>
        <v>1715</v>
      </c>
      <c r="J7" s="76"/>
      <c r="K7" s="78">
        <f>E7-I7</f>
        <v>127</v>
      </c>
      <c r="L7" s="79" t="str">
        <f>IF(E7&gt;I7,"Supply in Excess","Supply in Deficit")</f>
        <v>Supply in Excess</v>
      </c>
      <c r="M7" s="65"/>
      <c r="N7" s="67"/>
      <c r="O7" s="67"/>
    </row>
    <row r="8" spans="1:15" ht="15" x14ac:dyDescent="0.2">
      <c r="A8" s="66">
        <v>2019</v>
      </c>
      <c r="B8" s="66">
        <v>4</v>
      </c>
      <c r="C8" s="66">
        <v>902</v>
      </c>
      <c r="D8" s="66">
        <v>940</v>
      </c>
      <c r="E8" s="66">
        <f t="shared" si="0"/>
        <v>1842</v>
      </c>
      <c r="F8" s="66">
        <v>580</v>
      </c>
      <c r="G8" s="66">
        <v>715</v>
      </c>
      <c r="H8" s="66">
        <v>420</v>
      </c>
      <c r="I8" s="66">
        <f t="shared" si="1"/>
        <v>1715</v>
      </c>
      <c r="J8" s="76"/>
      <c r="K8" s="78">
        <f>E8-I8</f>
        <v>127</v>
      </c>
      <c r="L8" s="79" t="str">
        <f>IF(E8&gt;I8,"Supply in Excess","Supply in Deficit")</f>
        <v>Supply in Excess</v>
      </c>
      <c r="M8" s="65"/>
      <c r="N8" s="67"/>
      <c r="O8" s="67"/>
    </row>
    <row r="9" spans="1:15" ht="15" x14ac:dyDescent="0.2">
      <c r="A9" s="66">
        <v>2019</v>
      </c>
      <c r="B9" s="66">
        <v>5</v>
      </c>
      <c r="C9" s="66">
        <v>902</v>
      </c>
      <c r="D9" s="66">
        <v>940</v>
      </c>
      <c r="E9" s="66">
        <f t="shared" si="0"/>
        <v>1842</v>
      </c>
      <c r="F9" s="66">
        <v>580</v>
      </c>
      <c r="G9" s="66">
        <v>715</v>
      </c>
      <c r="H9" s="66">
        <v>420</v>
      </c>
      <c r="I9" s="66">
        <f t="shared" si="1"/>
        <v>1715</v>
      </c>
      <c r="J9" s="76"/>
      <c r="K9" s="78">
        <f>E9-I9</f>
        <v>127</v>
      </c>
      <c r="L9" s="79" t="str">
        <f>IF(E9&gt;I9,"Supply in Excess","Supply in Deficit")</f>
        <v>Supply in Excess</v>
      </c>
      <c r="M9" s="65"/>
      <c r="N9" s="67"/>
      <c r="O9" s="67"/>
    </row>
    <row r="10" spans="1:15" ht="15" x14ac:dyDescent="0.2">
      <c r="A10" s="66">
        <v>2019</v>
      </c>
      <c r="B10" s="66">
        <v>6</v>
      </c>
      <c r="C10" s="66">
        <v>902</v>
      </c>
      <c r="D10" s="66">
        <v>940</v>
      </c>
      <c r="E10" s="66">
        <f t="shared" si="0"/>
        <v>1842</v>
      </c>
      <c r="F10" s="66">
        <v>580</v>
      </c>
      <c r="G10" s="66">
        <v>715</v>
      </c>
      <c r="H10" s="66">
        <v>420</v>
      </c>
      <c r="I10" s="66">
        <f t="shared" si="1"/>
        <v>1715</v>
      </c>
      <c r="J10" s="76"/>
      <c r="K10" s="78">
        <f>E10-I10</f>
        <v>127</v>
      </c>
      <c r="L10" s="79" t="str">
        <f>IF(E10&gt;I10,"Supply in Excess","Supply in Deficit")</f>
        <v>Supply in Excess</v>
      </c>
      <c r="M10" s="65"/>
      <c r="N10" s="67"/>
      <c r="O10" s="67"/>
    </row>
    <row r="11" spans="1:15" ht="15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6"/>
      <c r="K11" s="80"/>
      <c r="L11" s="81"/>
      <c r="M11" s="72"/>
      <c r="N11" s="73"/>
      <c r="O11" s="73"/>
    </row>
    <row r="12" spans="1:15" ht="15" x14ac:dyDescent="0.2">
      <c r="A12" s="66">
        <v>2019</v>
      </c>
      <c r="B12" s="66">
        <v>7</v>
      </c>
      <c r="C12" s="66">
        <v>877</v>
      </c>
      <c r="D12" s="66">
        <v>930</v>
      </c>
      <c r="E12" s="66">
        <f t="shared" si="0"/>
        <v>1807</v>
      </c>
      <c r="F12" s="66">
        <v>575</v>
      </c>
      <c r="G12" s="66">
        <v>715</v>
      </c>
      <c r="H12" s="66">
        <v>445</v>
      </c>
      <c r="I12" s="66">
        <f t="shared" si="1"/>
        <v>1735</v>
      </c>
      <c r="J12" s="76"/>
      <c r="K12" s="78">
        <f>E12-I12</f>
        <v>72</v>
      </c>
      <c r="L12" s="79" t="str">
        <f>IF(E12&gt;I12,"Supply in Excess","SupplyinDeficit")</f>
        <v>Supply in Excess</v>
      </c>
      <c r="M12" s="65"/>
      <c r="N12" s="67"/>
      <c r="O12" s="67"/>
    </row>
    <row r="13" spans="1:15" ht="15" x14ac:dyDescent="0.2">
      <c r="A13" s="66">
        <v>2019</v>
      </c>
      <c r="B13" s="66">
        <v>8</v>
      </c>
      <c r="C13" s="66">
        <v>877</v>
      </c>
      <c r="D13" s="66">
        <v>930</v>
      </c>
      <c r="E13" s="66">
        <f t="shared" si="0"/>
        <v>1807</v>
      </c>
      <c r="F13" s="66">
        <v>575</v>
      </c>
      <c r="G13" s="66">
        <v>715</v>
      </c>
      <c r="H13" s="66">
        <v>445</v>
      </c>
      <c r="I13" s="66">
        <f t="shared" si="1"/>
        <v>1735</v>
      </c>
      <c r="J13" s="76"/>
      <c r="K13" s="78">
        <f>E13-I13</f>
        <v>72</v>
      </c>
      <c r="L13" s="79" t="str">
        <f>IF(E13&gt;I13,"Supply in Excess","Supply in Deficit")</f>
        <v>Supply in Excess</v>
      </c>
      <c r="M13" s="65"/>
      <c r="N13" s="67"/>
      <c r="O13" s="67"/>
    </row>
    <row r="14" spans="1:15" ht="15" x14ac:dyDescent="0.2">
      <c r="A14" s="66">
        <v>2019</v>
      </c>
      <c r="B14" s="66">
        <v>9</v>
      </c>
      <c r="C14" s="66">
        <v>877</v>
      </c>
      <c r="D14" s="66">
        <v>930</v>
      </c>
      <c r="E14" s="66">
        <f t="shared" si="0"/>
        <v>1807</v>
      </c>
      <c r="F14" s="66">
        <v>575</v>
      </c>
      <c r="G14" s="66">
        <v>715</v>
      </c>
      <c r="H14" s="66">
        <v>445</v>
      </c>
      <c r="I14" s="66">
        <f t="shared" si="1"/>
        <v>1735</v>
      </c>
      <c r="J14" s="76"/>
      <c r="K14" s="78">
        <f>E14-I14</f>
        <v>72</v>
      </c>
      <c r="L14" s="79" t="str">
        <f>IF(E14&gt;I14,"Supply in Excess","Supply in Deficit")</f>
        <v>Supply in Excess</v>
      </c>
      <c r="M14" s="65"/>
      <c r="N14" s="67"/>
      <c r="O14" s="67"/>
    </row>
    <row r="15" spans="1:15" ht="15" x14ac:dyDescent="0.2">
      <c r="A15" s="66">
        <v>2019</v>
      </c>
      <c r="B15" s="66">
        <v>10</v>
      </c>
      <c r="C15" s="66">
        <v>877</v>
      </c>
      <c r="D15" s="66">
        <v>930</v>
      </c>
      <c r="E15" s="66">
        <f t="shared" si="0"/>
        <v>1807</v>
      </c>
      <c r="F15" s="66">
        <v>575</v>
      </c>
      <c r="G15" s="66">
        <v>715</v>
      </c>
      <c r="H15" s="66">
        <v>445</v>
      </c>
      <c r="I15" s="66">
        <f t="shared" si="1"/>
        <v>1735</v>
      </c>
      <c r="J15" s="76"/>
      <c r="K15" s="78">
        <f>E15-I15</f>
        <v>72</v>
      </c>
      <c r="L15" s="79" t="str">
        <f>IF(E15&gt;I15,"Supply in Excess","Supply in Deficit")</f>
        <v>Supply in Excess</v>
      </c>
      <c r="M15" s="65"/>
      <c r="N15" s="67"/>
      <c r="O15" s="67"/>
    </row>
    <row r="16" spans="1:15" ht="15" x14ac:dyDescent="0.2">
      <c r="A16" s="66">
        <v>2019</v>
      </c>
      <c r="B16" s="66">
        <v>11</v>
      </c>
      <c r="C16" s="66">
        <v>877</v>
      </c>
      <c r="D16" s="66">
        <v>930</v>
      </c>
      <c r="E16" s="66">
        <f t="shared" si="0"/>
        <v>1807</v>
      </c>
      <c r="F16" s="66">
        <v>575</v>
      </c>
      <c r="G16" s="66">
        <v>715</v>
      </c>
      <c r="H16" s="66">
        <v>445</v>
      </c>
      <c r="I16" s="66">
        <f t="shared" si="1"/>
        <v>1735</v>
      </c>
      <c r="J16" s="76"/>
      <c r="K16" s="78">
        <f>E16-I16</f>
        <v>72</v>
      </c>
      <c r="L16" s="79" t="str">
        <f>IF(E16&gt;I16,"Supply in Excess","Supply in Deficit")</f>
        <v>Supply in Excess</v>
      </c>
      <c r="M16" s="65"/>
      <c r="N16" s="67"/>
      <c r="O16" s="67"/>
    </row>
    <row r="17" spans="1:15" ht="15" x14ac:dyDescent="0.2">
      <c r="A17" s="66">
        <v>2019</v>
      </c>
      <c r="B17" s="66">
        <v>12</v>
      </c>
      <c r="C17" s="66">
        <v>877</v>
      </c>
      <c r="D17" s="66">
        <v>930</v>
      </c>
      <c r="E17" s="66">
        <f t="shared" si="0"/>
        <v>1807</v>
      </c>
      <c r="F17" s="66">
        <v>575</v>
      </c>
      <c r="G17" s="66">
        <v>715</v>
      </c>
      <c r="H17" s="66">
        <v>445</v>
      </c>
      <c r="I17" s="66">
        <f t="shared" si="1"/>
        <v>1735</v>
      </c>
      <c r="J17" s="76"/>
      <c r="K17" s="78">
        <f>E17-I17</f>
        <v>72</v>
      </c>
      <c r="L17" s="79" t="str">
        <f>IF(E17&gt;I17,"Supply in Excess","Supply in Deficit")</f>
        <v>Supply in Excess</v>
      </c>
      <c r="M17" s="65"/>
      <c r="N17" s="67"/>
      <c r="O17" s="67"/>
    </row>
    <row r="18" spans="1:15" ht="15" x14ac:dyDescent="0.2">
      <c r="A18" s="70"/>
      <c r="B18" s="70"/>
      <c r="C18" s="70"/>
      <c r="D18" s="70"/>
      <c r="E18" s="70"/>
      <c r="F18" s="70"/>
      <c r="G18" s="70"/>
      <c r="H18" s="70"/>
      <c r="I18" s="70"/>
      <c r="J18" s="76"/>
      <c r="K18" s="80"/>
      <c r="L18" s="81"/>
      <c r="M18" s="72"/>
      <c r="N18" s="73"/>
      <c r="O18" s="73"/>
    </row>
    <row r="19" spans="1:15" ht="15" x14ac:dyDescent="0.2">
      <c r="A19" s="66">
        <v>2020</v>
      </c>
      <c r="B19" s="66">
        <v>1</v>
      </c>
      <c r="C19" s="66">
        <v>852</v>
      </c>
      <c r="D19" s="66">
        <v>940</v>
      </c>
      <c r="E19" s="66">
        <f t="shared" si="0"/>
        <v>1792</v>
      </c>
      <c r="F19" s="66">
        <v>570</v>
      </c>
      <c r="G19" s="66">
        <v>715</v>
      </c>
      <c r="H19" s="66">
        <v>445</v>
      </c>
      <c r="I19" s="66">
        <f t="shared" si="1"/>
        <v>1730</v>
      </c>
      <c r="J19" s="76"/>
      <c r="K19" s="78">
        <f>E19-I19</f>
        <v>62</v>
      </c>
      <c r="L19" s="79" t="str">
        <f>IF(E19&gt;I19,"Supply in Excess","SupplyinDeficit")</f>
        <v>Supply in Excess</v>
      </c>
      <c r="M19" s="65"/>
      <c r="N19" s="67"/>
      <c r="O19" s="67"/>
    </row>
    <row r="20" spans="1:15" ht="15" x14ac:dyDescent="0.2">
      <c r="A20" s="66">
        <v>2020</v>
      </c>
      <c r="B20" s="66">
        <v>2</v>
      </c>
      <c r="C20" s="66">
        <v>852</v>
      </c>
      <c r="D20" s="66">
        <v>940</v>
      </c>
      <c r="E20" s="66">
        <f t="shared" si="0"/>
        <v>1792</v>
      </c>
      <c r="F20" s="66">
        <v>570</v>
      </c>
      <c r="G20" s="66">
        <v>715</v>
      </c>
      <c r="H20" s="66">
        <v>445</v>
      </c>
      <c r="I20" s="66">
        <f t="shared" si="1"/>
        <v>1730</v>
      </c>
      <c r="J20" s="76"/>
      <c r="K20" s="78">
        <f>E20-I20</f>
        <v>62</v>
      </c>
      <c r="L20" s="79" t="str">
        <f>IF(E20&gt;I20,"Supply in Excess","Supply in Deficit")</f>
        <v>Supply in Excess</v>
      </c>
      <c r="M20" s="65"/>
      <c r="N20" s="67"/>
      <c r="O20" s="67"/>
    </row>
    <row r="21" spans="1:15" ht="15" x14ac:dyDescent="0.2">
      <c r="A21" s="66">
        <v>2020</v>
      </c>
      <c r="B21" s="66">
        <v>3</v>
      </c>
      <c r="C21" s="66">
        <v>852</v>
      </c>
      <c r="D21" s="66">
        <v>940</v>
      </c>
      <c r="E21" s="66">
        <f t="shared" si="0"/>
        <v>1792</v>
      </c>
      <c r="F21" s="66">
        <v>570</v>
      </c>
      <c r="G21" s="66">
        <v>715</v>
      </c>
      <c r="H21" s="66">
        <v>445</v>
      </c>
      <c r="I21" s="66">
        <f t="shared" si="1"/>
        <v>1730</v>
      </c>
      <c r="J21" s="76"/>
      <c r="K21" s="78">
        <f>E21-I21</f>
        <v>62</v>
      </c>
      <c r="L21" s="79" t="str">
        <f>IF(E21&gt;I21,"Supply in Excess","Supply in Deficit")</f>
        <v>Supply in Excess</v>
      </c>
      <c r="M21" s="65"/>
      <c r="N21" s="67"/>
      <c r="O21" s="67"/>
    </row>
    <row r="22" spans="1:15" ht="15" x14ac:dyDescent="0.2">
      <c r="A22" s="66">
        <v>2020</v>
      </c>
      <c r="B22" s="66">
        <v>4</v>
      </c>
      <c r="C22" s="66">
        <v>852</v>
      </c>
      <c r="D22" s="66">
        <v>940</v>
      </c>
      <c r="E22" s="66">
        <f t="shared" si="0"/>
        <v>1792</v>
      </c>
      <c r="F22" s="66">
        <v>570</v>
      </c>
      <c r="G22" s="66">
        <v>715</v>
      </c>
      <c r="H22" s="66">
        <v>445</v>
      </c>
      <c r="I22" s="66">
        <f t="shared" si="1"/>
        <v>1730</v>
      </c>
      <c r="J22" s="76"/>
      <c r="K22" s="78">
        <f>E22-I22</f>
        <v>62</v>
      </c>
      <c r="L22" s="79" t="str">
        <f>IF(E22&gt;I22,"Supply in Excess","Supply in Deficit")</f>
        <v>Supply in Excess</v>
      </c>
      <c r="M22" s="65"/>
      <c r="N22" s="67"/>
      <c r="O22" s="67"/>
    </row>
    <row r="23" spans="1:15" ht="15" x14ac:dyDescent="0.2">
      <c r="A23" s="66">
        <v>2020</v>
      </c>
      <c r="B23" s="66">
        <v>5</v>
      </c>
      <c r="C23" s="66">
        <v>852</v>
      </c>
      <c r="D23" s="66">
        <v>940</v>
      </c>
      <c r="E23" s="66">
        <f t="shared" si="0"/>
        <v>1792</v>
      </c>
      <c r="F23" s="66">
        <v>570</v>
      </c>
      <c r="G23" s="66">
        <v>715</v>
      </c>
      <c r="H23" s="66">
        <v>445</v>
      </c>
      <c r="I23" s="66">
        <f t="shared" si="1"/>
        <v>1730</v>
      </c>
      <c r="J23" s="76"/>
      <c r="K23" s="78">
        <f>E23-I23</f>
        <v>62</v>
      </c>
      <c r="L23" s="79" t="str">
        <f>IF(E23&gt;I23,"Supply in Excess","Supply in Deficit")</f>
        <v>Supply in Excess</v>
      </c>
      <c r="M23" s="65"/>
      <c r="N23" s="67"/>
      <c r="O23" s="67"/>
    </row>
    <row r="24" spans="1:15" ht="15" x14ac:dyDescent="0.2">
      <c r="A24" s="66">
        <v>2020</v>
      </c>
      <c r="B24" s="66">
        <v>6</v>
      </c>
      <c r="C24" s="66">
        <v>852</v>
      </c>
      <c r="D24" s="66">
        <v>940</v>
      </c>
      <c r="E24" s="66">
        <f t="shared" si="0"/>
        <v>1792</v>
      </c>
      <c r="F24" s="66">
        <v>570</v>
      </c>
      <c r="G24" s="66">
        <v>715</v>
      </c>
      <c r="H24" s="66">
        <v>445</v>
      </c>
      <c r="I24" s="66">
        <f t="shared" si="1"/>
        <v>1730</v>
      </c>
      <c r="J24" s="76"/>
      <c r="K24" s="78">
        <f>E24-I24</f>
        <v>62</v>
      </c>
      <c r="L24" s="79" t="str">
        <f>IF(E24&gt;I24,"Supply in Excess","Supply in Deficit")</f>
        <v>Supply in Excess</v>
      </c>
      <c r="M24" s="65"/>
      <c r="N24" s="67"/>
      <c r="O24" s="67"/>
    </row>
    <row r="25" spans="1:15" x14ac:dyDescent="0.2">
      <c r="A25" s="70"/>
      <c r="B25" s="70"/>
      <c r="C25" s="70"/>
      <c r="D25" s="70"/>
      <c r="E25" s="70"/>
      <c r="F25" s="70"/>
      <c r="G25" s="70"/>
      <c r="H25" s="70"/>
      <c r="I25" s="70"/>
      <c r="K25" s="70"/>
      <c r="L25" s="70"/>
      <c r="M25" s="72"/>
      <c r="N25" s="73"/>
      <c r="O25" s="73"/>
    </row>
    <row r="26" spans="1:15" ht="15" x14ac:dyDescent="0.2">
      <c r="A26" s="66">
        <v>2020</v>
      </c>
      <c r="B26" s="66">
        <v>7</v>
      </c>
      <c r="C26" s="66">
        <v>828</v>
      </c>
      <c r="D26" s="66">
        <v>915</v>
      </c>
      <c r="E26" s="66">
        <f t="shared" si="0"/>
        <v>1743</v>
      </c>
      <c r="F26" s="66">
        <v>565</v>
      </c>
      <c r="G26" s="66">
        <v>730</v>
      </c>
      <c r="H26" s="66">
        <v>450</v>
      </c>
      <c r="I26" s="66">
        <f t="shared" si="1"/>
        <v>1745</v>
      </c>
      <c r="J26" s="76" t="s">
        <v>178</v>
      </c>
      <c r="K26" s="68">
        <f>E26-I26</f>
        <v>-2</v>
      </c>
      <c r="L26" s="69" t="str">
        <f>IF(E26&gt;I26,"Supply in Excess","Supply in Deficit")</f>
        <v>Supply in Deficit</v>
      </c>
      <c r="M26" s="65"/>
      <c r="N26" s="99">
        <f>ABS(K26*'Part A+Model'!$I$5)</f>
        <v>3.5</v>
      </c>
      <c r="O26" s="99">
        <f>ABS(K26*'Part A+Model'!$F$5)</f>
        <v>3.7</v>
      </c>
    </row>
    <row r="27" spans="1:15" ht="15" x14ac:dyDescent="0.2">
      <c r="A27" s="66">
        <v>2020</v>
      </c>
      <c r="B27" s="66">
        <v>8</v>
      </c>
      <c r="C27" s="66">
        <v>828</v>
      </c>
      <c r="D27" s="66">
        <v>915</v>
      </c>
      <c r="E27" s="66">
        <f t="shared" si="0"/>
        <v>1743</v>
      </c>
      <c r="F27" s="66">
        <v>565</v>
      </c>
      <c r="G27" s="66">
        <v>730</v>
      </c>
      <c r="H27" s="66">
        <v>450</v>
      </c>
      <c r="I27" s="66">
        <f t="shared" si="1"/>
        <v>1745</v>
      </c>
      <c r="J27" s="76"/>
      <c r="K27" s="68">
        <f>E27-I27</f>
        <v>-2</v>
      </c>
      <c r="L27" s="69" t="str">
        <f>IF(E27&gt;I27,"Supply in Excess","Supply in Deficit")</f>
        <v>Supply in Deficit</v>
      </c>
      <c r="M27" s="65"/>
      <c r="N27" s="99">
        <f>ABS(K27*'Part A+Model'!$I$5)</f>
        <v>3.5</v>
      </c>
      <c r="O27" s="99">
        <f>ABS(K27*'Part A+Model'!$F$5)</f>
        <v>3.7</v>
      </c>
    </row>
    <row r="28" spans="1:15" ht="15" x14ac:dyDescent="0.2">
      <c r="A28" s="66">
        <v>2020</v>
      </c>
      <c r="B28" s="66">
        <v>9</v>
      </c>
      <c r="C28" s="66">
        <v>828</v>
      </c>
      <c r="D28" s="66">
        <v>915</v>
      </c>
      <c r="E28" s="66">
        <f t="shared" si="0"/>
        <v>1743</v>
      </c>
      <c r="F28" s="66">
        <v>565</v>
      </c>
      <c r="G28" s="66">
        <v>730</v>
      </c>
      <c r="H28" s="66">
        <v>450</v>
      </c>
      <c r="I28" s="66">
        <f t="shared" si="1"/>
        <v>1745</v>
      </c>
      <c r="J28" s="76"/>
      <c r="K28" s="68">
        <f>E28-I28</f>
        <v>-2</v>
      </c>
      <c r="L28" s="69" t="str">
        <f>IF(E28&gt;I28,"Supply in Excess","Supply in Deficit")</f>
        <v>Supply in Deficit</v>
      </c>
      <c r="M28" s="65"/>
      <c r="N28" s="99">
        <f>ABS(K28*'Part A+Model'!$I$5)</f>
        <v>3.5</v>
      </c>
      <c r="O28" s="99">
        <f>ABS(K28*'Part A+Model'!$F$5)</f>
        <v>3.7</v>
      </c>
    </row>
    <row r="29" spans="1:15" ht="15" x14ac:dyDescent="0.2">
      <c r="A29" s="66">
        <v>2020</v>
      </c>
      <c r="B29" s="66">
        <v>10</v>
      </c>
      <c r="C29" s="66">
        <v>828</v>
      </c>
      <c r="D29" s="66">
        <v>915</v>
      </c>
      <c r="E29" s="66">
        <f t="shared" si="0"/>
        <v>1743</v>
      </c>
      <c r="F29" s="66">
        <v>565</v>
      </c>
      <c r="G29" s="66">
        <v>730</v>
      </c>
      <c r="H29" s="66">
        <v>450</v>
      </c>
      <c r="I29" s="66">
        <f t="shared" si="1"/>
        <v>1745</v>
      </c>
      <c r="J29" s="76"/>
      <c r="K29" s="68">
        <f>E29-I29</f>
        <v>-2</v>
      </c>
      <c r="L29" s="69" t="str">
        <f>IF(E29&gt;I29,"Supply in Excess","Supply in Deficit")</f>
        <v>Supply in Deficit</v>
      </c>
      <c r="M29" s="65"/>
      <c r="N29" s="99">
        <f>ABS(K29*'Part A+Model'!$I$5)</f>
        <v>3.5</v>
      </c>
      <c r="O29" s="99">
        <f>ABS(K29*'Part A+Model'!$F$5)</f>
        <v>3.7</v>
      </c>
    </row>
    <row r="30" spans="1:15" ht="15" x14ac:dyDescent="0.2">
      <c r="A30" s="66">
        <v>2020</v>
      </c>
      <c r="B30" s="66">
        <v>11</v>
      </c>
      <c r="C30" s="66">
        <v>828</v>
      </c>
      <c r="D30" s="66">
        <v>915</v>
      </c>
      <c r="E30" s="66">
        <f t="shared" si="0"/>
        <v>1743</v>
      </c>
      <c r="F30" s="66">
        <v>565</v>
      </c>
      <c r="G30" s="66">
        <v>730</v>
      </c>
      <c r="H30" s="66">
        <v>450</v>
      </c>
      <c r="I30" s="66">
        <f t="shared" si="1"/>
        <v>1745</v>
      </c>
      <c r="J30" s="76"/>
      <c r="K30" s="68">
        <f>E30-I30</f>
        <v>-2</v>
      </c>
      <c r="L30" s="69" t="str">
        <f>IF(E30&gt;I30,"Supply in Excess","Supply in Deficit")</f>
        <v>Supply in Deficit</v>
      </c>
      <c r="M30" s="65"/>
      <c r="N30" s="99">
        <f>ABS(K30*'Part A+Model'!$I$5)</f>
        <v>3.5</v>
      </c>
      <c r="O30" s="99">
        <f>ABS(K30*'Part A+Model'!$F$5)</f>
        <v>3.7</v>
      </c>
    </row>
    <row r="31" spans="1:15" ht="15" x14ac:dyDescent="0.2">
      <c r="A31" s="66">
        <v>2020</v>
      </c>
      <c r="B31" s="66">
        <v>12</v>
      </c>
      <c r="C31" s="66">
        <v>828</v>
      </c>
      <c r="D31" s="66">
        <v>915</v>
      </c>
      <c r="E31" s="66">
        <f t="shared" si="0"/>
        <v>1743</v>
      </c>
      <c r="F31" s="66">
        <v>565</v>
      </c>
      <c r="G31" s="66">
        <v>730</v>
      </c>
      <c r="H31" s="66">
        <v>450</v>
      </c>
      <c r="I31" s="66">
        <f t="shared" si="1"/>
        <v>1745</v>
      </c>
      <c r="J31" s="76"/>
      <c r="K31" s="68">
        <f>E31-I31</f>
        <v>-2</v>
      </c>
      <c r="L31" s="69" t="str">
        <f>IF(E31&gt;I31,"Supply in Excess","Supply in Deficit")</f>
        <v>Supply in Deficit</v>
      </c>
      <c r="M31" s="65"/>
      <c r="N31" s="99">
        <f>ABS(K31*'Part A+Model'!$I$5)</f>
        <v>3.5</v>
      </c>
      <c r="O31" s="99">
        <f>ABS(K31*'Part A+Model'!$F$5)</f>
        <v>3.7</v>
      </c>
    </row>
    <row r="32" spans="1:15" ht="15" x14ac:dyDescent="0.2">
      <c r="A32" s="70"/>
      <c r="B32" s="70"/>
      <c r="C32" s="70"/>
      <c r="D32" s="70"/>
      <c r="E32" s="70"/>
      <c r="F32" s="70"/>
      <c r="G32" s="70"/>
      <c r="H32" s="70"/>
      <c r="I32" s="70"/>
      <c r="J32" s="76"/>
      <c r="K32" s="74"/>
      <c r="L32" s="71"/>
      <c r="M32" s="72"/>
      <c r="N32" s="73"/>
      <c r="O32" s="73"/>
    </row>
    <row r="33" spans="1:15" ht="15" x14ac:dyDescent="0.2">
      <c r="A33" s="66">
        <v>2021</v>
      </c>
      <c r="B33" s="66">
        <v>1</v>
      </c>
      <c r="C33" s="66">
        <v>800</v>
      </c>
      <c r="D33" s="66">
        <v>905</v>
      </c>
      <c r="E33" s="66">
        <f t="shared" si="0"/>
        <v>1705</v>
      </c>
      <c r="F33" s="66">
        <v>585</v>
      </c>
      <c r="G33" s="66">
        <v>730</v>
      </c>
      <c r="H33" s="66">
        <v>450</v>
      </c>
      <c r="I33" s="66">
        <f t="shared" si="1"/>
        <v>1765</v>
      </c>
      <c r="J33" s="76"/>
      <c r="K33" s="68">
        <f>E33-I33</f>
        <v>-60</v>
      </c>
      <c r="L33" s="69" t="str">
        <f>IF(E33&gt;I33,"Supply in Excess","Supply in Deficit")</f>
        <v>Supply in Deficit</v>
      </c>
      <c r="M33" s="65"/>
      <c r="N33" s="99">
        <f>ABS(K33*'Part A+Model'!$I$5)</f>
        <v>105</v>
      </c>
      <c r="O33" s="99">
        <f>ABS(K33*'Part A+Model'!$F$5)</f>
        <v>111</v>
      </c>
    </row>
    <row r="34" spans="1:15" ht="15" x14ac:dyDescent="0.2">
      <c r="A34" s="66">
        <v>2021</v>
      </c>
      <c r="B34" s="66">
        <v>2</v>
      </c>
      <c r="C34" s="66">
        <v>800</v>
      </c>
      <c r="D34" s="66">
        <v>905</v>
      </c>
      <c r="E34" s="66">
        <f t="shared" si="0"/>
        <v>1705</v>
      </c>
      <c r="F34" s="66">
        <v>585</v>
      </c>
      <c r="G34" s="66">
        <v>730</v>
      </c>
      <c r="H34" s="66">
        <v>450</v>
      </c>
      <c r="I34" s="66">
        <f t="shared" si="1"/>
        <v>1765</v>
      </c>
      <c r="J34" s="76"/>
      <c r="K34" s="68">
        <f>E34-I34</f>
        <v>-60</v>
      </c>
      <c r="L34" s="69" t="str">
        <f>IF(E34&gt;I34,"Supply in Excess","Supply in Deficit")</f>
        <v>Supply in Deficit</v>
      </c>
      <c r="M34" s="65"/>
      <c r="N34" s="99">
        <f>ABS(K34*'Part A+Model'!$I$5)</f>
        <v>105</v>
      </c>
      <c r="O34" s="99">
        <f>ABS(K34*'Part A+Model'!$F$5)</f>
        <v>111</v>
      </c>
    </row>
    <row r="35" spans="1:15" ht="15" x14ac:dyDescent="0.2">
      <c r="A35" s="66">
        <v>2021</v>
      </c>
      <c r="B35" s="66">
        <v>3</v>
      </c>
      <c r="C35" s="66">
        <v>800</v>
      </c>
      <c r="D35" s="66">
        <v>905</v>
      </c>
      <c r="E35" s="66">
        <f t="shared" si="0"/>
        <v>1705</v>
      </c>
      <c r="F35" s="66">
        <v>585</v>
      </c>
      <c r="G35" s="66">
        <v>730</v>
      </c>
      <c r="H35" s="66">
        <v>450</v>
      </c>
      <c r="I35" s="66">
        <f t="shared" si="1"/>
        <v>1765</v>
      </c>
      <c r="J35" s="76"/>
      <c r="K35" s="68">
        <f>E35-I35</f>
        <v>-60</v>
      </c>
      <c r="L35" s="69" t="str">
        <f>IF(E35&gt;I35,"Supply in Excess","Supply in Deficit")</f>
        <v>Supply in Deficit</v>
      </c>
      <c r="M35" s="65"/>
      <c r="N35" s="99">
        <f>ABS(K35*'Part A+Model'!$I$5)</f>
        <v>105</v>
      </c>
      <c r="O35" s="99">
        <f>ABS(K35*'Part A+Model'!$F$5)</f>
        <v>111</v>
      </c>
    </row>
    <row r="36" spans="1:15" ht="15" x14ac:dyDescent="0.2">
      <c r="A36" s="66">
        <v>2021</v>
      </c>
      <c r="B36" s="66">
        <v>4</v>
      </c>
      <c r="C36" s="66">
        <v>800</v>
      </c>
      <c r="D36" s="66">
        <v>905</v>
      </c>
      <c r="E36" s="66">
        <f t="shared" si="0"/>
        <v>1705</v>
      </c>
      <c r="F36" s="66">
        <v>585</v>
      </c>
      <c r="G36" s="66">
        <v>730</v>
      </c>
      <c r="H36" s="66">
        <v>450</v>
      </c>
      <c r="I36" s="66">
        <f t="shared" si="1"/>
        <v>1765</v>
      </c>
      <c r="J36" s="76"/>
      <c r="K36" s="68">
        <f>E36-I36</f>
        <v>-60</v>
      </c>
      <c r="L36" s="69" t="str">
        <f>IF(E36&gt;I36,"Supply in Excess","Supply in Deficit")</f>
        <v>Supply in Deficit</v>
      </c>
      <c r="M36" s="65"/>
      <c r="N36" s="99">
        <f>ABS(K36*'Part A+Model'!$I$5)</f>
        <v>105</v>
      </c>
      <c r="O36" s="99">
        <f>ABS(K36*'Part A+Model'!$F$5)</f>
        <v>111</v>
      </c>
    </row>
    <row r="37" spans="1:15" ht="15" x14ac:dyDescent="0.2">
      <c r="A37" s="66">
        <v>2021</v>
      </c>
      <c r="B37" s="66">
        <v>5</v>
      </c>
      <c r="C37" s="66">
        <v>800</v>
      </c>
      <c r="D37" s="66">
        <v>905</v>
      </c>
      <c r="E37" s="66">
        <f t="shared" si="0"/>
        <v>1705</v>
      </c>
      <c r="F37" s="66">
        <v>585</v>
      </c>
      <c r="G37" s="66">
        <v>730</v>
      </c>
      <c r="H37" s="66">
        <v>450</v>
      </c>
      <c r="I37" s="66">
        <f t="shared" si="1"/>
        <v>1765</v>
      </c>
      <c r="J37" s="76"/>
      <c r="K37" s="68">
        <f>E37-I37</f>
        <v>-60</v>
      </c>
      <c r="L37" s="69" t="str">
        <f>IF(E37&gt;I37,"Supply in Excess","Supply in Deficit")</f>
        <v>Supply in Deficit</v>
      </c>
      <c r="M37" s="65"/>
      <c r="N37" s="99">
        <f>ABS(K37*'Part A+Model'!$I$5)</f>
        <v>105</v>
      </c>
      <c r="O37" s="99">
        <f>ABS(K37*'Part A+Model'!$F$5)</f>
        <v>111</v>
      </c>
    </row>
    <row r="38" spans="1:15" ht="15" x14ac:dyDescent="0.2">
      <c r="A38" s="66">
        <v>2021</v>
      </c>
      <c r="B38" s="66">
        <v>6</v>
      </c>
      <c r="C38" s="66">
        <v>800</v>
      </c>
      <c r="D38" s="66">
        <v>905</v>
      </c>
      <c r="E38" s="66">
        <f t="shared" si="0"/>
        <v>1705</v>
      </c>
      <c r="F38" s="66">
        <v>585</v>
      </c>
      <c r="G38" s="66">
        <v>730</v>
      </c>
      <c r="H38" s="66">
        <v>450</v>
      </c>
      <c r="I38" s="66">
        <f t="shared" si="1"/>
        <v>1765</v>
      </c>
      <c r="J38" s="76"/>
      <c r="K38" s="68">
        <f>E38-I38</f>
        <v>-60</v>
      </c>
      <c r="L38" s="69" t="str">
        <f>IF(E38&gt;I38,"Supply in Excess","Supply in Deficit")</f>
        <v>Supply in Deficit</v>
      </c>
      <c r="M38" s="65"/>
      <c r="N38" s="99">
        <f>ABS(K38*'Part A+Model'!$I$5)</f>
        <v>105</v>
      </c>
      <c r="O38" s="99">
        <f>ABS(K38*'Part A+Model'!$F$5)</f>
        <v>111</v>
      </c>
    </row>
    <row r="39" spans="1:15" ht="15" x14ac:dyDescent="0.2">
      <c r="A39" s="70"/>
      <c r="B39" s="70"/>
      <c r="C39" s="70"/>
      <c r="D39" s="70"/>
      <c r="E39" s="70"/>
      <c r="F39" s="70"/>
      <c r="G39" s="70"/>
      <c r="H39" s="70"/>
      <c r="I39" s="70"/>
      <c r="J39" s="76"/>
      <c r="K39" s="74"/>
      <c r="L39" s="71"/>
      <c r="M39" s="72"/>
      <c r="N39" s="73"/>
      <c r="O39" s="73"/>
    </row>
    <row r="40" spans="1:15" ht="15" x14ac:dyDescent="0.2">
      <c r="A40" s="66">
        <v>2021</v>
      </c>
      <c r="B40" s="66">
        <v>7</v>
      </c>
      <c r="C40" s="66">
        <v>800</v>
      </c>
      <c r="D40" s="66">
        <v>905</v>
      </c>
      <c r="E40" s="66">
        <f t="shared" si="0"/>
        <v>1705</v>
      </c>
      <c r="F40" s="66">
        <v>585</v>
      </c>
      <c r="G40" s="66">
        <v>730</v>
      </c>
      <c r="H40" s="66">
        <v>450</v>
      </c>
      <c r="I40" s="66">
        <f t="shared" si="1"/>
        <v>1765</v>
      </c>
      <c r="J40" s="76"/>
      <c r="K40" s="68">
        <f>E40-I40</f>
        <v>-60</v>
      </c>
      <c r="L40" s="69" t="str">
        <f>IF(E40&gt;I40,"Supply in Excess","Supply in Deficit")</f>
        <v>Supply in Deficit</v>
      </c>
      <c r="M40" s="65"/>
      <c r="N40" s="99">
        <f>ABS(K40*'Part A+Model'!$I$5)</f>
        <v>105</v>
      </c>
      <c r="O40" s="99">
        <f>ABS(K40*'Part A+Model'!$F$5)</f>
        <v>111</v>
      </c>
    </row>
    <row r="41" spans="1:15" ht="15" x14ac:dyDescent="0.2">
      <c r="A41" s="66">
        <v>2021</v>
      </c>
      <c r="B41" s="66">
        <v>8</v>
      </c>
      <c r="C41" s="66">
        <v>820</v>
      </c>
      <c r="D41" s="66">
        <v>890</v>
      </c>
      <c r="E41" s="66">
        <f t="shared" si="0"/>
        <v>1710</v>
      </c>
      <c r="F41" s="66">
        <v>585</v>
      </c>
      <c r="G41" s="66">
        <v>755</v>
      </c>
      <c r="H41" s="66">
        <v>440</v>
      </c>
      <c r="I41" s="66">
        <f t="shared" si="1"/>
        <v>1780</v>
      </c>
      <c r="J41" s="76"/>
      <c r="K41" s="68">
        <f>E41-I41</f>
        <v>-70</v>
      </c>
      <c r="L41" s="69" t="str">
        <f>IF(E41&gt;I41,"Supply in Excess","Supply in Deficit")</f>
        <v>Supply in Deficit</v>
      </c>
      <c r="M41" s="65"/>
      <c r="N41" s="99">
        <f>ABS(K41*'Part A+Model'!$I$5)</f>
        <v>122.5</v>
      </c>
      <c r="O41" s="99">
        <f>ABS(K41*'Part A+Model'!$F$5)</f>
        <v>129.5</v>
      </c>
    </row>
    <row r="42" spans="1:15" ht="15" x14ac:dyDescent="0.2">
      <c r="A42" s="66">
        <v>2021</v>
      </c>
      <c r="B42" s="66">
        <v>9</v>
      </c>
      <c r="C42" s="66">
        <v>820</v>
      </c>
      <c r="D42" s="66">
        <v>890</v>
      </c>
      <c r="E42" s="66">
        <f t="shared" si="0"/>
        <v>1710</v>
      </c>
      <c r="F42" s="66">
        <v>585</v>
      </c>
      <c r="G42" s="66">
        <v>755</v>
      </c>
      <c r="H42" s="66">
        <v>440</v>
      </c>
      <c r="I42" s="66">
        <f t="shared" si="1"/>
        <v>1780</v>
      </c>
      <c r="J42" s="76"/>
      <c r="K42" s="68">
        <f>E42-I42</f>
        <v>-70</v>
      </c>
      <c r="L42" s="69" t="str">
        <f>IF(E42&gt;I42,"Supply in Excess","Supply in Deficit")</f>
        <v>Supply in Deficit</v>
      </c>
      <c r="M42" s="65"/>
      <c r="N42" s="99">
        <f>ABS(K42*'Part A+Model'!$I$5)</f>
        <v>122.5</v>
      </c>
      <c r="O42" s="99">
        <f>ABS(K42*'Part A+Model'!$F$5)</f>
        <v>129.5</v>
      </c>
    </row>
    <row r="43" spans="1:15" ht="15" x14ac:dyDescent="0.2">
      <c r="A43" s="66">
        <v>2021</v>
      </c>
      <c r="B43" s="66">
        <v>10</v>
      </c>
      <c r="C43" s="66">
        <v>820</v>
      </c>
      <c r="D43" s="66">
        <v>890</v>
      </c>
      <c r="E43" s="66">
        <f t="shared" si="0"/>
        <v>1710</v>
      </c>
      <c r="F43" s="66">
        <v>585</v>
      </c>
      <c r="G43" s="66">
        <v>755</v>
      </c>
      <c r="H43" s="66">
        <v>440</v>
      </c>
      <c r="I43" s="66">
        <f t="shared" si="1"/>
        <v>1780</v>
      </c>
      <c r="J43" s="76"/>
      <c r="K43" s="68">
        <f>E43-I43</f>
        <v>-70</v>
      </c>
      <c r="L43" s="69" t="str">
        <f>IF(E43&gt;I43,"Supply in Excess","Supply in Deficit")</f>
        <v>Supply in Deficit</v>
      </c>
      <c r="M43" s="65"/>
      <c r="N43" s="99">
        <f>ABS(K43*'Part A+Model'!$I$5)</f>
        <v>122.5</v>
      </c>
      <c r="O43" s="99">
        <f>ABS(K43*'Part A+Model'!$F$5)</f>
        <v>129.5</v>
      </c>
    </row>
    <row r="44" spans="1:15" ht="15" x14ac:dyDescent="0.2">
      <c r="A44" s="66">
        <v>2021</v>
      </c>
      <c r="B44" s="66">
        <v>11</v>
      </c>
      <c r="C44" s="66">
        <v>820</v>
      </c>
      <c r="D44" s="66">
        <v>890</v>
      </c>
      <c r="E44" s="66">
        <f t="shared" si="0"/>
        <v>1710</v>
      </c>
      <c r="F44" s="66">
        <v>585</v>
      </c>
      <c r="G44" s="66">
        <v>755</v>
      </c>
      <c r="H44" s="66">
        <v>440</v>
      </c>
      <c r="I44" s="66">
        <f t="shared" si="1"/>
        <v>1780</v>
      </c>
      <c r="J44" s="76"/>
      <c r="K44" s="68">
        <f>E44-I44</f>
        <v>-70</v>
      </c>
      <c r="L44" s="69" t="str">
        <f>IF(E44&gt;I44,"Supply in Excess","Supply in Deficit")</f>
        <v>Supply in Deficit</v>
      </c>
      <c r="M44" s="65"/>
      <c r="N44" s="99">
        <f>ABS(K44*'Part A+Model'!$I$5)</f>
        <v>122.5</v>
      </c>
      <c r="O44" s="99">
        <f>ABS(K44*'Part A+Model'!$F$5)</f>
        <v>129.5</v>
      </c>
    </row>
    <row r="45" spans="1:15" ht="15" x14ac:dyDescent="0.2">
      <c r="A45" s="89">
        <v>2021</v>
      </c>
      <c r="B45" s="89">
        <v>12</v>
      </c>
      <c r="C45" s="89">
        <v>820</v>
      </c>
      <c r="D45" s="89">
        <v>890</v>
      </c>
      <c r="E45" s="89">
        <f t="shared" si="0"/>
        <v>1710</v>
      </c>
      <c r="F45" s="89">
        <v>585</v>
      </c>
      <c r="G45" s="89">
        <v>755</v>
      </c>
      <c r="H45" s="89">
        <v>440</v>
      </c>
      <c r="I45" s="89">
        <f t="shared" si="1"/>
        <v>1780</v>
      </c>
      <c r="J45" s="76"/>
      <c r="K45" s="90">
        <f>E45-I45</f>
        <v>-70</v>
      </c>
      <c r="L45" s="91" t="str">
        <f>IF(E45&gt;I45,"Supply in Excess","Supply in Deficit")</f>
        <v>Supply in Deficit</v>
      </c>
      <c r="M45" s="65"/>
      <c r="N45" s="99">
        <f>ABS(K45*'Part A+Model'!$I$5)</f>
        <v>122.5</v>
      </c>
      <c r="O45" s="99">
        <f>ABS(K45*'Part A+Model'!$F$5)</f>
        <v>129.5</v>
      </c>
    </row>
    <row r="46" spans="1:15" ht="15" customHeight="1" x14ac:dyDescent="0.2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6" t="s">
        <v>179</v>
      </c>
      <c r="N46" s="100">
        <f>ROUND(SUM(N26:N45),0)</f>
        <v>1369</v>
      </c>
      <c r="O46" s="100">
        <f>ROUND(SUM(O26:O45),0)</f>
        <v>1447</v>
      </c>
    </row>
    <row r="47" spans="1:15" ht="15" customHeight="1" x14ac:dyDescent="0.2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6"/>
      <c r="N47" s="100"/>
      <c r="O47" s="100"/>
    </row>
    <row r="48" spans="1:15" x14ac:dyDescent="0.2">
      <c r="N48" s="59"/>
      <c r="O48" s="59"/>
    </row>
    <row r="49" spans="14:15" x14ac:dyDescent="0.2">
      <c r="N49" s="59"/>
      <c r="O49" s="59"/>
    </row>
  </sheetData>
  <mergeCells count="21">
    <mergeCell ref="A1:I1"/>
    <mergeCell ref="N1:O1"/>
    <mergeCell ref="N46:N47"/>
    <mergeCell ref="O46:O47"/>
    <mergeCell ref="K3:O4"/>
    <mergeCell ref="A3:A4"/>
    <mergeCell ref="B3:B4"/>
    <mergeCell ref="C3:C4"/>
    <mergeCell ref="D3:D4"/>
    <mergeCell ref="E3:E4"/>
    <mergeCell ref="F3:F4"/>
    <mergeCell ref="G3:G4"/>
    <mergeCell ref="K2:L2"/>
    <mergeCell ref="A46:L47"/>
    <mergeCell ref="M46:M47"/>
    <mergeCell ref="H3:H4"/>
    <mergeCell ref="I3:I4"/>
    <mergeCell ref="A2:D2"/>
    <mergeCell ref="F2:I2"/>
    <mergeCell ref="J5:J24"/>
    <mergeCell ref="J26:J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3981-A46B-46F9-8645-85B4883F4026}">
  <dimension ref="A1:G41"/>
  <sheetViews>
    <sheetView showGridLines="0" workbookViewId="0"/>
  </sheetViews>
  <sheetFormatPr baseColWidth="10" defaultRowHeight="15" x14ac:dyDescent="0.2"/>
  <cols>
    <col min="1" max="1" width="2.1640625" customWidth="1"/>
    <col min="2" max="2" width="6.1640625" bestFit="1" customWidth="1"/>
    <col min="3" max="3" width="29.6640625" bestFit="1" customWidth="1"/>
    <col min="4" max="4" width="12" bestFit="1" customWidth="1"/>
    <col min="5" max="5" width="13.33203125" bestFit="1" customWidth="1"/>
    <col min="6" max="6" width="10.1640625" bestFit="1" customWidth="1"/>
    <col min="7" max="7" width="5" bestFit="1" customWidth="1"/>
  </cols>
  <sheetData>
    <row r="1" spans="1:5" x14ac:dyDescent="0.2">
      <c r="A1" s="49" t="s">
        <v>70</v>
      </c>
    </row>
    <row r="2" spans="1:5" x14ac:dyDescent="0.2">
      <c r="A2" s="49" t="s">
        <v>71</v>
      </c>
    </row>
    <row r="3" spans="1:5" x14ac:dyDescent="0.2">
      <c r="A3" s="49" t="s">
        <v>72</v>
      </c>
    </row>
    <row r="4" spans="1:5" x14ac:dyDescent="0.2">
      <c r="A4" s="49" t="s">
        <v>73</v>
      </c>
    </row>
    <row r="5" spans="1:5" x14ac:dyDescent="0.2">
      <c r="A5" s="49" t="s">
        <v>74</v>
      </c>
    </row>
    <row r="6" spans="1:5" x14ac:dyDescent="0.2">
      <c r="A6" s="49"/>
      <c r="B6" t="s">
        <v>75</v>
      </c>
    </row>
    <row r="7" spans="1:5" x14ac:dyDescent="0.2">
      <c r="A7" s="49"/>
      <c r="B7" t="s">
        <v>76</v>
      </c>
    </row>
    <row r="8" spans="1:5" x14ac:dyDescent="0.2">
      <c r="A8" s="49"/>
      <c r="B8" t="s">
        <v>77</v>
      </c>
    </row>
    <row r="9" spans="1:5" x14ac:dyDescent="0.2">
      <c r="A9" s="49" t="s">
        <v>78</v>
      </c>
    </row>
    <row r="10" spans="1:5" x14ac:dyDescent="0.2">
      <c r="B10" t="s">
        <v>79</v>
      </c>
    </row>
    <row r="11" spans="1:5" x14ac:dyDescent="0.2">
      <c r="B11" t="s">
        <v>80</v>
      </c>
    </row>
    <row r="14" spans="1:5" ht="16" thickBot="1" x14ac:dyDescent="0.25">
      <c r="A14" t="s">
        <v>81</v>
      </c>
    </row>
    <row r="15" spans="1:5" ht="16" thickBot="1" x14ac:dyDescent="0.25">
      <c r="B15" s="51" t="s">
        <v>82</v>
      </c>
      <c r="C15" s="51" t="s">
        <v>83</v>
      </c>
      <c r="D15" s="51" t="s">
        <v>84</v>
      </c>
      <c r="E15" s="51" t="s">
        <v>85</v>
      </c>
    </row>
    <row r="16" spans="1:5" ht="16" thickBot="1" x14ac:dyDescent="0.25">
      <c r="B16" s="50" t="s">
        <v>93</v>
      </c>
      <c r="C16" s="50" t="s">
        <v>94</v>
      </c>
      <c r="D16" s="50">
        <v>11.299999999999999</v>
      </c>
      <c r="E16" s="50">
        <v>2950</v>
      </c>
    </row>
    <row r="19" spans="1:7" ht="16" thickBot="1" x14ac:dyDescent="0.25">
      <c r="A19" t="s">
        <v>86</v>
      </c>
    </row>
    <row r="20" spans="1:7" ht="16" thickBot="1" x14ac:dyDescent="0.25">
      <c r="B20" s="51" t="s">
        <v>82</v>
      </c>
      <c r="C20" s="51" t="s">
        <v>83</v>
      </c>
      <c r="D20" s="51" t="s">
        <v>84</v>
      </c>
      <c r="E20" s="51" t="s">
        <v>85</v>
      </c>
      <c r="F20" s="51" t="s">
        <v>87</v>
      </c>
    </row>
    <row r="21" spans="1:7" x14ac:dyDescent="0.2">
      <c r="B21" s="52" t="s">
        <v>95</v>
      </c>
      <c r="C21" s="52" t="s">
        <v>96</v>
      </c>
      <c r="D21" s="52">
        <v>1</v>
      </c>
      <c r="E21" s="52">
        <v>110</v>
      </c>
      <c r="F21" s="52" t="s">
        <v>97</v>
      </c>
    </row>
    <row r="22" spans="1:7" x14ac:dyDescent="0.2">
      <c r="B22" s="52" t="s">
        <v>98</v>
      </c>
      <c r="C22" s="52" t="s">
        <v>99</v>
      </c>
      <c r="D22" s="52">
        <v>1</v>
      </c>
      <c r="E22" s="52">
        <v>260</v>
      </c>
      <c r="F22" s="52" t="s">
        <v>97</v>
      </c>
    </row>
    <row r="23" spans="1:7" x14ac:dyDescent="0.2">
      <c r="B23" s="52" t="s">
        <v>100</v>
      </c>
      <c r="C23" s="52" t="s">
        <v>101</v>
      </c>
      <c r="D23" s="52">
        <v>1</v>
      </c>
      <c r="E23" s="52">
        <v>410</v>
      </c>
      <c r="F23" s="52" t="s">
        <v>97</v>
      </c>
    </row>
    <row r="24" spans="1:7" x14ac:dyDescent="0.2">
      <c r="B24" s="52" t="s">
        <v>102</v>
      </c>
      <c r="C24" s="52" t="s">
        <v>103</v>
      </c>
      <c r="D24" s="52">
        <v>1</v>
      </c>
      <c r="E24" s="52">
        <v>430</v>
      </c>
      <c r="F24" s="52" t="s">
        <v>97</v>
      </c>
    </row>
    <row r="25" spans="1:7" x14ac:dyDescent="0.2">
      <c r="B25" s="52" t="s">
        <v>104</v>
      </c>
      <c r="C25" s="52" t="s">
        <v>105</v>
      </c>
      <c r="D25" s="52">
        <v>1</v>
      </c>
      <c r="E25" s="52">
        <v>430</v>
      </c>
      <c r="F25" s="52" t="s">
        <v>97</v>
      </c>
    </row>
    <row r="26" spans="1:7" ht="16" thickBot="1" x14ac:dyDescent="0.25">
      <c r="B26" s="50" t="s">
        <v>106</v>
      </c>
      <c r="C26" s="50" t="s">
        <v>107</v>
      </c>
      <c r="D26" s="50">
        <v>1</v>
      </c>
      <c r="E26" s="50">
        <v>30</v>
      </c>
      <c r="F26" s="50" t="s">
        <v>97</v>
      </c>
    </row>
    <row r="29" spans="1:7" ht="16" thickBot="1" x14ac:dyDescent="0.25">
      <c r="A29" t="s">
        <v>88</v>
      </c>
    </row>
    <row r="30" spans="1:7" ht="16" thickBot="1" x14ac:dyDescent="0.25">
      <c r="B30" s="51" t="s">
        <v>82</v>
      </c>
      <c r="C30" s="51" t="s">
        <v>83</v>
      </c>
      <c r="D30" s="51" t="s">
        <v>89</v>
      </c>
      <c r="E30" s="51" t="s">
        <v>90</v>
      </c>
      <c r="F30" s="51" t="s">
        <v>91</v>
      </c>
      <c r="G30" s="51" t="s">
        <v>92</v>
      </c>
    </row>
    <row r="31" spans="1:7" x14ac:dyDescent="0.2">
      <c r="B31" s="52" t="s">
        <v>108</v>
      </c>
      <c r="C31" s="52" t="s">
        <v>109</v>
      </c>
      <c r="D31" s="52">
        <v>780</v>
      </c>
      <c r="E31" s="52" t="s">
        <v>110</v>
      </c>
      <c r="F31" s="52" t="s">
        <v>111</v>
      </c>
      <c r="G31" s="52">
        <v>100</v>
      </c>
    </row>
    <row r="32" spans="1:7" x14ac:dyDescent="0.2">
      <c r="B32" s="52" t="s">
        <v>112</v>
      </c>
      <c r="C32" s="52" t="s">
        <v>113</v>
      </c>
      <c r="D32" s="52">
        <v>890</v>
      </c>
      <c r="E32" s="52" t="s">
        <v>114</v>
      </c>
      <c r="F32" s="52" t="s">
        <v>115</v>
      </c>
      <c r="G32" s="52">
        <v>0</v>
      </c>
    </row>
    <row r="33" spans="2:7" x14ac:dyDescent="0.2">
      <c r="B33" s="52" t="s">
        <v>116</v>
      </c>
      <c r="C33" s="52" t="s">
        <v>117</v>
      </c>
      <c r="D33" s="52">
        <v>540</v>
      </c>
      <c r="E33" s="52" t="s">
        <v>118</v>
      </c>
      <c r="F33" s="52" t="s">
        <v>115</v>
      </c>
      <c r="G33" s="52">
        <v>0</v>
      </c>
    </row>
    <row r="34" spans="2:7" x14ac:dyDescent="0.2">
      <c r="B34" s="52" t="s">
        <v>119</v>
      </c>
      <c r="C34" s="52" t="s">
        <v>120</v>
      </c>
      <c r="D34" s="52">
        <v>690</v>
      </c>
      <c r="E34" s="52" t="s">
        <v>121</v>
      </c>
      <c r="F34" s="52" t="s">
        <v>115</v>
      </c>
      <c r="G34" s="52">
        <v>0</v>
      </c>
    </row>
    <row r="35" spans="2:7" x14ac:dyDescent="0.2">
      <c r="B35" s="52" t="s">
        <v>122</v>
      </c>
      <c r="C35" s="52" t="s">
        <v>123</v>
      </c>
      <c r="D35" s="52">
        <v>440</v>
      </c>
      <c r="E35" s="52" t="s">
        <v>124</v>
      </c>
      <c r="F35" s="52" t="s">
        <v>115</v>
      </c>
      <c r="G35" s="52">
        <v>0</v>
      </c>
    </row>
    <row r="36" spans="2:7" x14ac:dyDescent="0.2">
      <c r="B36" s="52" t="s">
        <v>125</v>
      </c>
      <c r="C36" s="52" t="s">
        <v>126</v>
      </c>
      <c r="D36" s="52">
        <v>110</v>
      </c>
      <c r="E36" s="52" t="s">
        <v>127</v>
      </c>
      <c r="F36" s="52" t="s">
        <v>111</v>
      </c>
      <c r="G36" s="52">
        <v>320</v>
      </c>
    </row>
    <row r="37" spans="2:7" x14ac:dyDescent="0.2">
      <c r="B37" s="52" t="s">
        <v>128</v>
      </c>
      <c r="C37" s="52" t="s">
        <v>129</v>
      </c>
      <c r="D37" s="52">
        <v>260</v>
      </c>
      <c r="E37" s="52" t="s">
        <v>130</v>
      </c>
      <c r="F37" s="52" t="s">
        <v>111</v>
      </c>
      <c r="G37" s="52">
        <v>170</v>
      </c>
    </row>
    <row r="38" spans="2:7" x14ac:dyDescent="0.2">
      <c r="B38" s="52" t="s">
        <v>131</v>
      </c>
      <c r="C38" s="52" t="s">
        <v>132</v>
      </c>
      <c r="D38" s="52">
        <v>410</v>
      </c>
      <c r="E38" s="52" t="s">
        <v>133</v>
      </c>
      <c r="F38" s="52" t="s">
        <v>111</v>
      </c>
      <c r="G38" s="52">
        <v>20</v>
      </c>
    </row>
    <row r="39" spans="2:7" x14ac:dyDescent="0.2">
      <c r="B39" s="52" t="s">
        <v>134</v>
      </c>
      <c r="C39" s="52" t="s">
        <v>135</v>
      </c>
      <c r="D39" s="52">
        <v>430</v>
      </c>
      <c r="E39" s="52" t="s">
        <v>136</v>
      </c>
      <c r="F39" s="52" t="s">
        <v>115</v>
      </c>
      <c r="G39" s="52">
        <v>0</v>
      </c>
    </row>
    <row r="40" spans="2:7" x14ac:dyDescent="0.2">
      <c r="B40" s="52" t="s">
        <v>137</v>
      </c>
      <c r="C40" s="52" t="s">
        <v>138</v>
      </c>
      <c r="D40" s="52">
        <v>430</v>
      </c>
      <c r="E40" s="52" t="s">
        <v>139</v>
      </c>
      <c r="F40" s="52" t="s">
        <v>115</v>
      </c>
      <c r="G40" s="52">
        <v>0</v>
      </c>
    </row>
    <row r="41" spans="2:7" ht="16" thickBot="1" x14ac:dyDescent="0.25">
      <c r="B41" s="50" t="s">
        <v>140</v>
      </c>
      <c r="C41" s="50" t="s">
        <v>141</v>
      </c>
      <c r="D41" s="50">
        <v>30</v>
      </c>
      <c r="E41" s="50" t="s">
        <v>142</v>
      </c>
      <c r="F41" s="50" t="s">
        <v>111</v>
      </c>
      <c r="G41" s="50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23B8-FC37-432B-9289-15C1B14C8262}">
  <dimension ref="A1:H29"/>
  <sheetViews>
    <sheetView showGridLines="0" workbookViewId="0"/>
  </sheetViews>
  <sheetFormatPr baseColWidth="10" defaultRowHeight="15" x14ac:dyDescent="0.2"/>
  <cols>
    <col min="1" max="1" width="2.1640625" customWidth="1"/>
    <col min="2" max="2" width="6.1640625" bestFit="1" customWidth="1"/>
    <col min="3" max="3" width="29.6640625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49" t="s">
        <v>143</v>
      </c>
    </row>
    <row r="2" spans="1:8" x14ac:dyDescent="0.2">
      <c r="A2" s="49" t="s">
        <v>71</v>
      </c>
    </row>
    <row r="3" spans="1:8" x14ac:dyDescent="0.2">
      <c r="A3" s="49" t="s">
        <v>144</v>
      </c>
    </row>
    <row r="6" spans="1:8" ht="16" thickBot="1" x14ac:dyDescent="0.25">
      <c r="A6" t="s">
        <v>86</v>
      </c>
    </row>
    <row r="7" spans="1:8" x14ac:dyDescent="0.2">
      <c r="B7" s="53"/>
      <c r="C7" s="53"/>
      <c r="D7" s="53" t="s">
        <v>145</v>
      </c>
      <c r="E7" s="53" t="s">
        <v>147</v>
      </c>
      <c r="F7" s="53" t="s">
        <v>149</v>
      </c>
      <c r="G7" s="53" t="s">
        <v>151</v>
      </c>
      <c r="H7" s="53" t="s">
        <v>151</v>
      </c>
    </row>
    <row r="8" spans="1:8" ht="16" thickBot="1" x14ac:dyDescent="0.25">
      <c r="B8" s="54" t="s">
        <v>82</v>
      </c>
      <c r="C8" s="54" t="s">
        <v>83</v>
      </c>
      <c r="D8" s="54" t="s">
        <v>146</v>
      </c>
      <c r="E8" s="54" t="s">
        <v>148</v>
      </c>
      <c r="F8" s="54" t="s">
        <v>150</v>
      </c>
      <c r="G8" s="54" t="s">
        <v>152</v>
      </c>
      <c r="H8" s="54" t="s">
        <v>153</v>
      </c>
    </row>
    <row r="9" spans="1:8" x14ac:dyDescent="0.2">
      <c r="B9" s="52" t="s">
        <v>95</v>
      </c>
      <c r="C9" s="52" t="s">
        <v>96</v>
      </c>
      <c r="D9" s="52">
        <v>110</v>
      </c>
      <c r="E9" s="52">
        <v>0</v>
      </c>
      <c r="F9" s="52">
        <v>2.6</v>
      </c>
      <c r="G9" s="52">
        <v>1E+30</v>
      </c>
      <c r="H9" s="52">
        <v>1.2000000000000006</v>
      </c>
    </row>
    <row r="10" spans="1:8" x14ac:dyDescent="0.2">
      <c r="B10" s="52" t="s">
        <v>98</v>
      </c>
      <c r="C10" s="52" t="s">
        <v>99</v>
      </c>
      <c r="D10" s="52">
        <v>260</v>
      </c>
      <c r="E10" s="52">
        <v>0</v>
      </c>
      <c r="F10" s="52">
        <v>1.9999999999999996</v>
      </c>
      <c r="G10" s="52">
        <v>1E+30</v>
      </c>
      <c r="H10" s="52">
        <v>0.10000000000000009</v>
      </c>
    </row>
    <row r="11" spans="1:8" x14ac:dyDescent="0.2">
      <c r="B11" s="52" t="s">
        <v>100</v>
      </c>
      <c r="C11" s="52" t="s">
        <v>101</v>
      </c>
      <c r="D11" s="52">
        <v>410</v>
      </c>
      <c r="E11" s="52">
        <v>0</v>
      </c>
      <c r="F11" s="52">
        <v>1.8499999999999996</v>
      </c>
      <c r="G11" s="52">
        <v>0.10000000000000009</v>
      </c>
      <c r="H11" s="52">
        <v>9.9999999999999645E-2</v>
      </c>
    </row>
    <row r="12" spans="1:8" x14ac:dyDescent="0.2">
      <c r="B12" s="52" t="s">
        <v>102</v>
      </c>
      <c r="C12" s="52" t="s">
        <v>103</v>
      </c>
      <c r="D12" s="52">
        <v>430</v>
      </c>
      <c r="E12" s="52">
        <v>0</v>
      </c>
      <c r="F12" s="52">
        <v>1.2999999999999998</v>
      </c>
      <c r="G12" s="52">
        <v>1.2000000000000006</v>
      </c>
      <c r="H12" s="52">
        <v>1E+30</v>
      </c>
    </row>
    <row r="13" spans="1:8" x14ac:dyDescent="0.2">
      <c r="B13" s="52" t="s">
        <v>104</v>
      </c>
      <c r="C13" s="52" t="s">
        <v>105</v>
      </c>
      <c r="D13" s="52">
        <v>430</v>
      </c>
      <c r="E13" s="52">
        <v>0</v>
      </c>
      <c r="F13" s="52">
        <v>1.7999999999999998</v>
      </c>
      <c r="G13" s="52">
        <v>0.10000000000000009</v>
      </c>
      <c r="H13" s="52">
        <v>1E+30</v>
      </c>
    </row>
    <row r="14" spans="1:8" ht="16" thickBot="1" x14ac:dyDescent="0.25">
      <c r="B14" s="50" t="s">
        <v>106</v>
      </c>
      <c r="C14" s="50" t="s">
        <v>107</v>
      </c>
      <c r="D14" s="50">
        <v>30</v>
      </c>
      <c r="E14" s="50">
        <v>0</v>
      </c>
      <c r="F14" s="50">
        <v>1.75</v>
      </c>
      <c r="G14" s="50">
        <v>9.9999999999999645E-2</v>
      </c>
      <c r="H14" s="50">
        <v>0.10000000000000009</v>
      </c>
    </row>
    <row r="16" spans="1:8" ht="16" thickBot="1" x14ac:dyDescent="0.25">
      <c r="A16" t="s">
        <v>88</v>
      </c>
    </row>
    <row r="17" spans="2:8" x14ac:dyDescent="0.2">
      <c r="B17" s="53"/>
      <c r="C17" s="53"/>
      <c r="D17" s="53" t="s">
        <v>145</v>
      </c>
      <c r="E17" s="53" t="s">
        <v>154</v>
      </c>
      <c r="F17" s="53" t="s">
        <v>156</v>
      </c>
      <c r="G17" s="53" t="s">
        <v>151</v>
      </c>
      <c r="H17" s="53" t="s">
        <v>151</v>
      </c>
    </row>
    <row r="18" spans="2:8" ht="16" thickBot="1" x14ac:dyDescent="0.25">
      <c r="B18" s="54" t="s">
        <v>82</v>
      </c>
      <c r="C18" s="54" t="s">
        <v>83</v>
      </c>
      <c r="D18" s="54" t="s">
        <v>146</v>
      </c>
      <c r="E18" s="54" t="s">
        <v>155</v>
      </c>
      <c r="F18" s="54" t="s">
        <v>157</v>
      </c>
      <c r="G18" s="54" t="s">
        <v>152</v>
      </c>
      <c r="H18" s="54" t="s">
        <v>153</v>
      </c>
    </row>
    <row r="19" spans="2:8" x14ac:dyDescent="0.2">
      <c r="B19" s="52" t="s">
        <v>108</v>
      </c>
      <c r="C19" s="52" t="s">
        <v>109</v>
      </c>
      <c r="D19" s="52">
        <v>780</v>
      </c>
      <c r="E19" s="52">
        <v>0</v>
      </c>
      <c r="F19" s="52">
        <v>880</v>
      </c>
      <c r="G19" s="52">
        <v>1E+30</v>
      </c>
      <c r="H19" s="52">
        <v>100</v>
      </c>
    </row>
    <row r="20" spans="2:8" x14ac:dyDescent="0.2">
      <c r="B20" s="52" t="s">
        <v>112</v>
      </c>
      <c r="C20" s="52" t="s">
        <v>113</v>
      </c>
      <c r="D20" s="52">
        <v>890</v>
      </c>
      <c r="E20" s="52">
        <v>-9.9999999999999645E-2</v>
      </c>
      <c r="F20" s="52">
        <v>890</v>
      </c>
      <c r="G20" s="52">
        <v>400</v>
      </c>
      <c r="H20" s="52">
        <v>20</v>
      </c>
    </row>
    <row r="21" spans="2:8" x14ac:dyDescent="0.2">
      <c r="B21" s="52" t="s">
        <v>116</v>
      </c>
      <c r="C21" s="52" t="s">
        <v>117</v>
      </c>
      <c r="D21" s="52">
        <v>540</v>
      </c>
      <c r="E21" s="52">
        <v>2.6</v>
      </c>
      <c r="F21" s="52">
        <v>540</v>
      </c>
      <c r="G21" s="52">
        <v>100</v>
      </c>
      <c r="H21" s="52">
        <v>110</v>
      </c>
    </row>
    <row r="22" spans="2:8" x14ac:dyDescent="0.2">
      <c r="B22" s="52" t="s">
        <v>119</v>
      </c>
      <c r="C22" s="52" t="s">
        <v>120</v>
      </c>
      <c r="D22" s="52">
        <v>690</v>
      </c>
      <c r="E22" s="52">
        <v>1.9999999999999996</v>
      </c>
      <c r="F22" s="52">
        <v>690</v>
      </c>
      <c r="G22" s="52">
        <v>100</v>
      </c>
      <c r="H22" s="52">
        <v>260</v>
      </c>
    </row>
    <row r="23" spans="2:8" x14ac:dyDescent="0.2">
      <c r="B23" s="52" t="s">
        <v>122</v>
      </c>
      <c r="C23" s="52" t="s">
        <v>123</v>
      </c>
      <c r="D23" s="52">
        <v>440</v>
      </c>
      <c r="E23" s="52">
        <v>1.8499999999999996</v>
      </c>
      <c r="F23" s="52">
        <v>440</v>
      </c>
      <c r="G23" s="52">
        <v>20</v>
      </c>
      <c r="H23" s="52">
        <v>410</v>
      </c>
    </row>
    <row r="24" spans="2:8" x14ac:dyDescent="0.2">
      <c r="B24" s="52" t="s">
        <v>125</v>
      </c>
      <c r="C24" s="52" t="s">
        <v>126</v>
      </c>
      <c r="D24" s="52">
        <v>110</v>
      </c>
      <c r="E24" s="52">
        <v>0</v>
      </c>
      <c r="F24" s="52">
        <v>430</v>
      </c>
      <c r="G24" s="52">
        <v>1E+30</v>
      </c>
      <c r="H24" s="52">
        <v>320</v>
      </c>
    </row>
    <row r="25" spans="2:8" x14ac:dyDescent="0.2">
      <c r="B25" s="52" t="s">
        <v>128</v>
      </c>
      <c r="C25" s="52" t="s">
        <v>129</v>
      </c>
      <c r="D25" s="52">
        <v>260</v>
      </c>
      <c r="E25" s="52">
        <v>0</v>
      </c>
      <c r="F25" s="52">
        <v>430</v>
      </c>
      <c r="G25" s="52">
        <v>1E+30</v>
      </c>
      <c r="H25" s="52">
        <v>170</v>
      </c>
    </row>
    <row r="26" spans="2:8" x14ac:dyDescent="0.2">
      <c r="B26" s="52" t="s">
        <v>131</v>
      </c>
      <c r="C26" s="52" t="s">
        <v>132</v>
      </c>
      <c r="D26" s="52">
        <v>410</v>
      </c>
      <c r="E26" s="52">
        <v>0</v>
      </c>
      <c r="F26" s="52">
        <v>430</v>
      </c>
      <c r="G26" s="52">
        <v>1E+30</v>
      </c>
      <c r="H26" s="52">
        <v>20</v>
      </c>
    </row>
    <row r="27" spans="2:8" x14ac:dyDescent="0.2">
      <c r="B27" s="52" t="s">
        <v>134</v>
      </c>
      <c r="C27" s="52" t="s">
        <v>135</v>
      </c>
      <c r="D27" s="52">
        <v>430</v>
      </c>
      <c r="E27" s="52">
        <v>-1.2000000000000006</v>
      </c>
      <c r="F27" s="52">
        <v>430</v>
      </c>
      <c r="G27" s="52">
        <v>20</v>
      </c>
      <c r="H27" s="52">
        <v>320</v>
      </c>
    </row>
    <row r="28" spans="2:8" x14ac:dyDescent="0.2">
      <c r="B28" s="52" t="s">
        <v>137</v>
      </c>
      <c r="C28" s="52" t="s">
        <v>138</v>
      </c>
      <c r="D28" s="52">
        <v>430</v>
      </c>
      <c r="E28" s="52">
        <v>-0.10000000000000009</v>
      </c>
      <c r="F28" s="52">
        <v>430</v>
      </c>
      <c r="G28" s="52">
        <v>20</v>
      </c>
      <c r="H28" s="52">
        <v>170</v>
      </c>
    </row>
    <row r="29" spans="2:8" ht="16" thickBot="1" x14ac:dyDescent="0.25">
      <c r="B29" s="50" t="s">
        <v>140</v>
      </c>
      <c r="C29" s="50" t="s">
        <v>141</v>
      </c>
      <c r="D29" s="50">
        <v>30</v>
      </c>
      <c r="E29" s="50">
        <v>0</v>
      </c>
      <c r="F29" s="50">
        <v>430</v>
      </c>
      <c r="G29" s="50">
        <v>1E+30</v>
      </c>
      <c r="H29" s="50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Data</vt:lpstr>
      <vt:lpstr>Part A+Model</vt:lpstr>
      <vt:lpstr>Part B – Cobb Shortages</vt:lpstr>
      <vt:lpstr>Answer Report 1</vt:lpstr>
      <vt:lpstr>Sensitivity Report 1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Hindle, Adam</dc:creator>
  <cp:lastModifiedBy>Shekhar, Roshan (Postgraduate Student)</cp:lastModifiedBy>
  <dcterms:created xsi:type="dcterms:W3CDTF">2022-11-02T19:24:06Z</dcterms:created>
  <dcterms:modified xsi:type="dcterms:W3CDTF">2022-12-11T17:07:41Z</dcterms:modified>
</cp:coreProperties>
</file>