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TSC\Downloads\"/>
    </mc:Choice>
  </mc:AlternateContent>
  <xr:revisionPtr revIDLastSave="0" documentId="13_ncr:1_{35FCC32E-96EC-4681-99CB-B22B9CA17E56}" xr6:coauthVersionLast="46" xr6:coauthVersionMax="46" xr10:uidLastSave="{00000000-0000-0000-0000-000000000000}"/>
  <bookViews>
    <workbookView xWindow="-108" yWindow="-108" windowWidth="23256" windowHeight="12576" activeTab="5" xr2:uid="{00000000-000D-0000-FFFF-FFFF00000000}"/>
  </bookViews>
  <sheets>
    <sheet name="Rocinante AI Model" sheetId="18" r:id="rId1"/>
    <sheet name="RocinanteAIWithAdditionalCostr" sheetId="10" r:id="rId2"/>
    <sheet name="Rocinante AI_STS" sheetId="11" state="veryHidden" r:id="rId3"/>
    <sheet name="TwoWayAnalysisTable" sheetId="12" r:id="rId4"/>
    <sheet name="OneWayAnalysisOnIndiaHighSkill" sheetId="15" r:id="rId5"/>
    <sheet name="OneWayAnalysisOnIndiaFreshers" sheetId="17" r:id="rId6"/>
  </sheets>
  <definedNames>
    <definedName name="ChartData" localSheetId="5">OneWayAnalysisOnIndiaFreshers!$K$5:$K$15</definedName>
    <definedName name="ChartData" localSheetId="4">OneWayAnalysisOnIndiaHighSkill!$K$5:$K$15</definedName>
    <definedName name="ChartData1" localSheetId="3">TwoWayAnalysisTable!$K$5:$K$9</definedName>
    <definedName name="ChartData2" localSheetId="3">TwoWayAnalysisTable!$O$5:$O$9</definedName>
    <definedName name="InputValues" localSheetId="5">OneWayAnalysisOnIndiaFreshers!$A$5:$A$15</definedName>
    <definedName name="InputValues" localSheetId="4">OneWayAnalysisOnIndiaHighSkill!$A$5:$A$15</definedName>
    <definedName name="InputValues1" localSheetId="3">TwoWayAnalysisTable!$A$5:$A$9</definedName>
    <definedName name="InputValues2" localSheetId="3">TwoWayAnalysisTable!$B$4:$F$4</definedName>
    <definedName name="OutputAddresses" localSheetId="5">OneWayAnalysisOnIndiaFreshers!$B$4:$E$4</definedName>
    <definedName name="OutputAddresses" localSheetId="4">OneWayAnalysisOnIndiaHighSkill!$B$4:$E$4</definedName>
    <definedName name="OutputAddresses" localSheetId="3">TwoWayAnalysisTable!$AZ$2:$AZ$17</definedName>
    <definedName name="OutputValues" localSheetId="5">OneWayAnalysisOnIndiaFreshers!$B$5:$E$15</definedName>
    <definedName name="OutputValues" localSheetId="4">OneWayAnalysisOnIndiaHighSkill!$B$5:$E$15</definedName>
    <definedName name="OutputValues_1" localSheetId="3">TwoWayAnalysisTable!$B$5:$F$9</definedName>
    <definedName name="OutputValues_10" localSheetId="3">TwoWayAnalysisTable!$B$68:$F$72</definedName>
    <definedName name="OutputValues_11" localSheetId="3">TwoWayAnalysisTable!$B$75:$F$79</definedName>
    <definedName name="OutputValues_12" localSheetId="3">TwoWayAnalysisTable!$B$82:$F$86</definedName>
    <definedName name="OutputValues_13" localSheetId="3">TwoWayAnalysisTable!$B$89:$F$93</definedName>
    <definedName name="OutputValues_14" localSheetId="3">TwoWayAnalysisTable!$B$96:$F$100</definedName>
    <definedName name="OutputValues_15" localSheetId="3">TwoWayAnalysisTable!$B$103:$F$107</definedName>
    <definedName name="OutputValues_16" localSheetId="3">TwoWayAnalysisTable!$B$110:$F$114</definedName>
    <definedName name="OutputValues_2" localSheetId="3">TwoWayAnalysisTable!$B$12:$F$16</definedName>
    <definedName name="OutputValues_3" localSheetId="3">TwoWayAnalysisTable!$B$19:$F$23</definedName>
    <definedName name="OutputValues_4" localSheetId="3">TwoWayAnalysisTable!$B$26:$F$30</definedName>
    <definedName name="OutputValues_5" localSheetId="3">TwoWayAnalysisTable!$B$33:$F$37</definedName>
    <definedName name="OutputValues_6" localSheetId="3">TwoWayAnalysisTable!$B$40:$F$44</definedName>
    <definedName name="OutputValues_7" localSheetId="3">TwoWayAnalysisTable!$B$47:$F$51</definedName>
    <definedName name="OutputValues_8" localSheetId="3">TwoWayAnalysisTable!$B$54:$F$58</definedName>
    <definedName name="OutputValues_9" localSheetId="3">TwoWayAnalysisTable!$B$61:$F$65</definedName>
    <definedName name="solver_adj" localSheetId="0" hidden="1">'Rocinante AI Model'!$D$16:$F$30</definedName>
    <definedName name="solver_adj" localSheetId="1" hidden="1">RocinanteAIWithAdditionalCostr!$D$16:$F$30</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0" localSheetId="0" hidden="1">'Rocinante AI Model'!$B$38:$B$42</definedName>
    <definedName name="solver_lhs1" localSheetId="0" hidden="1">'Rocinante AI Model'!$B$38:$B$47</definedName>
    <definedName name="solver_lhs1" localSheetId="1" hidden="1">RocinanteAIWithAdditionalCostr!$B$38:$B$42</definedName>
    <definedName name="solver_lhs2" localSheetId="0" hidden="1">'Rocinante AI Model'!$D$16:$F$30</definedName>
    <definedName name="solver_lhs2" localSheetId="1" hidden="1">RocinanteAIWithAdditionalCostr!$B$43:$B$44</definedName>
    <definedName name="solver_lhs3" localSheetId="0" hidden="1">'Rocinante AI Model'!$B$38:$B$42</definedName>
    <definedName name="solver_lhs3" localSheetId="1" hidden="1">RocinanteAIWithAdditionalCostr!$B$45:$B$49</definedName>
    <definedName name="solver_lhs4" localSheetId="0" hidden="1">'Rocinante AI Model'!$D$16:$F$30</definedName>
    <definedName name="solver_lhs4" localSheetId="1" hidden="1">RocinanteAIWithAdditionalCostr!$D$16:$F$30</definedName>
    <definedName name="solver_lhs5" localSheetId="0" hidden="1">'Rocinante AI Model'!$D$16:$F$30</definedName>
    <definedName name="solver_lhs5" localSheetId="1" hidden="1">RocinanteAIWithAdditionalCostr!$D$16:$F$30</definedName>
    <definedName name="solver_lhs6" localSheetId="0" hidden="1">'Rocinante AI Model'!$D$16:$F$30</definedName>
    <definedName name="solver_lhs6" localSheetId="1" hidden="1">RocinanteAIWithAdditionalCostr!$D$16:$F$30</definedName>
    <definedName name="solver_lin" localSheetId="0" hidden="1">1</definedName>
    <definedName name="solver_lin" localSheetId="1" hidden="1">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4</definedName>
    <definedName name="solver_nwt" localSheetId="0" hidden="1">1</definedName>
    <definedName name="solver_nwt" localSheetId="1" hidden="1">1</definedName>
    <definedName name="solver_opt" localSheetId="0" hidden="1">'Rocinante AI Model'!$F$32</definedName>
    <definedName name="solver_opt" localSheetId="1" hidden="1">RocinanteAIWithAdditionalCostr!$F$32</definedName>
    <definedName name="solver_pre" localSheetId="0" hidden="1">0.000001</definedName>
    <definedName name="solver_pre" localSheetId="1" hidden="1">0.000001</definedName>
    <definedName name="solver_rbv" localSheetId="0" hidden="1">2</definedName>
    <definedName name="solver_rbv" localSheetId="1" hidden="1">2</definedName>
    <definedName name="solver_rel0" localSheetId="0" hidden="1">3</definedName>
    <definedName name="solver_rel1" localSheetId="0" hidden="1">3</definedName>
    <definedName name="solver_rel1" localSheetId="1" hidden="1">3</definedName>
    <definedName name="solver_rel2" localSheetId="0" hidden="1">4</definedName>
    <definedName name="solver_rel2" localSheetId="1" hidden="1">1</definedName>
    <definedName name="solver_rel3" localSheetId="0" hidden="1">3</definedName>
    <definedName name="solver_rel3" localSheetId="1" hidden="1">3</definedName>
    <definedName name="solver_rel4" localSheetId="0" hidden="1">4</definedName>
    <definedName name="solver_rel4" localSheetId="1" hidden="1">4</definedName>
    <definedName name="solver_rel5" localSheetId="0" hidden="1">4</definedName>
    <definedName name="solver_rel5" localSheetId="1" hidden="1">4</definedName>
    <definedName name="solver_rel6" localSheetId="0" hidden="1">4</definedName>
    <definedName name="solver_rel6" localSheetId="1" hidden="1">4</definedName>
    <definedName name="solver_rhs0" localSheetId="0" hidden="1">'Rocinante AI Model'!$D$38:$D$42</definedName>
    <definedName name="solver_rhs1" localSheetId="0" hidden="1">'Rocinante AI Model'!$D$38:$D$47</definedName>
    <definedName name="solver_rhs1" localSheetId="1" hidden="1">RocinanteAIWithAdditionalCostr!$D$38:$D$42</definedName>
    <definedName name="solver_rhs2" localSheetId="0" hidden="1">integer</definedName>
    <definedName name="solver_rhs2" localSheetId="1" hidden="1">RocinanteAIWithAdditionalCostr!$D$43:$D$44</definedName>
    <definedName name="solver_rhs3" localSheetId="0" hidden="1">'Rocinante AI Model'!$D$38:$D$42</definedName>
    <definedName name="solver_rhs3" localSheetId="1" hidden="1">RocinanteAIWithAdditionalCostr!$D$45:$D$49</definedName>
    <definedName name="solver_rhs4" localSheetId="0" hidden="1">integer</definedName>
    <definedName name="solver_rhs4" localSheetId="1" hidden="1">integer</definedName>
    <definedName name="solver_rhs5" localSheetId="0" hidden="1">integer</definedName>
    <definedName name="solver_rhs5" localSheetId="1" hidden="1">integer</definedName>
    <definedName name="solver_rhs6" localSheetId="0" hidden="1">integer</definedName>
    <definedName name="solver_rhs6" localSheetId="1" hidden="1">integer</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8" l="1"/>
  <c r="D47" i="18"/>
  <c r="B47" i="18"/>
  <c r="D46" i="18"/>
  <c r="B46" i="18"/>
  <c r="D45" i="18"/>
  <c r="B45" i="18"/>
  <c r="D44" i="18"/>
  <c r="B44" i="18"/>
  <c r="D43" i="18"/>
  <c r="B43" i="18"/>
  <c r="B42" i="18"/>
  <c r="B41" i="18"/>
  <c r="B40" i="18"/>
  <c r="B39" i="18"/>
  <c r="B38" i="18"/>
  <c r="F34" i="18"/>
  <c r="E34" i="18"/>
  <c r="D34" i="18"/>
  <c r="H30" i="18"/>
  <c r="H29" i="18"/>
  <c r="I28" i="18"/>
  <c r="H28" i="18"/>
  <c r="H27" i="18"/>
  <c r="H26" i="18"/>
  <c r="I25" i="18"/>
  <c r="H25" i="18"/>
  <c r="H24" i="18"/>
  <c r="H23" i="18"/>
  <c r="I22" i="18"/>
  <c r="H22" i="18"/>
  <c r="H21" i="18"/>
  <c r="H20" i="18"/>
  <c r="I19" i="18"/>
  <c r="H19" i="18"/>
  <c r="H18" i="18"/>
  <c r="H17" i="18"/>
  <c r="I16" i="18"/>
  <c r="H16" i="18"/>
  <c r="F8" i="18"/>
  <c r="H8" i="18" s="1"/>
  <c r="D42" i="18" s="1"/>
  <c r="F7" i="18"/>
  <c r="H7" i="18" s="1"/>
  <c r="D41" i="18" s="1"/>
  <c r="F6" i="18"/>
  <c r="H6" i="18" s="1"/>
  <c r="D40" i="18" s="1"/>
  <c r="F5" i="18"/>
  <c r="H5" i="18" s="1"/>
  <c r="D39" i="18" s="1"/>
  <c r="F4" i="18"/>
  <c r="H4" i="18" s="1"/>
  <c r="D38" i="18" s="1"/>
  <c r="K1" i="17"/>
  <c r="J4" i="17"/>
  <c r="K15" i="17" s="1"/>
  <c r="K5" i="17" l="1"/>
  <c r="K9" i="17"/>
  <c r="K10" i="17"/>
  <c r="K8" i="17"/>
  <c r="K11" i="17"/>
  <c r="K12" i="17"/>
  <c r="K6" i="17"/>
  <c r="K13" i="17"/>
  <c r="K14" i="17"/>
  <c r="K7" i="17"/>
  <c r="K1" i="15" l="1"/>
  <c r="J4" i="15"/>
  <c r="K15" i="15" s="1"/>
  <c r="K5" i="15" l="1"/>
  <c r="K9" i="15"/>
  <c r="K13" i="15"/>
  <c r="K7" i="15"/>
  <c r="K10" i="15"/>
  <c r="K12" i="15"/>
  <c r="K14" i="15"/>
  <c r="K6" i="15"/>
  <c r="K8" i="15"/>
  <c r="K11" i="15"/>
  <c r="O1" i="12" l="1"/>
  <c r="K1" i="12"/>
  <c r="Q4" i="12"/>
  <c r="N4" i="12"/>
  <c r="N5" i="12" s="1"/>
  <c r="M4" i="12"/>
  <c r="J4" i="12"/>
  <c r="J5" i="12" s="1"/>
  <c r="I28" i="10"/>
  <c r="I25" i="10"/>
  <c r="I22" i="10"/>
  <c r="H30" i="10"/>
  <c r="H29" i="10"/>
  <c r="H28" i="10"/>
  <c r="H27" i="10"/>
  <c r="H26" i="10"/>
  <c r="H25" i="10"/>
  <c r="H24" i="10"/>
  <c r="H23" i="10"/>
  <c r="H22" i="10"/>
  <c r="H21" i="10"/>
  <c r="H20" i="10"/>
  <c r="H19" i="10"/>
  <c r="H18" i="10"/>
  <c r="H17" i="10"/>
  <c r="I19" i="10"/>
  <c r="I16" i="10"/>
  <c r="H16" i="10"/>
  <c r="E34" i="10"/>
  <c r="F34" i="10"/>
  <c r="D34" i="10"/>
  <c r="F32" i="10"/>
  <c r="F4" i="10"/>
  <c r="H4" i="10" s="1"/>
  <c r="D49" i="10" l="1"/>
  <c r="D48" i="10"/>
  <c r="D47" i="10"/>
  <c r="D46" i="10"/>
  <c r="D44" i="10"/>
  <c r="D43" i="10"/>
  <c r="B47" i="10"/>
  <c r="B45" i="10"/>
  <c r="B44" i="10"/>
  <c r="B43" i="10"/>
  <c r="B41" i="10"/>
  <c r="B39" i="10"/>
  <c r="B38" i="10"/>
  <c r="B48" i="10"/>
  <c r="K7" i="12"/>
  <c r="O8" i="12"/>
  <c r="K6" i="12"/>
  <c r="O7" i="12"/>
  <c r="K8" i="12"/>
  <c r="K5" i="12"/>
  <c r="K9" i="12"/>
  <c r="O6" i="12"/>
  <c r="O5" i="12"/>
  <c r="O9" i="12"/>
  <c r="D45" i="10" l="1"/>
  <c r="B46" i="10"/>
  <c r="B49" i="10" l="1"/>
  <c r="B42" i="10"/>
  <c r="B40" i="10"/>
  <c r="D38" i="10" l="1"/>
  <c r="F5" i="10"/>
  <c r="H5" i="10" s="1"/>
  <c r="D39" i="10" s="1"/>
  <c r="F8" i="10"/>
  <c r="H8" i="10" s="1"/>
  <c r="D42" i="10" s="1"/>
  <c r="F7" i="10"/>
  <c r="H7" i="10" s="1"/>
  <c r="D41" i="10" s="1"/>
  <c r="F6" i="10"/>
  <c r="H6" i="10" s="1"/>
  <c r="D40"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09E57F58-082A-4B7D-868D-D39C87109E38}">
      <text>
        <r>
          <rPr>
            <sz val="9"/>
            <color indexed="81"/>
            <rFont val="Tahoma"/>
            <family val="2"/>
          </rPr>
          <t>Solver found an integer solution within tolerance. All constraints are satisfied.</t>
        </r>
      </text>
    </comment>
    <comment ref="C5" authorId="0" shapeId="0" xr:uid="{DAF15B46-4DFF-44A5-9E4F-50BE02E878AE}">
      <text>
        <r>
          <rPr>
            <sz val="9"/>
            <color indexed="81"/>
            <rFont val="Tahoma"/>
            <family val="2"/>
          </rPr>
          <t>Solver found an integer solution within tolerance. All constraints are satisfied.</t>
        </r>
      </text>
    </comment>
    <comment ref="D5" authorId="0" shapeId="0" xr:uid="{4930D219-E1D5-4379-9D29-83E20F122AD6}">
      <text>
        <r>
          <rPr>
            <sz val="9"/>
            <color indexed="81"/>
            <rFont val="Tahoma"/>
            <family val="2"/>
          </rPr>
          <t>Solver found an integer solution within tolerance. All constraints are satisfied.</t>
        </r>
      </text>
    </comment>
    <comment ref="E5" authorId="0" shapeId="0" xr:uid="{B9A6EF42-221F-4452-8902-03EF97817B84}">
      <text>
        <r>
          <rPr>
            <sz val="9"/>
            <color indexed="81"/>
            <rFont val="Tahoma"/>
            <family val="2"/>
          </rPr>
          <t>Solver found an integer solution within tolerance. All constraints are satisfied.</t>
        </r>
      </text>
    </comment>
    <comment ref="F5" authorId="0" shapeId="0" xr:uid="{BF446FF7-7462-4699-9A56-F5D994F57995}">
      <text>
        <r>
          <rPr>
            <sz val="9"/>
            <color indexed="81"/>
            <rFont val="Tahoma"/>
            <family val="2"/>
          </rPr>
          <t>Solver found an integer solution within tolerance. All constraints are satisfied.</t>
        </r>
      </text>
    </comment>
    <comment ref="B6" authorId="0" shapeId="0" xr:uid="{6E48D2EF-4B46-48B8-9387-0D009D15EAA7}">
      <text>
        <r>
          <rPr>
            <sz val="9"/>
            <color indexed="81"/>
            <rFont val="Tahoma"/>
            <family val="2"/>
          </rPr>
          <t>Solver found an integer solution within tolerance. All constraints are satisfied.</t>
        </r>
      </text>
    </comment>
    <comment ref="C6" authorId="0" shapeId="0" xr:uid="{6C467BD8-4349-4090-9ABE-02A423376168}">
      <text>
        <r>
          <rPr>
            <sz val="9"/>
            <color indexed="81"/>
            <rFont val="Tahoma"/>
            <family val="2"/>
          </rPr>
          <t>Solver found an integer solution within tolerance. All constraints are satisfied.</t>
        </r>
      </text>
    </comment>
    <comment ref="D6" authorId="0" shapeId="0" xr:uid="{905CF2CA-AF59-4BBD-9F2C-F45206C3C7A2}">
      <text>
        <r>
          <rPr>
            <sz val="9"/>
            <color indexed="81"/>
            <rFont val="Tahoma"/>
            <family val="2"/>
          </rPr>
          <t>Solver found an integer solution within tolerance. All constraints are satisfied.</t>
        </r>
      </text>
    </comment>
    <comment ref="E6" authorId="0" shapeId="0" xr:uid="{52CCD867-3CC0-4E4F-B085-CE2E1AC8DF6A}">
      <text>
        <r>
          <rPr>
            <sz val="9"/>
            <color indexed="81"/>
            <rFont val="Tahoma"/>
            <family val="2"/>
          </rPr>
          <t>Solver found an integer solution within tolerance. All constraints are satisfied.</t>
        </r>
      </text>
    </comment>
    <comment ref="F6" authorId="0" shapeId="0" xr:uid="{52B19E8F-EA96-48E1-8173-9DAA47F581F8}">
      <text>
        <r>
          <rPr>
            <sz val="9"/>
            <color indexed="81"/>
            <rFont val="Tahoma"/>
            <family val="2"/>
          </rPr>
          <t>Solver found an integer solution within tolerance. All constraints are satisfied.</t>
        </r>
      </text>
    </comment>
    <comment ref="B7" authorId="0" shapeId="0" xr:uid="{BF453982-1A06-4B52-B0CB-AC46CD65C960}">
      <text>
        <r>
          <rPr>
            <sz val="9"/>
            <color indexed="81"/>
            <rFont val="Tahoma"/>
            <family val="2"/>
          </rPr>
          <t>Solver found an integer solution within tolerance. All constraints are satisfied.</t>
        </r>
      </text>
    </comment>
    <comment ref="C7" authorId="0" shapeId="0" xr:uid="{0BF5C881-1701-46C3-8C49-5479D40E6EED}">
      <text>
        <r>
          <rPr>
            <sz val="9"/>
            <color indexed="81"/>
            <rFont val="Tahoma"/>
            <family val="2"/>
          </rPr>
          <t>Solver found an integer solution within tolerance. All constraints are satisfied.</t>
        </r>
      </text>
    </comment>
    <comment ref="D7" authorId="0" shapeId="0" xr:uid="{5FE7915F-D675-42E1-BE01-E08012D8FA7A}">
      <text>
        <r>
          <rPr>
            <sz val="9"/>
            <color indexed="81"/>
            <rFont val="Tahoma"/>
            <family val="2"/>
          </rPr>
          <t>Solver found an integer solution within tolerance. All constraints are satisfied.</t>
        </r>
      </text>
    </comment>
    <comment ref="E7" authorId="0" shapeId="0" xr:uid="{EFCF7B6F-3194-4727-8669-A1EB7A74C0CC}">
      <text>
        <r>
          <rPr>
            <sz val="9"/>
            <color indexed="81"/>
            <rFont val="Tahoma"/>
            <family val="2"/>
          </rPr>
          <t>Solver found an integer solution within tolerance. All constraints are satisfied.</t>
        </r>
      </text>
    </comment>
    <comment ref="F7" authorId="0" shapeId="0" xr:uid="{65DF6241-9736-4E73-8514-0CB574FDD2C6}">
      <text>
        <r>
          <rPr>
            <sz val="9"/>
            <color indexed="81"/>
            <rFont val="Tahoma"/>
            <family val="2"/>
          </rPr>
          <t>Solver found an integer solution within tolerance. All constraints are satisfied.</t>
        </r>
      </text>
    </comment>
    <comment ref="B8" authorId="0" shapeId="0" xr:uid="{EBE38612-2591-472A-9235-F6243C8A7423}">
      <text>
        <r>
          <rPr>
            <sz val="9"/>
            <color indexed="81"/>
            <rFont val="Tahoma"/>
            <family val="2"/>
          </rPr>
          <t>Solver found an integer solution within tolerance. All constraints are satisfied.</t>
        </r>
      </text>
    </comment>
    <comment ref="C8" authorId="0" shapeId="0" xr:uid="{41C320F1-0A5D-4219-A9DF-11382AEEA802}">
      <text>
        <r>
          <rPr>
            <sz val="9"/>
            <color indexed="81"/>
            <rFont val="Tahoma"/>
            <family val="2"/>
          </rPr>
          <t>Solver found an integer solution within tolerance. All constraints are satisfied.</t>
        </r>
      </text>
    </comment>
    <comment ref="D8" authorId="0" shapeId="0" xr:uid="{062FDC8D-C81B-41E4-AA62-B6F1E1A0CCFB}">
      <text>
        <r>
          <rPr>
            <sz val="9"/>
            <color indexed="81"/>
            <rFont val="Tahoma"/>
            <family val="2"/>
          </rPr>
          <t>Solver found an integer solution within tolerance. All constraints are satisfied.</t>
        </r>
      </text>
    </comment>
    <comment ref="E8" authorId="0" shapeId="0" xr:uid="{785342CB-6FBC-4BB5-9201-68F45099881B}">
      <text>
        <r>
          <rPr>
            <sz val="9"/>
            <color indexed="81"/>
            <rFont val="Tahoma"/>
            <family val="2"/>
          </rPr>
          <t>Solver found an integer solution within tolerance. All constraints are satisfied.</t>
        </r>
      </text>
    </comment>
    <comment ref="F8" authorId="0" shapeId="0" xr:uid="{3F4F4E6C-D7DE-4603-9501-395687D2D347}">
      <text>
        <r>
          <rPr>
            <sz val="9"/>
            <color indexed="81"/>
            <rFont val="Tahoma"/>
            <family val="2"/>
          </rPr>
          <t>Solver found an integer solution within tolerance. All constraints are satisfied.</t>
        </r>
      </text>
    </comment>
    <comment ref="B9" authorId="0" shapeId="0" xr:uid="{94212EFC-6314-43D7-B97E-71B71CE5F8AE}">
      <text>
        <r>
          <rPr>
            <sz val="9"/>
            <color indexed="81"/>
            <rFont val="Tahoma"/>
            <family val="2"/>
          </rPr>
          <t>Solver found an integer solution within tolerance. All constraints are satisfied.</t>
        </r>
      </text>
    </comment>
    <comment ref="C9" authorId="0" shapeId="0" xr:uid="{5374F9E3-86F4-43E3-8261-E5F7E56604A1}">
      <text>
        <r>
          <rPr>
            <sz val="9"/>
            <color indexed="81"/>
            <rFont val="Tahoma"/>
            <family val="2"/>
          </rPr>
          <t>Solver found an integer solution within tolerance. All constraints are satisfied.</t>
        </r>
      </text>
    </comment>
    <comment ref="D9" authorId="0" shapeId="0" xr:uid="{A68A8A47-EAFD-4549-A183-F013B19EF799}">
      <text>
        <r>
          <rPr>
            <sz val="9"/>
            <color indexed="81"/>
            <rFont val="Tahoma"/>
            <family val="2"/>
          </rPr>
          <t>Solver found an integer solution within tolerance. All constraints are satisfied.</t>
        </r>
      </text>
    </comment>
    <comment ref="E9" authorId="0" shapeId="0" xr:uid="{F33C14CE-C1F3-4DF0-8196-0AE87982C5C8}">
      <text>
        <r>
          <rPr>
            <sz val="9"/>
            <color indexed="81"/>
            <rFont val="Tahoma"/>
            <family val="2"/>
          </rPr>
          <t>Solver found an integer solution within tolerance. All constraints are satisfied.</t>
        </r>
      </text>
    </comment>
    <comment ref="F9" authorId="0" shapeId="0" xr:uid="{824647BA-BEEA-440F-99A0-7452F1FF658D}">
      <text>
        <r>
          <rPr>
            <sz val="9"/>
            <color indexed="81"/>
            <rFont val="Tahoma"/>
            <family val="2"/>
          </rPr>
          <t>Solver found an integer solution within tolerance. All constraints are satisfied.</t>
        </r>
      </text>
    </comment>
    <comment ref="B12" authorId="0" shapeId="0" xr:uid="{A9D4C499-7DE0-4683-8E59-B4B453F73F8B}">
      <text>
        <r>
          <rPr>
            <sz val="9"/>
            <color indexed="81"/>
            <rFont val="Tahoma"/>
            <family val="2"/>
          </rPr>
          <t>Solver found an integer solution within tolerance. All constraints are satisfied.</t>
        </r>
      </text>
    </comment>
    <comment ref="C12" authorId="0" shapeId="0" xr:uid="{1442AB05-8F9C-4C62-8A42-6E5B152339EA}">
      <text>
        <r>
          <rPr>
            <sz val="9"/>
            <color indexed="81"/>
            <rFont val="Tahoma"/>
            <family val="2"/>
          </rPr>
          <t>Solver found an integer solution within tolerance. All constraints are satisfied.</t>
        </r>
      </text>
    </comment>
    <comment ref="D12" authorId="0" shapeId="0" xr:uid="{5C77DA05-2EC7-4970-BE08-90005C1B9F3A}">
      <text>
        <r>
          <rPr>
            <sz val="9"/>
            <color indexed="81"/>
            <rFont val="Tahoma"/>
            <family val="2"/>
          </rPr>
          <t>Solver found an integer solution within tolerance. All constraints are satisfied.</t>
        </r>
      </text>
    </comment>
    <comment ref="E12" authorId="0" shapeId="0" xr:uid="{2738E027-A71D-464A-BB1C-F5D4E7560A65}">
      <text>
        <r>
          <rPr>
            <sz val="9"/>
            <color indexed="81"/>
            <rFont val="Tahoma"/>
            <family val="2"/>
          </rPr>
          <t>Solver found an integer solution within tolerance. All constraints are satisfied.</t>
        </r>
      </text>
    </comment>
    <comment ref="F12" authorId="0" shapeId="0" xr:uid="{2F3B602E-8920-4698-B550-FA5F79BBFB8C}">
      <text>
        <r>
          <rPr>
            <sz val="9"/>
            <color indexed="81"/>
            <rFont val="Tahoma"/>
            <family val="2"/>
          </rPr>
          <t>Solver found an integer solution within tolerance. All constraints are satisfied.</t>
        </r>
      </text>
    </comment>
    <comment ref="B13" authorId="0" shapeId="0" xr:uid="{F6B0F8F6-5F45-4046-BD68-2AC83719F3F5}">
      <text>
        <r>
          <rPr>
            <sz val="9"/>
            <color indexed="81"/>
            <rFont val="Tahoma"/>
            <family val="2"/>
          </rPr>
          <t>Solver found an integer solution within tolerance. All constraints are satisfied.</t>
        </r>
      </text>
    </comment>
    <comment ref="C13" authorId="0" shapeId="0" xr:uid="{B1DA3D04-A83F-4231-A17E-3C55C49BEE04}">
      <text>
        <r>
          <rPr>
            <sz val="9"/>
            <color indexed="81"/>
            <rFont val="Tahoma"/>
            <family val="2"/>
          </rPr>
          <t>Solver found an integer solution within tolerance. All constraints are satisfied.</t>
        </r>
      </text>
    </comment>
    <comment ref="D13" authorId="0" shapeId="0" xr:uid="{F28D9CF0-2829-439A-820A-86244DC4B128}">
      <text>
        <r>
          <rPr>
            <sz val="9"/>
            <color indexed="81"/>
            <rFont val="Tahoma"/>
            <family val="2"/>
          </rPr>
          <t>Solver found an integer solution within tolerance. All constraints are satisfied.</t>
        </r>
      </text>
    </comment>
    <comment ref="E13" authorId="0" shapeId="0" xr:uid="{AC7D4CE3-464C-4F06-A675-DDC1D969D31F}">
      <text>
        <r>
          <rPr>
            <sz val="9"/>
            <color indexed="81"/>
            <rFont val="Tahoma"/>
            <family val="2"/>
          </rPr>
          <t>Solver found an integer solution within tolerance. All constraints are satisfied.</t>
        </r>
      </text>
    </comment>
    <comment ref="F13" authorId="0" shapeId="0" xr:uid="{C17C8810-7EFC-48DB-8505-2973DBE29210}">
      <text>
        <r>
          <rPr>
            <sz val="9"/>
            <color indexed="81"/>
            <rFont val="Tahoma"/>
            <family val="2"/>
          </rPr>
          <t>Solver found an integer solution within tolerance. All constraints are satisfied.</t>
        </r>
      </text>
    </comment>
    <comment ref="B14" authorId="0" shapeId="0" xr:uid="{4EB14A68-D7B8-476F-BED2-00619DEFE633}">
      <text>
        <r>
          <rPr>
            <sz val="9"/>
            <color indexed="81"/>
            <rFont val="Tahoma"/>
            <family val="2"/>
          </rPr>
          <t>Solver found an integer solution within tolerance. All constraints are satisfied.</t>
        </r>
      </text>
    </comment>
    <comment ref="C14" authorId="0" shapeId="0" xr:uid="{941E4537-CF28-434B-9884-A28B08084B17}">
      <text>
        <r>
          <rPr>
            <sz val="9"/>
            <color indexed="81"/>
            <rFont val="Tahoma"/>
            <family val="2"/>
          </rPr>
          <t>Solver found an integer solution within tolerance. All constraints are satisfied.</t>
        </r>
      </text>
    </comment>
    <comment ref="D14" authorId="0" shapeId="0" xr:uid="{E7F04C46-3969-4B97-B187-69132B3B09A7}">
      <text>
        <r>
          <rPr>
            <sz val="9"/>
            <color indexed="81"/>
            <rFont val="Tahoma"/>
            <family val="2"/>
          </rPr>
          <t>Solver found an integer solution within tolerance. All constraints are satisfied.</t>
        </r>
      </text>
    </comment>
    <comment ref="E14" authorId="0" shapeId="0" xr:uid="{5EC11388-104D-408A-8BBD-6F7B4455FF41}">
      <text>
        <r>
          <rPr>
            <sz val="9"/>
            <color indexed="81"/>
            <rFont val="Tahoma"/>
            <family val="2"/>
          </rPr>
          <t>Solver found an integer solution within tolerance. All constraints are satisfied.</t>
        </r>
      </text>
    </comment>
    <comment ref="F14" authorId="0" shapeId="0" xr:uid="{3542E1E0-8169-48BF-88FA-73B8D0D93923}">
      <text>
        <r>
          <rPr>
            <sz val="9"/>
            <color indexed="81"/>
            <rFont val="Tahoma"/>
            <family val="2"/>
          </rPr>
          <t>Solver found an integer solution within tolerance. All constraints are satisfied.</t>
        </r>
      </text>
    </comment>
    <comment ref="B15" authorId="0" shapeId="0" xr:uid="{F220E08F-1B9E-4A27-A3B1-004B07F7BCD4}">
      <text>
        <r>
          <rPr>
            <sz val="9"/>
            <color indexed="81"/>
            <rFont val="Tahoma"/>
            <family val="2"/>
          </rPr>
          <t>Solver found an integer solution within tolerance. All constraints are satisfied.</t>
        </r>
      </text>
    </comment>
    <comment ref="C15" authorId="0" shapeId="0" xr:uid="{1994B376-6968-4AF2-9420-D49DDFBD8A7A}">
      <text>
        <r>
          <rPr>
            <sz val="9"/>
            <color indexed="81"/>
            <rFont val="Tahoma"/>
            <family val="2"/>
          </rPr>
          <t>Solver found an integer solution within tolerance. All constraints are satisfied.</t>
        </r>
      </text>
    </comment>
    <comment ref="D15" authorId="0" shapeId="0" xr:uid="{1F8E1EA1-9652-48E5-A0E4-51213F749583}">
      <text>
        <r>
          <rPr>
            <sz val="9"/>
            <color indexed="81"/>
            <rFont val="Tahoma"/>
            <family val="2"/>
          </rPr>
          <t>Solver found an integer solution within tolerance. All constraints are satisfied.</t>
        </r>
      </text>
    </comment>
    <comment ref="E15" authorId="0" shapeId="0" xr:uid="{BE4AD174-7E9D-4B5F-8DF4-95176568BC7A}">
      <text>
        <r>
          <rPr>
            <sz val="9"/>
            <color indexed="81"/>
            <rFont val="Tahoma"/>
            <family val="2"/>
          </rPr>
          <t>Solver found an integer solution within tolerance. All constraints are satisfied.</t>
        </r>
      </text>
    </comment>
    <comment ref="F15" authorId="0" shapeId="0" xr:uid="{FFF5C1E8-6223-4556-8F9A-FC74FBA7C14B}">
      <text>
        <r>
          <rPr>
            <sz val="9"/>
            <color indexed="81"/>
            <rFont val="Tahoma"/>
            <family val="2"/>
          </rPr>
          <t>Solver found an integer solution within tolerance. All constraints are satisfied.</t>
        </r>
      </text>
    </comment>
    <comment ref="B16" authorId="0" shapeId="0" xr:uid="{DAF16F2F-1C41-473C-83EE-2569293A0413}">
      <text>
        <r>
          <rPr>
            <sz val="9"/>
            <color indexed="81"/>
            <rFont val="Tahoma"/>
            <family val="2"/>
          </rPr>
          <t>Solver found an integer solution within tolerance. All constraints are satisfied.</t>
        </r>
      </text>
    </comment>
    <comment ref="C16" authorId="0" shapeId="0" xr:uid="{FFE9E3FC-F5FF-4FD6-94B2-6E4C81ADA1D0}">
      <text>
        <r>
          <rPr>
            <sz val="9"/>
            <color indexed="81"/>
            <rFont val="Tahoma"/>
            <family val="2"/>
          </rPr>
          <t>Solver found an integer solution within tolerance. All constraints are satisfied.</t>
        </r>
      </text>
    </comment>
    <comment ref="D16" authorId="0" shapeId="0" xr:uid="{00C2C942-284A-4DE3-837C-DBBD2E923A43}">
      <text>
        <r>
          <rPr>
            <sz val="9"/>
            <color indexed="81"/>
            <rFont val="Tahoma"/>
            <family val="2"/>
          </rPr>
          <t>Solver found an integer solution within tolerance. All constraints are satisfied.</t>
        </r>
      </text>
    </comment>
    <comment ref="E16" authorId="0" shapeId="0" xr:uid="{82C112C6-455A-495C-9D70-61FD08B0DD25}">
      <text>
        <r>
          <rPr>
            <sz val="9"/>
            <color indexed="81"/>
            <rFont val="Tahoma"/>
            <family val="2"/>
          </rPr>
          <t>Solver found an integer solution within tolerance. All constraints are satisfied.</t>
        </r>
      </text>
    </comment>
    <comment ref="F16" authorId="0" shapeId="0" xr:uid="{51403F55-C091-49DD-B22D-64EDC14F6268}">
      <text>
        <r>
          <rPr>
            <sz val="9"/>
            <color indexed="81"/>
            <rFont val="Tahoma"/>
            <family val="2"/>
          </rPr>
          <t>Solver found an integer solution within tolerance. All constraints are satisfied.</t>
        </r>
      </text>
    </comment>
    <comment ref="B19" authorId="0" shapeId="0" xr:uid="{AA56CF80-1BB0-4D47-B915-7CAA33FE1851}">
      <text>
        <r>
          <rPr>
            <sz val="9"/>
            <color indexed="81"/>
            <rFont val="Tahoma"/>
            <family val="2"/>
          </rPr>
          <t>Solver found an integer solution within tolerance. All constraints are satisfied.</t>
        </r>
      </text>
    </comment>
    <comment ref="C19" authorId="0" shapeId="0" xr:uid="{D09923E4-5782-4290-981A-E229AD3452A7}">
      <text>
        <r>
          <rPr>
            <sz val="9"/>
            <color indexed="81"/>
            <rFont val="Tahoma"/>
            <family val="2"/>
          </rPr>
          <t>Solver found an integer solution within tolerance. All constraints are satisfied.</t>
        </r>
      </text>
    </comment>
    <comment ref="D19" authorId="0" shapeId="0" xr:uid="{C8091036-485C-427C-BD52-895877BC6168}">
      <text>
        <r>
          <rPr>
            <sz val="9"/>
            <color indexed="81"/>
            <rFont val="Tahoma"/>
            <family val="2"/>
          </rPr>
          <t>Solver found an integer solution within tolerance. All constraints are satisfied.</t>
        </r>
      </text>
    </comment>
    <comment ref="E19" authorId="0" shapeId="0" xr:uid="{E07B81C4-5446-487A-86E5-58C5ADAA8A50}">
      <text>
        <r>
          <rPr>
            <sz val="9"/>
            <color indexed="81"/>
            <rFont val="Tahoma"/>
            <family val="2"/>
          </rPr>
          <t>Solver found an integer solution within tolerance. All constraints are satisfied.</t>
        </r>
      </text>
    </comment>
    <comment ref="F19" authorId="0" shapeId="0" xr:uid="{96863265-9350-4B70-9BF5-D7A76D9502DA}">
      <text>
        <r>
          <rPr>
            <sz val="9"/>
            <color indexed="81"/>
            <rFont val="Tahoma"/>
            <family val="2"/>
          </rPr>
          <t>Solver found an integer solution within tolerance. All constraints are satisfied.</t>
        </r>
      </text>
    </comment>
    <comment ref="B20" authorId="0" shapeId="0" xr:uid="{DD43C03A-AEB9-4005-8FAF-D316907A3F09}">
      <text>
        <r>
          <rPr>
            <sz val="9"/>
            <color indexed="81"/>
            <rFont val="Tahoma"/>
            <family val="2"/>
          </rPr>
          <t>Solver found an integer solution within tolerance. All constraints are satisfied.</t>
        </r>
      </text>
    </comment>
    <comment ref="C20" authorId="0" shapeId="0" xr:uid="{BC0A4196-904B-4DC6-978D-D0C8F6AA066F}">
      <text>
        <r>
          <rPr>
            <sz val="9"/>
            <color indexed="81"/>
            <rFont val="Tahoma"/>
            <family val="2"/>
          </rPr>
          <t>Solver found an integer solution within tolerance. All constraints are satisfied.</t>
        </r>
      </text>
    </comment>
    <comment ref="D20" authorId="0" shapeId="0" xr:uid="{F64904A9-1F1D-47C9-9007-21A84D09D57F}">
      <text>
        <r>
          <rPr>
            <sz val="9"/>
            <color indexed="81"/>
            <rFont val="Tahoma"/>
            <family val="2"/>
          </rPr>
          <t>Solver found an integer solution within tolerance. All constraints are satisfied.</t>
        </r>
      </text>
    </comment>
    <comment ref="E20" authorId="0" shapeId="0" xr:uid="{F0C99CD5-4143-48C2-84B9-A71CE5A81F69}">
      <text>
        <r>
          <rPr>
            <sz val="9"/>
            <color indexed="81"/>
            <rFont val="Tahoma"/>
            <family val="2"/>
          </rPr>
          <t>Solver found an integer solution within tolerance. All constraints are satisfied.</t>
        </r>
      </text>
    </comment>
    <comment ref="F20" authorId="0" shapeId="0" xr:uid="{2D00982C-C80D-4A63-B3C2-0F8BA2B81E6F}">
      <text>
        <r>
          <rPr>
            <sz val="9"/>
            <color indexed="81"/>
            <rFont val="Tahoma"/>
            <family val="2"/>
          </rPr>
          <t>Solver found an integer solution within tolerance. All constraints are satisfied.</t>
        </r>
      </text>
    </comment>
    <comment ref="B21" authorId="0" shapeId="0" xr:uid="{2DD17894-B2D8-4568-9E3C-2434E22D67F2}">
      <text>
        <r>
          <rPr>
            <sz val="9"/>
            <color indexed="81"/>
            <rFont val="Tahoma"/>
            <family val="2"/>
          </rPr>
          <t>Solver found an integer solution within tolerance. All constraints are satisfied.</t>
        </r>
      </text>
    </comment>
    <comment ref="C21" authorId="0" shapeId="0" xr:uid="{7362C64A-B917-470C-B571-E1D88EA7FF9C}">
      <text>
        <r>
          <rPr>
            <sz val="9"/>
            <color indexed="81"/>
            <rFont val="Tahoma"/>
            <family val="2"/>
          </rPr>
          <t>Solver found an integer solution within tolerance. All constraints are satisfied.</t>
        </r>
      </text>
    </comment>
    <comment ref="D21" authorId="0" shapeId="0" xr:uid="{7F01A934-F8FA-4980-85B7-402EDE8D6B1A}">
      <text>
        <r>
          <rPr>
            <sz val="9"/>
            <color indexed="81"/>
            <rFont val="Tahoma"/>
            <family val="2"/>
          </rPr>
          <t>Solver found an integer solution within tolerance. All constraints are satisfied.</t>
        </r>
      </text>
    </comment>
    <comment ref="E21" authorId="0" shapeId="0" xr:uid="{01B8BC62-0EC6-42D3-95BC-B5ADC4058B89}">
      <text>
        <r>
          <rPr>
            <sz val="9"/>
            <color indexed="81"/>
            <rFont val="Tahoma"/>
            <family val="2"/>
          </rPr>
          <t>Solver found an integer solution within tolerance. All constraints are satisfied.</t>
        </r>
      </text>
    </comment>
    <comment ref="F21" authorId="0" shapeId="0" xr:uid="{3A34E68E-CA8F-4B47-A69C-881EC48B085D}">
      <text>
        <r>
          <rPr>
            <sz val="9"/>
            <color indexed="81"/>
            <rFont val="Tahoma"/>
            <family val="2"/>
          </rPr>
          <t>Solver found an integer solution within tolerance. All constraints are satisfied.</t>
        </r>
      </text>
    </comment>
    <comment ref="B22" authorId="0" shapeId="0" xr:uid="{2A06761B-B3A2-451B-8871-B2AFF5D299DB}">
      <text>
        <r>
          <rPr>
            <sz val="9"/>
            <color indexed="81"/>
            <rFont val="Tahoma"/>
            <family val="2"/>
          </rPr>
          <t>Solver found an integer solution within tolerance. All constraints are satisfied.</t>
        </r>
      </text>
    </comment>
    <comment ref="C22" authorId="0" shapeId="0" xr:uid="{A3E34964-D07C-4E86-9A89-4E5DC54F5F73}">
      <text>
        <r>
          <rPr>
            <sz val="9"/>
            <color indexed="81"/>
            <rFont val="Tahoma"/>
            <family val="2"/>
          </rPr>
          <t>Solver found an integer solution within tolerance. All constraints are satisfied.</t>
        </r>
      </text>
    </comment>
    <comment ref="D22" authorId="0" shapeId="0" xr:uid="{110E146D-DD3B-4550-916A-739B31A18F45}">
      <text>
        <r>
          <rPr>
            <sz val="9"/>
            <color indexed="81"/>
            <rFont val="Tahoma"/>
            <family val="2"/>
          </rPr>
          <t>Solver found an integer solution within tolerance. All constraints are satisfied.</t>
        </r>
      </text>
    </comment>
    <comment ref="E22" authorId="0" shapeId="0" xr:uid="{10F72B2B-84CC-4725-B887-1BF77883F6A8}">
      <text>
        <r>
          <rPr>
            <sz val="9"/>
            <color indexed="81"/>
            <rFont val="Tahoma"/>
            <family val="2"/>
          </rPr>
          <t>Solver found an integer solution within tolerance. All constraints are satisfied.</t>
        </r>
      </text>
    </comment>
    <comment ref="F22" authorId="0" shapeId="0" xr:uid="{537314BA-4E8C-4816-A463-4EEBA684A198}">
      <text>
        <r>
          <rPr>
            <sz val="9"/>
            <color indexed="81"/>
            <rFont val="Tahoma"/>
            <family val="2"/>
          </rPr>
          <t>Solver found an integer solution within tolerance. All constraints are satisfied.</t>
        </r>
      </text>
    </comment>
    <comment ref="B23" authorId="0" shapeId="0" xr:uid="{DD6A61A6-1563-4BC4-8EB6-9B2031048FBB}">
      <text>
        <r>
          <rPr>
            <sz val="9"/>
            <color indexed="81"/>
            <rFont val="Tahoma"/>
            <family val="2"/>
          </rPr>
          <t>Solver found an integer solution within tolerance. All constraints are satisfied.</t>
        </r>
      </text>
    </comment>
    <comment ref="C23" authorId="0" shapeId="0" xr:uid="{EB3A01D5-9D92-4164-9C9F-A841C564472A}">
      <text>
        <r>
          <rPr>
            <sz val="9"/>
            <color indexed="81"/>
            <rFont val="Tahoma"/>
            <family val="2"/>
          </rPr>
          <t>Solver found an integer solution within tolerance. All constraints are satisfied.</t>
        </r>
      </text>
    </comment>
    <comment ref="D23" authorId="0" shapeId="0" xr:uid="{ACDB95EA-DEBB-4859-809E-C7A00BDB900E}">
      <text>
        <r>
          <rPr>
            <sz val="9"/>
            <color indexed="81"/>
            <rFont val="Tahoma"/>
            <family val="2"/>
          </rPr>
          <t>Solver found an integer solution within tolerance. All constraints are satisfied.</t>
        </r>
      </text>
    </comment>
    <comment ref="E23" authorId="0" shapeId="0" xr:uid="{6667C020-132C-46EF-AEF0-A85C14698396}">
      <text>
        <r>
          <rPr>
            <sz val="9"/>
            <color indexed="81"/>
            <rFont val="Tahoma"/>
            <family val="2"/>
          </rPr>
          <t>Solver found an integer solution within tolerance. All constraints are satisfied.</t>
        </r>
      </text>
    </comment>
    <comment ref="F23" authorId="0" shapeId="0" xr:uid="{19E643EA-1C53-45AF-9F45-16D8184EEA47}">
      <text>
        <r>
          <rPr>
            <sz val="9"/>
            <color indexed="81"/>
            <rFont val="Tahoma"/>
            <family val="2"/>
          </rPr>
          <t>Solver found an integer solution within tolerance. All constraints are satisfied.</t>
        </r>
      </text>
    </comment>
    <comment ref="B26" authorId="0" shapeId="0" xr:uid="{B907F4D5-2C87-4008-9201-63D4E8233C3B}">
      <text>
        <r>
          <rPr>
            <sz val="9"/>
            <color indexed="81"/>
            <rFont val="Tahoma"/>
            <family val="2"/>
          </rPr>
          <t>Solver found an integer solution within tolerance. All constraints are satisfied.</t>
        </r>
      </text>
    </comment>
    <comment ref="C26" authorId="0" shapeId="0" xr:uid="{BAA2BB18-C9A9-4EA5-851F-213D3677856D}">
      <text>
        <r>
          <rPr>
            <sz val="9"/>
            <color indexed="81"/>
            <rFont val="Tahoma"/>
            <family val="2"/>
          </rPr>
          <t>Solver found an integer solution within tolerance. All constraints are satisfied.</t>
        </r>
      </text>
    </comment>
    <comment ref="D26" authorId="0" shapeId="0" xr:uid="{D59F5756-1EA7-4EF6-86B1-88413D08B75A}">
      <text>
        <r>
          <rPr>
            <sz val="9"/>
            <color indexed="81"/>
            <rFont val="Tahoma"/>
            <family val="2"/>
          </rPr>
          <t>Solver found an integer solution within tolerance. All constraints are satisfied.</t>
        </r>
      </text>
    </comment>
    <comment ref="E26" authorId="0" shapeId="0" xr:uid="{AF0A6E52-FB41-417B-9EBA-BF1A39BFC88C}">
      <text>
        <r>
          <rPr>
            <sz val="9"/>
            <color indexed="81"/>
            <rFont val="Tahoma"/>
            <family val="2"/>
          </rPr>
          <t>Solver found an integer solution within tolerance. All constraints are satisfied.</t>
        </r>
      </text>
    </comment>
    <comment ref="F26" authorId="0" shapeId="0" xr:uid="{B4F724ED-1933-43D7-A4AF-F3C6029E6511}">
      <text>
        <r>
          <rPr>
            <sz val="9"/>
            <color indexed="81"/>
            <rFont val="Tahoma"/>
            <family val="2"/>
          </rPr>
          <t>Solver found an integer solution within tolerance. All constraints are satisfied.</t>
        </r>
      </text>
    </comment>
    <comment ref="B27" authorId="0" shapeId="0" xr:uid="{EC924FA2-23EF-408A-9699-82AEADB24E4F}">
      <text>
        <r>
          <rPr>
            <sz val="9"/>
            <color indexed="81"/>
            <rFont val="Tahoma"/>
            <family val="2"/>
          </rPr>
          <t>Solver found an integer solution within tolerance. All constraints are satisfied.</t>
        </r>
      </text>
    </comment>
    <comment ref="C27" authorId="0" shapeId="0" xr:uid="{50AD9C00-AC80-4040-A28E-1D58766CF188}">
      <text>
        <r>
          <rPr>
            <sz val="9"/>
            <color indexed="81"/>
            <rFont val="Tahoma"/>
            <family val="2"/>
          </rPr>
          <t>Solver found an integer solution within tolerance. All constraints are satisfied.</t>
        </r>
      </text>
    </comment>
    <comment ref="D27" authorId="0" shapeId="0" xr:uid="{A22B6496-888E-4D5C-9DFC-A3D51C480256}">
      <text>
        <r>
          <rPr>
            <sz val="9"/>
            <color indexed="81"/>
            <rFont val="Tahoma"/>
            <family val="2"/>
          </rPr>
          <t>Solver found an integer solution within tolerance. All constraints are satisfied.</t>
        </r>
      </text>
    </comment>
    <comment ref="E27" authorId="0" shapeId="0" xr:uid="{77535C45-6E1D-48DD-8492-7F704248A023}">
      <text>
        <r>
          <rPr>
            <sz val="9"/>
            <color indexed="81"/>
            <rFont val="Tahoma"/>
            <family val="2"/>
          </rPr>
          <t>Solver found an integer solution within tolerance. All constraints are satisfied.</t>
        </r>
      </text>
    </comment>
    <comment ref="F27" authorId="0" shapeId="0" xr:uid="{22FA9E87-E47E-466C-81FE-2208715EC247}">
      <text>
        <r>
          <rPr>
            <sz val="9"/>
            <color indexed="81"/>
            <rFont val="Tahoma"/>
            <family val="2"/>
          </rPr>
          <t>Solver found an integer solution within tolerance. All constraints are satisfied.</t>
        </r>
      </text>
    </comment>
    <comment ref="B28" authorId="0" shapeId="0" xr:uid="{18197655-CD28-4E7F-B2D6-9E9F16E063B6}">
      <text>
        <r>
          <rPr>
            <sz val="9"/>
            <color indexed="81"/>
            <rFont val="Tahoma"/>
            <family val="2"/>
          </rPr>
          <t>Solver found an integer solution within tolerance. All constraints are satisfied.</t>
        </r>
      </text>
    </comment>
    <comment ref="C28" authorId="0" shapeId="0" xr:uid="{43E580A4-107D-4F1F-9EB8-30BDCEADB380}">
      <text>
        <r>
          <rPr>
            <sz val="9"/>
            <color indexed="81"/>
            <rFont val="Tahoma"/>
            <family val="2"/>
          </rPr>
          <t>Solver found an integer solution within tolerance. All constraints are satisfied.</t>
        </r>
      </text>
    </comment>
    <comment ref="D28" authorId="0" shapeId="0" xr:uid="{DD2B3F61-9CE5-41EF-8B00-D4CC9FA46844}">
      <text>
        <r>
          <rPr>
            <sz val="9"/>
            <color indexed="81"/>
            <rFont val="Tahoma"/>
            <family val="2"/>
          </rPr>
          <t>Solver found an integer solution within tolerance. All constraints are satisfied.</t>
        </r>
      </text>
    </comment>
    <comment ref="E28" authorId="0" shapeId="0" xr:uid="{FE39F237-0039-452D-8216-52A7292902C3}">
      <text>
        <r>
          <rPr>
            <sz val="9"/>
            <color indexed="81"/>
            <rFont val="Tahoma"/>
            <family val="2"/>
          </rPr>
          <t>Solver found an integer solution within tolerance. All constraints are satisfied.</t>
        </r>
      </text>
    </comment>
    <comment ref="F28" authorId="0" shapeId="0" xr:uid="{0996617B-ADD5-49EC-85DC-EFE17D0522A5}">
      <text>
        <r>
          <rPr>
            <sz val="9"/>
            <color indexed="81"/>
            <rFont val="Tahoma"/>
            <family val="2"/>
          </rPr>
          <t>Solver found an integer solution within tolerance. All constraints are satisfied.</t>
        </r>
      </text>
    </comment>
    <comment ref="B29" authorId="0" shapeId="0" xr:uid="{ED6B5722-7C83-4D46-B111-E0DFE41A2914}">
      <text>
        <r>
          <rPr>
            <sz val="9"/>
            <color indexed="81"/>
            <rFont val="Tahoma"/>
            <family val="2"/>
          </rPr>
          <t>Solver found an integer solution within tolerance. All constraints are satisfied.</t>
        </r>
      </text>
    </comment>
    <comment ref="C29" authorId="0" shapeId="0" xr:uid="{152DD25E-D3B8-4768-BF6C-30B1E429ED24}">
      <text>
        <r>
          <rPr>
            <sz val="9"/>
            <color indexed="81"/>
            <rFont val="Tahoma"/>
            <family val="2"/>
          </rPr>
          <t>Solver found an integer solution within tolerance. All constraints are satisfied.</t>
        </r>
      </text>
    </comment>
    <comment ref="D29" authorId="0" shapeId="0" xr:uid="{9BCAA4F6-B45C-4E00-A417-3ED79AB30E6B}">
      <text>
        <r>
          <rPr>
            <sz val="9"/>
            <color indexed="81"/>
            <rFont val="Tahoma"/>
            <family val="2"/>
          </rPr>
          <t>Solver found an integer solution within tolerance. All constraints are satisfied.</t>
        </r>
      </text>
    </comment>
    <comment ref="E29" authorId="0" shapeId="0" xr:uid="{2F53E329-8B1D-4D7A-BC09-D8CFAD4CFF07}">
      <text>
        <r>
          <rPr>
            <sz val="9"/>
            <color indexed="81"/>
            <rFont val="Tahoma"/>
            <family val="2"/>
          </rPr>
          <t>Solver found an integer solution within tolerance. All constraints are satisfied.</t>
        </r>
      </text>
    </comment>
    <comment ref="F29" authorId="0" shapeId="0" xr:uid="{60D87E73-CFED-4FBF-91DB-168C362FB7BD}">
      <text>
        <r>
          <rPr>
            <sz val="9"/>
            <color indexed="81"/>
            <rFont val="Tahoma"/>
            <family val="2"/>
          </rPr>
          <t>Solver found an integer solution within tolerance. All constraints are satisfied.</t>
        </r>
      </text>
    </comment>
    <comment ref="B30" authorId="0" shapeId="0" xr:uid="{09A68B37-13D5-4602-8AA6-53E23DB9CBC0}">
      <text>
        <r>
          <rPr>
            <sz val="9"/>
            <color indexed="81"/>
            <rFont val="Tahoma"/>
            <family val="2"/>
          </rPr>
          <t>Solver found an integer solution within tolerance. All constraints are satisfied.</t>
        </r>
      </text>
    </comment>
    <comment ref="C30" authorId="0" shapeId="0" xr:uid="{C7286C78-458F-4607-9671-C07851006BA4}">
      <text>
        <r>
          <rPr>
            <sz val="9"/>
            <color indexed="81"/>
            <rFont val="Tahoma"/>
            <family val="2"/>
          </rPr>
          <t>Solver found an integer solution within tolerance. All constraints are satisfied.</t>
        </r>
      </text>
    </comment>
    <comment ref="D30" authorId="0" shapeId="0" xr:uid="{A5BFC3C5-C505-44CE-9C26-EEE38CA31D69}">
      <text>
        <r>
          <rPr>
            <sz val="9"/>
            <color indexed="81"/>
            <rFont val="Tahoma"/>
            <family val="2"/>
          </rPr>
          <t>Solver found an integer solution within tolerance. All constraints are satisfied.</t>
        </r>
      </text>
    </comment>
    <comment ref="E30" authorId="0" shapeId="0" xr:uid="{25B82DB7-55C6-4E45-977B-90249F2AA883}">
      <text>
        <r>
          <rPr>
            <sz val="9"/>
            <color indexed="81"/>
            <rFont val="Tahoma"/>
            <family val="2"/>
          </rPr>
          <t>Solver found an integer solution within tolerance. All constraints are satisfied.</t>
        </r>
      </text>
    </comment>
    <comment ref="F30" authorId="0" shapeId="0" xr:uid="{C11DBC79-BEE5-4395-9B36-1FA51171051E}">
      <text>
        <r>
          <rPr>
            <sz val="9"/>
            <color indexed="81"/>
            <rFont val="Tahoma"/>
            <family val="2"/>
          </rPr>
          <t>Solver found an integer solution within tolerance. All constraints are satisfied.</t>
        </r>
      </text>
    </comment>
    <comment ref="B33" authorId="0" shapeId="0" xr:uid="{77B826DF-C039-4419-8837-4680C8FFD77B}">
      <text>
        <r>
          <rPr>
            <sz val="9"/>
            <color indexed="81"/>
            <rFont val="Tahoma"/>
            <family val="2"/>
          </rPr>
          <t>Solver found an integer solution within tolerance. All constraints are satisfied.</t>
        </r>
      </text>
    </comment>
    <comment ref="C33" authorId="0" shapeId="0" xr:uid="{A068FD98-6FF4-494F-B000-30ACA099AE05}">
      <text>
        <r>
          <rPr>
            <sz val="9"/>
            <color indexed="81"/>
            <rFont val="Tahoma"/>
            <family val="2"/>
          </rPr>
          <t>Solver found an integer solution within tolerance. All constraints are satisfied.</t>
        </r>
      </text>
    </comment>
    <comment ref="D33" authorId="0" shapeId="0" xr:uid="{B7F7EF70-BCD2-4ACB-AD30-72499C3B5D15}">
      <text>
        <r>
          <rPr>
            <sz val="9"/>
            <color indexed="81"/>
            <rFont val="Tahoma"/>
            <family val="2"/>
          </rPr>
          <t>Solver found an integer solution within tolerance. All constraints are satisfied.</t>
        </r>
      </text>
    </comment>
    <comment ref="E33" authorId="0" shapeId="0" xr:uid="{F5896CB8-866E-4D79-9E3E-F26D6F06ED68}">
      <text>
        <r>
          <rPr>
            <sz val="9"/>
            <color indexed="81"/>
            <rFont val="Tahoma"/>
            <family val="2"/>
          </rPr>
          <t>Solver found an integer solution within tolerance. All constraints are satisfied.</t>
        </r>
      </text>
    </comment>
    <comment ref="F33" authorId="0" shapeId="0" xr:uid="{A0AF0250-8775-402D-85B9-03F4AEE551FC}">
      <text>
        <r>
          <rPr>
            <sz val="9"/>
            <color indexed="81"/>
            <rFont val="Tahoma"/>
            <family val="2"/>
          </rPr>
          <t>Solver found an integer solution within tolerance. All constraints are satisfied.</t>
        </r>
      </text>
    </comment>
    <comment ref="B34" authorId="0" shapeId="0" xr:uid="{01BD07BC-B360-4831-BB0F-0F4A8B9ADF94}">
      <text>
        <r>
          <rPr>
            <sz val="9"/>
            <color indexed="81"/>
            <rFont val="Tahoma"/>
            <family val="2"/>
          </rPr>
          <t>Solver found an integer solution within tolerance. All constraints are satisfied.</t>
        </r>
      </text>
    </comment>
    <comment ref="C34" authorId="0" shapeId="0" xr:uid="{CABC91E6-E86B-4249-8AF1-2EFE42F64F80}">
      <text>
        <r>
          <rPr>
            <sz val="9"/>
            <color indexed="81"/>
            <rFont val="Tahoma"/>
            <family val="2"/>
          </rPr>
          <t>Solver found an integer solution within tolerance. All constraints are satisfied.</t>
        </r>
      </text>
    </comment>
    <comment ref="D34" authorId="0" shapeId="0" xr:uid="{2367405F-F55D-4224-944E-ABD62C7D7343}">
      <text>
        <r>
          <rPr>
            <sz val="9"/>
            <color indexed="81"/>
            <rFont val="Tahoma"/>
            <family val="2"/>
          </rPr>
          <t>Solver found an integer solution within tolerance. All constraints are satisfied.</t>
        </r>
      </text>
    </comment>
    <comment ref="E34" authorId="0" shapeId="0" xr:uid="{D58D6F06-4482-4EC7-AC1B-070F33991875}">
      <text>
        <r>
          <rPr>
            <sz val="9"/>
            <color indexed="81"/>
            <rFont val="Tahoma"/>
            <family val="2"/>
          </rPr>
          <t>Solver found an integer solution within tolerance. All constraints are satisfied.</t>
        </r>
      </text>
    </comment>
    <comment ref="F34" authorId="0" shapeId="0" xr:uid="{172FD090-2CB7-44A1-8584-AE5B0000167E}">
      <text>
        <r>
          <rPr>
            <sz val="9"/>
            <color indexed="81"/>
            <rFont val="Tahoma"/>
            <family val="2"/>
          </rPr>
          <t>Solver found an integer solution within tolerance. All constraints are satisfied.</t>
        </r>
      </text>
    </comment>
    <comment ref="B35" authorId="0" shapeId="0" xr:uid="{1EBA3C0F-3A24-45B0-BF24-48ED5019F987}">
      <text>
        <r>
          <rPr>
            <sz val="9"/>
            <color indexed="81"/>
            <rFont val="Tahoma"/>
            <family val="2"/>
          </rPr>
          <t>Solver found an integer solution within tolerance. All constraints are satisfied.</t>
        </r>
      </text>
    </comment>
    <comment ref="C35" authorId="0" shapeId="0" xr:uid="{33E278D6-147E-4E51-A1C5-BAB4CDB367EE}">
      <text>
        <r>
          <rPr>
            <sz val="9"/>
            <color indexed="81"/>
            <rFont val="Tahoma"/>
            <family val="2"/>
          </rPr>
          <t>Solver found an integer solution within tolerance. All constraints are satisfied.</t>
        </r>
      </text>
    </comment>
    <comment ref="D35" authorId="0" shapeId="0" xr:uid="{A80637C5-BDE0-44B8-A3BC-C312147AA07E}">
      <text>
        <r>
          <rPr>
            <sz val="9"/>
            <color indexed="81"/>
            <rFont val="Tahoma"/>
            <family val="2"/>
          </rPr>
          <t>Solver found an integer solution within tolerance. All constraints are satisfied.</t>
        </r>
      </text>
    </comment>
    <comment ref="E35" authorId="0" shapeId="0" xr:uid="{7BEF8995-B9B8-4E8A-898D-A68A56F288FF}">
      <text>
        <r>
          <rPr>
            <sz val="9"/>
            <color indexed="81"/>
            <rFont val="Tahoma"/>
            <family val="2"/>
          </rPr>
          <t>Solver found an integer solution within tolerance. All constraints are satisfied.</t>
        </r>
      </text>
    </comment>
    <comment ref="F35" authorId="0" shapeId="0" xr:uid="{194B9BAD-F2AE-4986-8FE1-42FA65581CBE}">
      <text>
        <r>
          <rPr>
            <sz val="9"/>
            <color indexed="81"/>
            <rFont val="Tahoma"/>
            <family val="2"/>
          </rPr>
          <t>Solver found an integer solution within tolerance. All constraints are satisfied.</t>
        </r>
      </text>
    </comment>
    <comment ref="B36" authorId="0" shapeId="0" xr:uid="{AF8440A8-5F88-4737-BC68-42A60EDA79F6}">
      <text>
        <r>
          <rPr>
            <sz val="9"/>
            <color indexed="81"/>
            <rFont val="Tahoma"/>
            <family val="2"/>
          </rPr>
          <t>Solver found an integer solution within tolerance. All constraints are satisfied.</t>
        </r>
      </text>
    </comment>
    <comment ref="C36" authorId="0" shapeId="0" xr:uid="{8625078F-2AA5-4E22-B428-E867B0375F03}">
      <text>
        <r>
          <rPr>
            <sz val="9"/>
            <color indexed="81"/>
            <rFont val="Tahoma"/>
            <family val="2"/>
          </rPr>
          <t>Solver found an integer solution within tolerance. All constraints are satisfied.</t>
        </r>
      </text>
    </comment>
    <comment ref="D36" authorId="0" shapeId="0" xr:uid="{13C5826E-1F59-469A-B9A9-79F046D7A0E7}">
      <text>
        <r>
          <rPr>
            <sz val="9"/>
            <color indexed="81"/>
            <rFont val="Tahoma"/>
            <family val="2"/>
          </rPr>
          <t>Solver found an integer solution within tolerance. All constraints are satisfied.</t>
        </r>
      </text>
    </comment>
    <comment ref="E36" authorId="0" shapeId="0" xr:uid="{D2B6C04E-D76C-478C-B0BB-9F88F119F26B}">
      <text>
        <r>
          <rPr>
            <sz val="9"/>
            <color indexed="81"/>
            <rFont val="Tahoma"/>
            <family val="2"/>
          </rPr>
          <t>Solver found an integer solution within tolerance. All constraints are satisfied.</t>
        </r>
      </text>
    </comment>
    <comment ref="F36" authorId="0" shapeId="0" xr:uid="{FF663C6A-6C45-4608-80E6-9C76CD153352}">
      <text>
        <r>
          <rPr>
            <sz val="9"/>
            <color indexed="81"/>
            <rFont val="Tahoma"/>
            <family val="2"/>
          </rPr>
          <t>Solver found an integer solution within tolerance. All constraints are satisfied.</t>
        </r>
      </text>
    </comment>
    <comment ref="B37" authorId="0" shapeId="0" xr:uid="{BB3921A9-7160-4263-8157-2175482196E0}">
      <text>
        <r>
          <rPr>
            <sz val="9"/>
            <color indexed="81"/>
            <rFont val="Tahoma"/>
            <family val="2"/>
          </rPr>
          <t>Solver found an integer solution within tolerance. All constraints are satisfied.</t>
        </r>
      </text>
    </comment>
    <comment ref="C37" authorId="0" shapeId="0" xr:uid="{A093BACC-2C92-4B2B-9E64-C13EB60E3D25}">
      <text>
        <r>
          <rPr>
            <sz val="9"/>
            <color indexed="81"/>
            <rFont val="Tahoma"/>
            <family val="2"/>
          </rPr>
          <t>Solver found an integer solution within tolerance. All constraints are satisfied.</t>
        </r>
      </text>
    </comment>
    <comment ref="D37" authorId="0" shapeId="0" xr:uid="{C4C1D2FD-B1EE-433F-B907-A446C85F03A2}">
      <text>
        <r>
          <rPr>
            <sz val="9"/>
            <color indexed="81"/>
            <rFont val="Tahoma"/>
            <family val="2"/>
          </rPr>
          <t>Solver found an integer solution within tolerance. All constraints are satisfied.</t>
        </r>
      </text>
    </comment>
    <comment ref="E37" authorId="0" shapeId="0" xr:uid="{9B57D1E3-89F6-4DD9-8067-A51B3C490421}">
      <text>
        <r>
          <rPr>
            <sz val="9"/>
            <color indexed="81"/>
            <rFont val="Tahoma"/>
            <family val="2"/>
          </rPr>
          <t>Solver found an integer solution within tolerance. All constraints are satisfied.</t>
        </r>
      </text>
    </comment>
    <comment ref="F37" authorId="0" shapeId="0" xr:uid="{1A7A81C8-163D-456B-9C1E-6C3B9537E3C4}">
      <text>
        <r>
          <rPr>
            <sz val="9"/>
            <color indexed="81"/>
            <rFont val="Tahoma"/>
            <family val="2"/>
          </rPr>
          <t>Solver found an integer solution within tolerance. All constraints are satisfied.</t>
        </r>
      </text>
    </comment>
    <comment ref="B40" authorId="0" shapeId="0" xr:uid="{043794A6-5DC0-4BBC-B35C-12CB3D94B862}">
      <text>
        <r>
          <rPr>
            <sz val="9"/>
            <color indexed="81"/>
            <rFont val="Tahoma"/>
            <family val="2"/>
          </rPr>
          <t>Solver found an integer solution within tolerance. All constraints are satisfied.</t>
        </r>
      </text>
    </comment>
    <comment ref="C40" authorId="0" shapeId="0" xr:uid="{425F6EE7-D628-4C59-8B5D-62D1D3655C6D}">
      <text>
        <r>
          <rPr>
            <sz val="9"/>
            <color indexed="81"/>
            <rFont val="Tahoma"/>
            <family val="2"/>
          </rPr>
          <t>Solver found an integer solution within tolerance. All constraints are satisfied.</t>
        </r>
      </text>
    </comment>
    <comment ref="D40" authorId="0" shapeId="0" xr:uid="{75EA5473-CB9D-437F-8EAA-A5A312720970}">
      <text>
        <r>
          <rPr>
            <sz val="9"/>
            <color indexed="81"/>
            <rFont val="Tahoma"/>
            <family val="2"/>
          </rPr>
          <t>Solver found an integer solution within tolerance. All constraints are satisfied.</t>
        </r>
      </text>
    </comment>
    <comment ref="E40" authorId="0" shapeId="0" xr:uid="{90312728-172D-4EE5-8586-FEC341423477}">
      <text>
        <r>
          <rPr>
            <sz val="9"/>
            <color indexed="81"/>
            <rFont val="Tahoma"/>
            <family val="2"/>
          </rPr>
          <t>Solver found an integer solution within tolerance. All constraints are satisfied.</t>
        </r>
      </text>
    </comment>
    <comment ref="F40" authorId="0" shapeId="0" xr:uid="{D56BD833-A872-4084-A7B5-1DB59028A87B}">
      <text>
        <r>
          <rPr>
            <sz val="9"/>
            <color indexed="81"/>
            <rFont val="Tahoma"/>
            <family val="2"/>
          </rPr>
          <t>Solver found an integer solution within tolerance. All constraints are satisfied.</t>
        </r>
      </text>
    </comment>
    <comment ref="B41" authorId="0" shapeId="0" xr:uid="{FCF2C57F-5FAC-484C-8E5D-A8F70C15F9FC}">
      <text>
        <r>
          <rPr>
            <sz val="9"/>
            <color indexed="81"/>
            <rFont val="Tahoma"/>
            <family val="2"/>
          </rPr>
          <t>Solver found an integer solution within tolerance. All constraints are satisfied.</t>
        </r>
      </text>
    </comment>
    <comment ref="C41" authorId="0" shapeId="0" xr:uid="{60A89933-1384-43E5-97C3-ED647F0A8BB5}">
      <text>
        <r>
          <rPr>
            <sz val="9"/>
            <color indexed="81"/>
            <rFont val="Tahoma"/>
            <family val="2"/>
          </rPr>
          <t>Solver found an integer solution within tolerance. All constraints are satisfied.</t>
        </r>
      </text>
    </comment>
    <comment ref="D41" authorId="0" shapeId="0" xr:uid="{2D36177C-1702-475C-94FB-30A53859B473}">
      <text>
        <r>
          <rPr>
            <sz val="9"/>
            <color indexed="81"/>
            <rFont val="Tahoma"/>
            <family val="2"/>
          </rPr>
          <t>Solver found an integer solution within tolerance. All constraints are satisfied.</t>
        </r>
      </text>
    </comment>
    <comment ref="E41" authorId="0" shapeId="0" xr:uid="{BD6EC735-D592-432D-8A3C-9FB9C04166B2}">
      <text>
        <r>
          <rPr>
            <sz val="9"/>
            <color indexed="81"/>
            <rFont val="Tahoma"/>
            <family val="2"/>
          </rPr>
          <t>Solver found an integer solution within tolerance. All constraints are satisfied.</t>
        </r>
      </text>
    </comment>
    <comment ref="F41" authorId="0" shapeId="0" xr:uid="{0B1EFA17-C506-45A4-A188-1F31BD18387C}">
      <text>
        <r>
          <rPr>
            <sz val="9"/>
            <color indexed="81"/>
            <rFont val="Tahoma"/>
            <family val="2"/>
          </rPr>
          <t>Solver found an integer solution within tolerance. All constraints are satisfied.</t>
        </r>
      </text>
    </comment>
    <comment ref="B42" authorId="0" shapeId="0" xr:uid="{A514297B-36E9-4DA0-BA88-4CBA2DC2D457}">
      <text>
        <r>
          <rPr>
            <sz val="9"/>
            <color indexed="81"/>
            <rFont val="Tahoma"/>
            <family val="2"/>
          </rPr>
          <t>Solver found an integer solution within tolerance. All constraints are satisfied.</t>
        </r>
      </text>
    </comment>
    <comment ref="C42" authorId="0" shapeId="0" xr:uid="{7B1A32D9-6163-4479-844F-29A4124AB2A4}">
      <text>
        <r>
          <rPr>
            <sz val="9"/>
            <color indexed="81"/>
            <rFont val="Tahoma"/>
            <family val="2"/>
          </rPr>
          <t>Solver found an integer solution within tolerance. All constraints are satisfied.</t>
        </r>
      </text>
    </comment>
    <comment ref="D42" authorId="0" shapeId="0" xr:uid="{2159DEF2-45D3-4D40-AA33-0ACB3F2C92DC}">
      <text>
        <r>
          <rPr>
            <sz val="9"/>
            <color indexed="81"/>
            <rFont val="Tahoma"/>
            <family val="2"/>
          </rPr>
          <t>Solver found an integer solution within tolerance. All constraints are satisfied.</t>
        </r>
      </text>
    </comment>
    <comment ref="E42" authorId="0" shapeId="0" xr:uid="{1CB28EFB-26BA-4F00-8289-B4A5E508C588}">
      <text>
        <r>
          <rPr>
            <sz val="9"/>
            <color indexed="81"/>
            <rFont val="Tahoma"/>
            <family val="2"/>
          </rPr>
          <t>Solver found an integer solution within tolerance. All constraints are satisfied.</t>
        </r>
      </text>
    </comment>
    <comment ref="F42" authorId="0" shapeId="0" xr:uid="{366ADA0D-6E97-4454-A7C9-C89E9AB0D406}">
      <text>
        <r>
          <rPr>
            <sz val="9"/>
            <color indexed="81"/>
            <rFont val="Tahoma"/>
            <family val="2"/>
          </rPr>
          <t>Solver found an integer solution within tolerance. All constraints are satisfied.</t>
        </r>
      </text>
    </comment>
    <comment ref="B43" authorId="0" shapeId="0" xr:uid="{A722AF93-1CD7-4437-93A0-ECC59334229D}">
      <text>
        <r>
          <rPr>
            <sz val="9"/>
            <color indexed="81"/>
            <rFont val="Tahoma"/>
            <family val="2"/>
          </rPr>
          <t>Solver found an integer solution within tolerance. All constraints are satisfied.</t>
        </r>
      </text>
    </comment>
    <comment ref="C43" authorId="0" shapeId="0" xr:uid="{63A28B16-CDF4-4440-9A0C-FD14D5D4ACEA}">
      <text>
        <r>
          <rPr>
            <sz val="9"/>
            <color indexed="81"/>
            <rFont val="Tahoma"/>
            <family val="2"/>
          </rPr>
          <t>Solver found an integer solution within tolerance. All constraints are satisfied.</t>
        </r>
      </text>
    </comment>
    <comment ref="D43" authorId="0" shapeId="0" xr:uid="{682F351F-6B30-44F2-B553-1F2B1A571155}">
      <text>
        <r>
          <rPr>
            <sz val="9"/>
            <color indexed="81"/>
            <rFont val="Tahoma"/>
            <family val="2"/>
          </rPr>
          <t>Solver found an integer solution within tolerance. All constraints are satisfied.</t>
        </r>
      </text>
    </comment>
    <comment ref="E43" authorId="0" shapeId="0" xr:uid="{10E50AB3-4F76-49DB-A2EE-A3F55DBEF4D6}">
      <text>
        <r>
          <rPr>
            <sz val="9"/>
            <color indexed="81"/>
            <rFont val="Tahoma"/>
            <family val="2"/>
          </rPr>
          <t>Solver found an integer solution within tolerance. All constraints are satisfied.</t>
        </r>
      </text>
    </comment>
    <comment ref="F43" authorId="0" shapeId="0" xr:uid="{9DA299D4-7609-4B76-91DE-D816F307ECB9}">
      <text>
        <r>
          <rPr>
            <sz val="9"/>
            <color indexed="81"/>
            <rFont val="Tahoma"/>
            <family val="2"/>
          </rPr>
          <t>Solver found an integer solution within tolerance. All constraints are satisfied.</t>
        </r>
      </text>
    </comment>
    <comment ref="B44" authorId="0" shapeId="0" xr:uid="{B66C4543-14E8-4D85-BD77-DCD9972E0BE7}">
      <text>
        <r>
          <rPr>
            <sz val="9"/>
            <color indexed="81"/>
            <rFont val="Tahoma"/>
            <family val="2"/>
          </rPr>
          <t>Solver found an integer solution within tolerance. All constraints are satisfied.</t>
        </r>
      </text>
    </comment>
    <comment ref="C44" authorId="0" shapeId="0" xr:uid="{B407CA53-1336-475E-BA98-3C8CDFB261CA}">
      <text>
        <r>
          <rPr>
            <sz val="9"/>
            <color indexed="81"/>
            <rFont val="Tahoma"/>
            <family val="2"/>
          </rPr>
          <t>Solver found an integer solution within tolerance. All constraints are satisfied.</t>
        </r>
      </text>
    </comment>
    <comment ref="D44" authorId="0" shapeId="0" xr:uid="{ABAF1F28-032D-44D7-9DC5-B079F60C590F}">
      <text>
        <r>
          <rPr>
            <sz val="9"/>
            <color indexed="81"/>
            <rFont val="Tahoma"/>
            <family val="2"/>
          </rPr>
          <t>Solver found an integer solution within tolerance. All constraints are satisfied.</t>
        </r>
      </text>
    </comment>
    <comment ref="E44" authorId="0" shapeId="0" xr:uid="{E172B7F5-5662-4E64-BB06-2E08114E7CFE}">
      <text>
        <r>
          <rPr>
            <sz val="9"/>
            <color indexed="81"/>
            <rFont val="Tahoma"/>
            <family val="2"/>
          </rPr>
          <t>Solver found an integer solution within tolerance. All constraints are satisfied.</t>
        </r>
      </text>
    </comment>
    <comment ref="F44" authorId="0" shapeId="0" xr:uid="{1906E9D5-65CB-40E2-B12B-F1A790A1631E}">
      <text>
        <r>
          <rPr>
            <sz val="9"/>
            <color indexed="81"/>
            <rFont val="Tahoma"/>
            <family val="2"/>
          </rPr>
          <t>Solver found an integer solution within tolerance. All constraints are satisfied.</t>
        </r>
      </text>
    </comment>
    <comment ref="B47" authorId="0" shapeId="0" xr:uid="{34D8F950-37AC-4887-9E18-443001D98341}">
      <text>
        <r>
          <rPr>
            <sz val="9"/>
            <color indexed="81"/>
            <rFont val="Tahoma"/>
            <family val="2"/>
          </rPr>
          <t>Solver found an integer solution within tolerance. All constraints are satisfied.</t>
        </r>
      </text>
    </comment>
    <comment ref="C47" authorId="0" shapeId="0" xr:uid="{AE5D1739-2166-4F52-B156-D931413C8CCF}">
      <text>
        <r>
          <rPr>
            <sz val="9"/>
            <color indexed="81"/>
            <rFont val="Tahoma"/>
            <family val="2"/>
          </rPr>
          <t>Solver found an integer solution within tolerance. All constraints are satisfied.</t>
        </r>
      </text>
    </comment>
    <comment ref="D47" authorId="0" shapeId="0" xr:uid="{63DD61F6-B7E7-4327-B5FD-80CACAAF63C6}">
      <text>
        <r>
          <rPr>
            <sz val="9"/>
            <color indexed="81"/>
            <rFont val="Tahoma"/>
            <family val="2"/>
          </rPr>
          <t>Solver found an integer solution within tolerance. All constraints are satisfied.</t>
        </r>
      </text>
    </comment>
    <comment ref="E47" authorId="0" shapeId="0" xr:uid="{D75D3196-7A96-445D-A5E0-DCF23FBF6B6E}">
      <text>
        <r>
          <rPr>
            <sz val="9"/>
            <color indexed="81"/>
            <rFont val="Tahoma"/>
            <family val="2"/>
          </rPr>
          <t>Solver found an integer solution within tolerance. All constraints are satisfied.</t>
        </r>
      </text>
    </comment>
    <comment ref="F47" authorId="0" shapeId="0" xr:uid="{1B8FF01B-515E-433E-B825-3BE610A67037}">
      <text>
        <r>
          <rPr>
            <sz val="9"/>
            <color indexed="81"/>
            <rFont val="Tahoma"/>
            <family val="2"/>
          </rPr>
          <t>Solver found an integer solution within tolerance. All constraints are satisfied.</t>
        </r>
      </text>
    </comment>
    <comment ref="B48" authorId="0" shapeId="0" xr:uid="{62FD548D-D39E-4F8E-AFD2-8A605C97356C}">
      <text>
        <r>
          <rPr>
            <sz val="9"/>
            <color indexed="81"/>
            <rFont val="Tahoma"/>
            <family val="2"/>
          </rPr>
          <t>Solver found an integer solution within tolerance. All constraints are satisfied.</t>
        </r>
      </text>
    </comment>
    <comment ref="C48" authorId="0" shapeId="0" xr:uid="{B9A62595-5FAB-42FD-AE27-245CED2F438B}">
      <text>
        <r>
          <rPr>
            <sz val="9"/>
            <color indexed="81"/>
            <rFont val="Tahoma"/>
            <family val="2"/>
          </rPr>
          <t>Solver found an integer solution within tolerance. All constraints are satisfied.</t>
        </r>
      </text>
    </comment>
    <comment ref="D48" authorId="0" shapeId="0" xr:uid="{7E230A69-6A54-4ADC-849E-97E8460ED5E7}">
      <text>
        <r>
          <rPr>
            <sz val="9"/>
            <color indexed="81"/>
            <rFont val="Tahoma"/>
            <family val="2"/>
          </rPr>
          <t>Solver found an integer solution within tolerance. All constraints are satisfied.</t>
        </r>
      </text>
    </comment>
    <comment ref="E48" authorId="0" shapeId="0" xr:uid="{E0B46CDA-A2AD-4249-91D0-94AE03D76B45}">
      <text>
        <r>
          <rPr>
            <sz val="9"/>
            <color indexed="81"/>
            <rFont val="Tahoma"/>
            <family val="2"/>
          </rPr>
          <t>Solver found an integer solution within tolerance. All constraints are satisfied.</t>
        </r>
      </text>
    </comment>
    <comment ref="F48" authorId="0" shapeId="0" xr:uid="{2500F62B-F89F-4199-A20B-BBF90CA6343B}">
      <text>
        <r>
          <rPr>
            <sz val="9"/>
            <color indexed="81"/>
            <rFont val="Tahoma"/>
            <family val="2"/>
          </rPr>
          <t>Solver found an integer solution within tolerance. All constraints are satisfied.</t>
        </r>
      </text>
    </comment>
    <comment ref="B49" authorId="0" shapeId="0" xr:uid="{98C54C33-6FDC-49C8-B38B-1751748A0B19}">
      <text>
        <r>
          <rPr>
            <sz val="9"/>
            <color indexed="81"/>
            <rFont val="Tahoma"/>
            <family val="2"/>
          </rPr>
          <t>Solver found an integer solution within tolerance. All constraints are satisfied.</t>
        </r>
      </text>
    </comment>
    <comment ref="C49" authorId="0" shapeId="0" xr:uid="{66CB5F5E-A113-4B59-B4A3-EA4CC2552481}">
      <text>
        <r>
          <rPr>
            <sz val="9"/>
            <color indexed="81"/>
            <rFont val="Tahoma"/>
            <family val="2"/>
          </rPr>
          <t>Solver found an integer solution within tolerance. All constraints are satisfied.</t>
        </r>
      </text>
    </comment>
    <comment ref="D49" authorId="0" shapeId="0" xr:uid="{EEE08677-DB82-4274-894A-F738E67C7D30}">
      <text>
        <r>
          <rPr>
            <sz val="9"/>
            <color indexed="81"/>
            <rFont val="Tahoma"/>
            <family val="2"/>
          </rPr>
          <t>Solver found an integer solution within tolerance. All constraints are satisfied.</t>
        </r>
      </text>
    </comment>
    <comment ref="E49" authorId="0" shapeId="0" xr:uid="{C87F2747-E599-43C9-816C-788C969FD566}">
      <text>
        <r>
          <rPr>
            <sz val="9"/>
            <color indexed="81"/>
            <rFont val="Tahoma"/>
            <family val="2"/>
          </rPr>
          <t>Solver found an integer solution within tolerance. All constraints are satisfied.</t>
        </r>
      </text>
    </comment>
    <comment ref="F49" authorId="0" shapeId="0" xr:uid="{B919A11C-CB74-4EDB-AE8E-5726C97549DD}">
      <text>
        <r>
          <rPr>
            <sz val="9"/>
            <color indexed="81"/>
            <rFont val="Tahoma"/>
            <family val="2"/>
          </rPr>
          <t>Solver found an integer solution within tolerance. All constraints are satisfied.</t>
        </r>
      </text>
    </comment>
    <comment ref="B50" authorId="0" shapeId="0" xr:uid="{CE9322FF-6724-42FD-BD89-7C294F235901}">
      <text>
        <r>
          <rPr>
            <sz val="9"/>
            <color indexed="81"/>
            <rFont val="Tahoma"/>
            <family val="2"/>
          </rPr>
          <t>Solver found an integer solution within tolerance. All constraints are satisfied.</t>
        </r>
      </text>
    </comment>
    <comment ref="C50" authorId="0" shapeId="0" xr:uid="{292F0CCE-A9CA-4670-94CD-53031B4503DD}">
      <text>
        <r>
          <rPr>
            <sz val="9"/>
            <color indexed="81"/>
            <rFont val="Tahoma"/>
            <family val="2"/>
          </rPr>
          <t>Solver found an integer solution within tolerance. All constraints are satisfied.</t>
        </r>
      </text>
    </comment>
    <comment ref="D50" authorId="0" shapeId="0" xr:uid="{8191A1C3-20F8-490E-8A92-ADCF072D2596}">
      <text>
        <r>
          <rPr>
            <sz val="9"/>
            <color indexed="81"/>
            <rFont val="Tahoma"/>
            <family val="2"/>
          </rPr>
          <t>Solver found an integer solution within tolerance. All constraints are satisfied.</t>
        </r>
      </text>
    </comment>
    <comment ref="E50" authorId="0" shapeId="0" xr:uid="{BE245D90-1E6A-408D-A595-88166EE02CAA}">
      <text>
        <r>
          <rPr>
            <sz val="9"/>
            <color indexed="81"/>
            <rFont val="Tahoma"/>
            <family val="2"/>
          </rPr>
          <t>Solver found an integer solution within tolerance. All constraints are satisfied.</t>
        </r>
      </text>
    </comment>
    <comment ref="F50" authorId="0" shapeId="0" xr:uid="{2CA5B1C3-DD1E-4F15-A0AB-492A791372C2}">
      <text>
        <r>
          <rPr>
            <sz val="9"/>
            <color indexed="81"/>
            <rFont val="Tahoma"/>
            <family val="2"/>
          </rPr>
          <t>Solver found an integer solution within tolerance. All constraints are satisfied.</t>
        </r>
      </text>
    </comment>
    <comment ref="B51" authorId="0" shapeId="0" xr:uid="{1AA24C24-5394-42D5-946F-D84654C565A3}">
      <text>
        <r>
          <rPr>
            <sz val="9"/>
            <color indexed="81"/>
            <rFont val="Tahoma"/>
            <family val="2"/>
          </rPr>
          <t>Solver found an integer solution within tolerance. All constraints are satisfied.</t>
        </r>
      </text>
    </comment>
    <comment ref="C51" authorId="0" shapeId="0" xr:uid="{F0038F0F-8EB8-49E7-B0F6-2F3F89400D44}">
      <text>
        <r>
          <rPr>
            <sz val="9"/>
            <color indexed="81"/>
            <rFont val="Tahoma"/>
            <family val="2"/>
          </rPr>
          <t>Solver found an integer solution within tolerance. All constraints are satisfied.</t>
        </r>
      </text>
    </comment>
    <comment ref="D51" authorId="0" shapeId="0" xr:uid="{2CE7BE56-544A-4128-91A0-F2B845B28B87}">
      <text>
        <r>
          <rPr>
            <sz val="9"/>
            <color indexed="81"/>
            <rFont val="Tahoma"/>
            <family val="2"/>
          </rPr>
          <t>Solver found an integer solution within tolerance. All constraints are satisfied.</t>
        </r>
      </text>
    </comment>
    <comment ref="E51" authorId="0" shapeId="0" xr:uid="{9D3AD689-6042-4F00-9251-7F407D3CE5CC}">
      <text>
        <r>
          <rPr>
            <sz val="9"/>
            <color indexed="81"/>
            <rFont val="Tahoma"/>
            <family val="2"/>
          </rPr>
          <t>Solver found an integer solution within tolerance. All constraints are satisfied.</t>
        </r>
      </text>
    </comment>
    <comment ref="F51" authorId="0" shapeId="0" xr:uid="{18D7FE28-55B5-4E28-B71A-CC7B56970B0E}">
      <text>
        <r>
          <rPr>
            <sz val="9"/>
            <color indexed="81"/>
            <rFont val="Tahoma"/>
            <family val="2"/>
          </rPr>
          <t>Solver found an integer solution within tolerance. All constraints are satisfied.</t>
        </r>
      </text>
    </comment>
    <comment ref="B54" authorId="0" shapeId="0" xr:uid="{BC756A2F-ACE0-4589-ACC4-325932B611F5}">
      <text>
        <r>
          <rPr>
            <sz val="9"/>
            <color indexed="81"/>
            <rFont val="Tahoma"/>
            <family val="2"/>
          </rPr>
          <t>Solver found an integer solution within tolerance. All constraints are satisfied.</t>
        </r>
      </text>
    </comment>
    <comment ref="C54" authorId="0" shapeId="0" xr:uid="{94E8217A-A497-4E39-8FE9-57E23D85142F}">
      <text>
        <r>
          <rPr>
            <sz val="9"/>
            <color indexed="81"/>
            <rFont val="Tahoma"/>
            <family val="2"/>
          </rPr>
          <t>Solver found an integer solution within tolerance. All constraints are satisfied.</t>
        </r>
      </text>
    </comment>
    <comment ref="D54" authorId="0" shapeId="0" xr:uid="{5C53EAFC-1FC4-4894-8821-600D5712F96A}">
      <text>
        <r>
          <rPr>
            <sz val="9"/>
            <color indexed="81"/>
            <rFont val="Tahoma"/>
            <family val="2"/>
          </rPr>
          <t>Solver found an integer solution within tolerance. All constraints are satisfied.</t>
        </r>
      </text>
    </comment>
    <comment ref="E54" authorId="0" shapeId="0" xr:uid="{7857260A-CF9F-4820-BA53-EA1E0994B623}">
      <text>
        <r>
          <rPr>
            <sz val="9"/>
            <color indexed="81"/>
            <rFont val="Tahoma"/>
            <family val="2"/>
          </rPr>
          <t>Solver found an integer solution within tolerance. All constraints are satisfied.</t>
        </r>
      </text>
    </comment>
    <comment ref="F54" authorId="0" shapeId="0" xr:uid="{0C35B99B-6393-4141-AF91-5992D3225E2A}">
      <text>
        <r>
          <rPr>
            <sz val="9"/>
            <color indexed="81"/>
            <rFont val="Tahoma"/>
            <family val="2"/>
          </rPr>
          <t>Solver found an integer solution within tolerance. All constraints are satisfied.</t>
        </r>
      </text>
    </comment>
    <comment ref="B55" authorId="0" shapeId="0" xr:uid="{F5DA74E3-CA90-493F-B1FC-10245709DD2C}">
      <text>
        <r>
          <rPr>
            <sz val="9"/>
            <color indexed="81"/>
            <rFont val="Tahoma"/>
            <family val="2"/>
          </rPr>
          <t>Solver found an integer solution within tolerance. All constraints are satisfied.</t>
        </r>
      </text>
    </comment>
    <comment ref="C55" authorId="0" shapeId="0" xr:uid="{C618CDE4-DBED-4030-8C51-5B43CC19A794}">
      <text>
        <r>
          <rPr>
            <sz val="9"/>
            <color indexed="81"/>
            <rFont val="Tahoma"/>
            <family val="2"/>
          </rPr>
          <t>Solver found an integer solution within tolerance. All constraints are satisfied.</t>
        </r>
      </text>
    </comment>
    <comment ref="D55" authorId="0" shapeId="0" xr:uid="{C8DE3642-2E56-48AE-9458-46B98F85564F}">
      <text>
        <r>
          <rPr>
            <sz val="9"/>
            <color indexed="81"/>
            <rFont val="Tahoma"/>
            <family val="2"/>
          </rPr>
          <t>Solver found an integer solution within tolerance. All constraints are satisfied.</t>
        </r>
      </text>
    </comment>
    <comment ref="E55" authorId="0" shapeId="0" xr:uid="{EFE50BC3-E3A2-4B9A-A24F-585CE011D578}">
      <text>
        <r>
          <rPr>
            <sz val="9"/>
            <color indexed="81"/>
            <rFont val="Tahoma"/>
            <family val="2"/>
          </rPr>
          <t>Solver found an integer solution within tolerance. All constraints are satisfied.</t>
        </r>
      </text>
    </comment>
    <comment ref="F55" authorId="0" shapeId="0" xr:uid="{86D095C5-3795-4FCF-A857-08FEBAE6D8E0}">
      <text>
        <r>
          <rPr>
            <sz val="9"/>
            <color indexed="81"/>
            <rFont val="Tahoma"/>
            <family val="2"/>
          </rPr>
          <t>Solver found an integer solution within tolerance. All constraints are satisfied.</t>
        </r>
      </text>
    </comment>
    <comment ref="B56" authorId="0" shapeId="0" xr:uid="{4A92C58D-4016-4620-9489-DBF268E96995}">
      <text>
        <r>
          <rPr>
            <sz val="9"/>
            <color indexed="81"/>
            <rFont val="Tahoma"/>
            <family val="2"/>
          </rPr>
          <t>Solver found an integer solution within tolerance. All constraints are satisfied.</t>
        </r>
      </text>
    </comment>
    <comment ref="C56" authorId="0" shapeId="0" xr:uid="{28346186-49CF-44C3-8979-5CC6A0D0F1DB}">
      <text>
        <r>
          <rPr>
            <sz val="9"/>
            <color indexed="81"/>
            <rFont val="Tahoma"/>
            <family val="2"/>
          </rPr>
          <t>Solver found an integer solution within tolerance. All constraints are satisfied.</t>
        </r>
      </text>
    </comment>
    <comment ref="D56" authorId="0" shapeId="0" xr:uid="{5B2359A1-A733-4415-8A62-FAC1E5F80714}">
      <text>
        <r>
          <rPr>
            <sz val="9"/>
            <color indexed="81"/>
            <rFont val="Tahoma"/>
            <family val="2"/>
          </rPr>
          <t>Solver found an integer solution within tolerance. All constraints are satisfied.</t>
        </r>
      </text>
    </comment>
    <comment ref="E56" authorId="0" shapeId="0" xr:uid="{DCC88054-12D4-4424-805D-145261B4CFDD}">
      <text>
        <r>
          <rPr>
            <sz val="9"/>
            <color indexed="81"/>
            <rFont val="Tahoma"/>
            <family val="2"/>
          </rPr>
          <t>Solver found an integer solution within tolerance. All constraints are satisfied.</t>
        </r>
      </text>
    </comment>
    <comment ref="F56" authorId="0" shapeId="0" xr:uid="{AF372F50-B636-48CE-A340-240675094CB7}">
      <text>
        <r>
          <rPr>
            <sz val="9"/>
            <color indexed="81"/>
            <rFont val="Tahoma"/>
            <family val="2"/>
          </rPr>
          <t>Solver found an integer solution within tolerance. All constraints are satisfied.</t>
        </r>
      </text>
    </comment>
    <comment ref="B57" authorId="0" shapeId="0" xr:uid="{54BB4519-F399-4611-8A7B-B5C9BEAC6264}">
      <text>
        <r>
          <rPr>
            <sz val="9"/>
            <color indexed="81"/>
            <rFont val="Tahoma"/>
            <family val="2"/>
          </rPr>
          <t>Solver found an integer solution within tolerance. All constraints are satisfied.</t>
        </r>
      </text>
    </comment>
    <comment ref="C57" authorId="0" shapeId="0" xr:uid="{C5F4F342-4DFF-442D-82AD-0878E90FA677}">
      <text>
        <r>
          <rPr>
            <sz val="9"/>
            <color indexed="81"/>
            <rFont val="Tahoma"/>
            <family val="2"/>
          </rPr>
          <t>Solver found an integer solution within tolerance. All constraints are satisfied.</t>
        </r>
      </text>
    </comment>
    <comment ref="D57" authorId="0" shapeId="0" xr:uid="{7F5019A4-D6AC-4663-AB82-39EE190F7CD9}">
      <text>
        <r>
          <rPr>
            <sz val="9"/>
            <color indexed="81"/>
            <rFont val="Tahoma"/>
            <family val="2"/>
          </rPr>
          <t>Solver found an integer solution within tolerance. All constraints are satisfied.</t>
        </r>
      </text>
    </comment>
    <comment ref="E57" authorId="0" shapeId="0" xr:uid="{D1C05C8F-C088-4249-9848-CEC1B9848F41}">
      <text>
        <r>
          <rPr>
            <sz val="9"/>
            <color indexed="81"/>
            <rFont val="Tahoma"/>
            <family val="2"/>
          </rPr>
          <t>Solver found an integer solution within tolerance. All constraints are satisfied.</t>
        </r>
      </text>
    </comment>
    <comment ref="F57" authorId="0" shapeId="0" xr:uid="{C2C3E800-C03C-4C19-9C67-5CE2486BB98F}">
      <text>
        <r>
          <rPr>
            <sz val="9"/>
            <color indexed="81"/>
            <rFont val="Tahoma"/>
            <family val="2"/>
          </rPr>
          <t>Solver found an integer solution within tolerance. All constraints are satisfied.</t>
        </r>
      </text>
    </comment>
    <comment ref="B58" authorId="0" shapeId="0" xr:uid="{A5A97698-42C5-4DA8-B1D5-E91B45676F3D}">
      <text>
        <r>
          <rPr>
            <sz val="9"/>
            <color indexed="81"/>
            <rFont val="Tahoma"/>
            <family val="2"/>
          </rPr>
          <t>Solver found an integer solution within tolerance. All constraints are satisfied.</t>
        </r>
      </text>
    </comment>
    <comment ref="C58" authorId="0" shapeId="0" xr:uid="{988C4C0D-D26A-458A-B0D6-5AAC06E98B14}">
      <text>
        <r>
          <rPr>
            <sz val="9"/>
            <color indexed="81"/>
            <rFont val="Tahoma"/>
            <family val="2"/>
          </rPr>
          <t>Solver found an integer solution within tolerance. All constraints are satisfied.</t>
        </r>
      </text>
    </comment>
    <comment ref="D58" authorId="0" shapeId="0" xr:uid="{31200941-AED9-452C-81A0-F31AA41D553E}">
      <text>
        <r>
          <rPr>
            <sz val="9"/>
            <color indexed="81"/>
            <rFont val="Tahoma"/>
            <family val="2"/>
          </rPr>
          <t>Solver found an integer solution within tolerance. All constraints are satisfied.</t>
        </r>
      </text>
    </comment>
    <comment ref="E58" authorId="0" shapeId="0" xr:uid="{49B299AC-7B40-49F5-B051-0A86F7686E72}">
      <text>
        <r>
          <rPr>
            <sz val="9"/>
            <color indexed="81"/>
            <rFont val="Tahoma"/>
            <family val="2"/>
          </rPr>
          <t>Solver found an integer solution within tolerance. All constraints are satisfied.</t>
        </r>
      </text>
    </comment>
    <comment ref="F58" authorId="0" shapeId="0" xr:uid="{3DA17F2F-39C3-4FED-B31B-CD42E0C89D5E}">
      <text>
        <r>
          <rPr>
            <sz val="9"/>
            <color indexed="81"/>
            <rFont val="Tahoma"/>
            <family val="2"/>
          </rPr>
          <t>Solver found an integer solution within tolerance. All constraints are satisfied.</t>
        </r>
      </text>
    </comment>
    <comment ref="B61" authorId="0" shapeId="0" xr:uid="{A7C8606F-D114-47CC-B835-8C06B48C23C4}">
      <text>
        <r>
          <rPr>
            <sz val="9"/>
            <color indexed="81"/>
            <rFont val="Tahoma"/>
            <family val="2"/>
          </rPr>
          <t>Solver found an integer solution within tolerance. All constraints are satisfied.</t>
        </r>
      </text>
    </comment>
    <comment ref="C61" authorId="0" shapeId="0" xr:uid="{01ED9023-3161-47F7-AE68-F1C30342BA7A}">
      <text>
        <r>
          <rPr>
            <sz val="9"/>
            <color indexed="81"/>
            <rFont val="Tahoma"/>
            <family val="2"/>
          </rPr>
          <t>Solver found an integer solution within tolerance. All constraints are satisfied.</t>
        </r>
      </text>
    </comment>
    <comment ref="D61" authorId="0" shapeId="0" xr:uid="{80C62C35-0A70-4A35-BA06-7C88A35F67F8}">
      <text>
        <r>
          <rPr>
            <sz val="9"/>
            <color indexed="81"/>
            <rFont val="Tahoma"/>
            <family val="2"/>
          </rPr>
          <t>Solver found an integer solution within tolerance. All constraints are satisfied.</t>
        </r>
      </text>
    </comment>
    <comment ref="E61" authorId="0" shapeId="0" xr:uid="{1BBB60D1-0776-47D2-A414-11FA54AB94D6}">
      <text>
        <r>
          <rPr>
            <sz val="9"/>
            <color indexed="81"/>
            <rFont val="Tahoma"/>
            <family val="2"/>
          </rPr>
          <t>Solver found an integer solution within tolerance. All constraints are satisfied.</t>
        </r>
      </text>
    </comment>
    <comment ref="F61" authorId="0" shapeId="0" xr:uid="{6E0BC16A-3897-4550-8C72-1A384797BBE2}">
      <text>
        <r>
          <rPr>
            <sz val="9"/>
            <color indexed="81"/>
            <rFont val="Tahoma"/>
            <family val="2"/>
          </rPr>
          <t>Solver found an integer solution within tolerance. All constraints are satisfied.</t>
        </r>
      </text>
    </comment>
    <comment ref="B62" authorId="0" shapeId="0" xr:uid="{D85A0E1D-3B73-492D-A3BE-811F941B0758}">
      <text>
        <r>
          <rPr>
            <sz val="9"/>
            <color indexed="81"/>
            <rFont val="Tahoma"/>
            <family val="2"/>
          </rPr>
          <t>Solver found an integer solution within tolerance. All constraints are satisfied.</t>
        </r>
      </text>
    </comment>
    <comment ref="C62" authorId="0" shapeId="0" xr:uid="{F028373C-7489-4BBC-82E1-7406CB025F8B}">
      <text>
        <r>
          <rPr>
            <sz val="9"/>
            <color indexed="81"/>
            <rFont val="Tahoma"/>
            <family val="2"/>
          </rPr>
          <t>Solver found an integer solution within tolerance. All constraints are satisfied.</t>
        </r>
      </text>
    </comment>
    <comment ref="D62" authorId="0" shapeId="0" xr:uid="{3FF00BC8-F763-4D9C-BB86-062C9104A7AA}">
      <text>
        <r>
          <rPr>
            <sz val="9"/>
            <color indexed="81"/>
            <rFont val="Tahoma"/>
            <family val="2"/>
          </rPr>
          <t>Solver found an integer solution within tolerance. All constraints are satisfied.</t>
        </r>
      </text>
    </comment>
    <comment ref="E62" authorId="0" shapeId="0" xr:uid="{F93A6C0B-4A15-4C3E-8184-41DDD812EFEE}">
      <text>
        <r>
          <rPr>
            <sz val="9"/>
            <color indexed="81"/>
            <rFont val="Tahoma"/>
            <family val="2"/>
          </rPr>
          <t>Solver found an integer solution within tolerance. All constraints are satisfied.</t>
        </r>
      </text>
    </comment>
    <comment ref="F62" authorId="0" shapeId="0" xr:uid="{E1F067DC-9EC8-4C5A-ADE3-603FE8A1C7A8}">
      <text>
        <r>
          <rPr>
            <sz val="9"/>
            <color indexed="81"/>
            <rFont val="Tahoma"/>
            <family val="2"/>
          </rPr>
          <t>Solver found an integer solution within tolerance. All constraints are satisfied.</t>
        </r>
      </text>
    </comment>
    <comment ref="B63" authorId="0" shapeId="0" xr:uid="{3ED6AFF7-4A6F-4B6C-B363-0401E59749F4}">
      <text>
        <r>
          <rPr>
            <sz val="9"/>
            <color indexed="81"/>
            <rFont val="Tahoma"/>
            <family val="2"/>
          </rPr>
          <t>Solver found an integer solution within tolerance. All constraints are satisfied.</t>
        </r>
      </text>
    </comment>
    <comment ref="C63" authorId="0" shapeId="0" xr:uid="{B903AA80-5EA8-40B7-84E4-0704103240E7}">
      <text>
        <r>
          <rPr>
            <sz val="9"/>
            <color indexed="81"/>
            <rFont val="Tahoma"/>
            <family val="2"/>
          </rPr>
          <t>Solver found an integer solution within tolerance. All constraints are satisfied.</t>
        </r>
      </text>
    </comment>
    <comment ref="D63" authorId="0" shapeId="0" xr:uid="{AAF2CE2F-E613-41FF-B22E-B1E9B3EAA9C0}">
      <text>
        <r>
          <rPr>
            <sz val="9"/>
            <color indexed="81"/>
            <rFont val="Tahoma"/>
            <family val="2"/>
          </rPr>
          <t>Solver found an integer solution within tolerance. All constraints are satisfied.</t>
        </r>
      </text>
    </comment>
    <comment ref="E63" authorId="0" shapeId="0" xr:uid="{E67D0DFE-529E-4B72-8899-40AF17008DF2}">
      <text>
        <r>
          <rPr>
            <sz val="9"/>
            <color indexed="81"/>
            <rFont val="Tahoma"/>
            <family val="2"/>
          </rPr>
          <t>Solver found an integer solution within tolerance. All constraints are satisfied.</t>
        </r>
      </text>
    </comment>
    <comment ref="F63" authorId="0" shapeId="0" xr:uid="{83355BDC-6A25-406D-94A3-A089C620BFC6}">
      <text>
        <r>
          <rPr>
            <sz val="9"/>
            <color indexed="81"/>
            <rFont val="Tahoma"/>
            <family val="2"/>
          </rPr>
          <t>Solver found an integer solution within tolerance. All constraints are satisfied.</t>
        </r>
      </text>
    </comment>
    <comment ref="B64" authorId="0" shapeId="0" xr:uid="{2243A2AC-9ECE-4E2B-B951-81BC9C529117}">
      <text>
        <r>
          <rPr>
            <sz val="9"/>
            <color indexed="81"/>
            <rFont val="Tahoma"/>
            <family val="2"/>
          </rPr>
          <t>Solver found an integer solution within tolerance. All constraints are satisfied.</t>
        </r>
      </text>
    </comment>
    <comment ref="C64" authorId="0" shapeId="0" xr:uid="{BBC8433C-D05D-4D1D-83AA-3C83998F0BEE}">
      <text>
        <r>
          <rPr>
            <sz val="9"/>
            <color indexed="81"/>
            <rFont val="Tahoma"/>
            <family val="2"/>
          </rPr>
          <t>Solver found an integer solution within tolerance. All constraints are satisfied.</t>
        </r>
      </text>
    </comment>
    <comment ref="D64" authorId="0" shapeId="0" xr:uid="{A89AADD8-F147-44DE-ADA6-922A60BBB52D}">
      <text>
        <r>
          <rPr>
            <sz val="9"/>
            <color indexed="81"/>
            <rFont val="Tahoma"/>
            <family val="2"/>
          </rPr>
          <t>Solver found an integer solution within tolerance. All constraints are satisfied.</t>
        </r>
      </text>
    </comment>
    <comment ref="E64" authorId="0" shapeId="0" xr:uid="{127C3759-16BA-417D-8652-E629A4C11C51}">
      <text>
        <r>
          <rPr>
            <sz val="9"/>
            <color indexed="81"/>
            <rFont val="Tahoma"/>
            <family val="2"/>
          </rPr>
          <t>Solver found an integer solution within tolerance. All constraints are satisfied.</t>
        </r>
      </text>
    </comment>
    <comment ref="F64" authorId="0" shapeId="0" xr:uid="{6EDCAE24-0516-40F3-BB6F-42170F8878F0}">
      <text>
        <r>
          <rPr>
            <sz val="9"/>
            <color indexed="81"/>
            <rFont val="Tahoma"/>
            <family val="2"/>
          </rPr>
          <t>Solver found an integer solution within tolerance. All constraints are satisfied.</t>
        </r>
      </text>
    </comment>
    <comment ref="B65" authorId="0" shapeId="0" xr:uid="{08C12030-13E5-4A3B-95DC-0B628C78568A}">
      <text>
        <r>
          <rPr>
            <sz val="9"/>
            <color indexed="81"/>
            <rFont val="Tahoma"/>
            <family val="2"/>
          </rPr>
          <t>Solver found an integer solution within tolerance. All constraints are satisfied.</t>
        </r>
      </text>
    </comment>
    <comment ref="C65" authorId="0" shapeId="0" xr:uid="{0C0EA4E0-67FF-44FC-ADB6-094AD268A7D5}">
      <text>
        <r>
          <rPr>
            <sz val="9"/>
            <color indexed="81"/>
            <rFont val="Tahoma"/>
            <family val="2"/>
          </rPr>
          <t>Solver found an integer solution within tolerance. All constraints are satisfied.</t>
        </r>
      </text>
    </comment>
    <comment ref="D65" authorId="0" shapeId="0" xr:uid="{53F35ADD-EC4C-444C-A7AE-2898919BAD41}">
      <text>
        <r>
          <rPr>
            <sz val="9"/>
            <color indexed="81"/>
            <rFont val="Tahoma"/>
            <family val="2"/>
          </rPr>
          <t>Solver found an integer solution within tolerance. All constraints are satisfied.</t>
        </r>
      </text>
    </comment>
    <comment ref="E65" authorId="0" shapeId="0" xr:uid="{6D01AF19-A638-4E9B-8E8C-C9A20507B441}">
      <text>
        <r>
          <rPr>
            <sz val="9"/>
            <color indexed="81"/>
            <rFont val="Tahoma"/>
            <family val="2"/>
          </rPr>
          <t>Solver found an integer solution within tolerance. All constraints are satisfied.</t>
        </r>
      </text>
    </comment>
    <comment ref="F65" authorId="0" shapeId="0" xr:uid="{FD6A6C9B-412E-42EE-A9F8-6ADD8B9F3887}">
      <text>
        <r>
          <rPr>
            <sz val="9"/>
            <color indexed="81"/>
            <rFont val="Tahoma"/>
            <family val="2"/>
          </rPr>
          <t>Solver found an integer solution within tolerance. All constraints are satisfied.</t>
        </r>
      </text>
    </comment>
    <comment ref="B68" authorId="0" shapeId="0" xr:uid="{22026536-EA9F-4CB2-84D1-531668E2961D}">
      <text>
        <r>
          <rPr>
            <sz val="9"/>
            <color indexed="81"/>
            <rFont val="Tahoma"/>
            <family val="2"/>
          </rPr>
          <t>Solver found an integer solution within tolerance. All constraints are satisfied.</t>
        </r>
      </text>
    </comment>
    <comment ref="C68" authorId="0" shapeId="0" xr:uid="{8454BC62-D3DC-43AA-9501-21A89C42BDE8}">
      <text>
        <r>
          <rPr>
            <sz val="9"/>
            <color indexed="81"/>
            <rFont val="Tahoma"/>
            <family val="2"/>
          </rPr>
          <t>Solver found an integer solution within tolerance. All constraints are satisfied.</t>
        </r>
      </text>
    </comment>
    <comment ref="D68" authorId="0" shapeId="0" xr:uid="{2EDF9416-4B51-4886-8058-526CF4482D90}">
      <text>
        <r>
          <rPr>
            <sz val="9"/>
            <color indexed="81"/>
            <rFont val="Tahoma"/>
            <family val="2"/>
          </rPr>
          <t>Solver found an integer solution within tolerance. All constraints are satisfied.</t>
        </r>
      </text>
    </comment>
    <comment ref="E68" authorId="0" shapeId="0" xr:uid="{06B0D45C-C70C-45B3-AB96-9DE1063BD753}">
      <text>
        <r>
          <rPr>
            <sz val="9"/>
            <color indexed="81"/>
            <rFont val="Tahoma"/>
            <family val="2"/>
          </rPr>
          <t>Solver found an integer solution within tolerance. All constraints are satisfied.</t>
        </r>
      </text>
    </comment>
    <comment ref="F68" authorId="0" shapeId="0" xr:uid="{DC92824D-FBFE-488E-BBD1-B3B9A2A33CBF}">
      <text>
        <r>
          <rPr>
            <sz val="9"/>
            <color indexed="81"/>
            <rFont val="Tahoma"/>
            <family val="2"/>
          </rPr>
          <t>Solver found an integer solution within tolerance. All constraints are satisfied.</t>
        </r>
      </text>
    </comment>
    <comment ref="B69" authorId="0" shapeId="0" xr:uid="{EDA7327A-9676-414B-B619-E14BBCDF651D}">
      <text>
        <r>
          <rPr>
            <sz val="9"/>
            <color indexed="81"/>
            <rFont val="Tahoma"/>
            <family val="2"/>
          </rPr>
          <t>Solver found an integer solution within tolerance. All constraints are satisfied.</t>
        </r>
      </text>
    </comment>
    <comment ref="C69" authorId="0" shapeId="0" xr:uid="{6E01BC1F-F8CC-4EC5-9D4E-4658E3523E43}">
      <text>
        <r>
          <rPr>
            <sz val="9"/>
            <color indexed="81"/>
            <rFont val="Tahoma"/>
            <family val="2"/>
          </rPr>
          <t>Solver found an integer solution within tolerance. All constraints are satisfied.</t>
        </r>
      </text>
    </comment>
    <comment ref="D69" authorId="0" shapeId="0" xr:uid="{AB89398B-BB6C-4BE6-BECF-ECEAC68D43DE}">
      <text>
        <r>
          <rPr>
            <sz val="9"/>
            <color indexed="81"/>
            <rFont val="Tahoma"/>
            <family val="2"/>
          </rPr>
          <t>Solver found an integer solution within tolerance. All constraints are satisfied.</t>
        </r>
      </text>
    </comment>
    <comment ref="E69" authorId="0" shapeId="0" xr:uid="{B85386E0-E959-4712-9A3D-898FCE04A963}">
      <text>
        <r>
          <rPr>
            <sz val="9"/>
            <color indexed="81"/>
            <rFont val="Tahoma"/>
            <family val="2"/>
          </rPr>
          <t>Solver found an integer solution within tolerance. All constraints are satisfied.</t>
        </r>
      </text>
    </comment>
    <comment ref="F69" authorId="0" shapeId="0" xr:uid="{74B03461-9433-4D4F-B5E0-F4B9E6F30DEF}">
      <text>
        <r>
          <rPr>
            <sz val="9"/>
            <color indexed="81"/>
            <rFont val="Tahoma"/>
            <family val="2"/>
          </rPr>
          <t>Solver found an integer solution within tolerance. All constraints are satisfied.</t>
        </r>
      </text>
    </comment>
    <comment ref="B70" authorId="0" shapeId="0" xr:uid="{E68707C5-1B45-472A-8BB7-81C2E84C72DC}">
      <text>
        <r>
          <rPr>
            <sz val="9"/>
            <color indexed="81"/>
            <rFont val="Tahoma"/>
            <family val="2"/>
          </rPr>
          <t>Solver found an integer solution within tolerance. All constraints are satisfied.</t>
        </r>
      </text>
    </comment>
    <comment ref="C70" authorId="0" shapeId="0" xr:uid="{4ED86507-9773-4506-9FF4-D638D54AE4E0}">
      <text>
        <r>
          <rPr>
            <sz val="9"/>
            <color indexed="81"/>
            <rFont val="Tahoma"/>
            <family val="2"/>
          </rPr>
          <t>Solver found an integer solution within tolerance. All constraints are satisfied.</t>
        </r>
      </text>
    </comment>
    <comment ref="D70" authorId="0" shapeId="0" xr:uid="{FE2ACBB6-0B72-46E6-A270-24D33B94DDBC}">
      <text>
        <r>
          <rPr>
            <sz val="9"/>
            <color indexed="81"/>
            <rFont val="Tahoma"/>
            <family val="2"/>
          </rPr>
          <t>Solver found an integer solution within tolerance. All constraints are satisfied.</t>
        </r>
      </text>
    </comment>
    <comment ref="E70" authorId="0" shapeId="0" xr:uid="{6857359F-59F1-4207-AC4D-4BC0E834DAB2}">
      <text>
        <r>
          <rPr>
            <sz val="9"/>
            <color indexed="81"/>
            <rFont val="Tahoma"/>
            <family val="2"/>
          </rPr>
          <t>Solver found an integer solution within tolerance. All constraints are satisfied.</t>
        </r>
      </text>
    </comment>
    <comment ref="F70" authorId="0" shapeId="0" xr:uid="{53515FCD-675E-44D0-B8D8-DBC9BC01C72C}">
      <text>
        <r>
          <rPr>
            <sz val="9"/>
            <color indexed="81"/>
            <rFont val="Tahoma"/>
            <family val="2"/>
          </rPr>
          <t>Solver found an integer solution within tolerance. All constraints are satisfied.</t>
        </r>
      </text>
    </comment>
    <comment ref="B71" authorId="0" shapeId="0" xr:uid="{45F51481-A124-4FCD-BA7F-99240161CFCB}">
      <text>
        <r>
          <rPr>
            <sz val="9"/>
            <color indexed="81"/>
            <rFont val="Tahoma"/>
            <family val="2"/>
          </rPr>
          <t>Solver found an integer solution within tolerance. All constraints are satisfied.</t>
        </r>
      </text>
    </comment>
    <comment ref="C71" authorId="0" shapeId="0" xr:uid="{FD3F97A6-1575-4513-ADF4-A053F347DBA5}">
      <text>
        <r>
          <rPr>
            <sz val="9"/>
            <color indexed="81"/>
            <rFont val="Tahoma"/>
            <family val="2"/>
          </rPr>
          <t>Solver found an integer solution within tolerance. All constraints are satisfied.</t>
        </r>
      </text>
    </comment>
    <comment ref="D71" authorId="0" shapeId="0" xr:uid="{8E1C4439-A964-49C5-90E1-F8E2B5AC501A}">
      <text>
        <r>
          <rPr>
            <sz val="9"/>
            <color indexed="81"/>
            <rFont val="Tahoma"/>
            <family val="2"/>
          </rPr>
          <t>Solver found an integer solution within tolerance. All constraints are satisfied.</t>
        </r>
      </text>
    </comment>
    <comment ref="E71" authorId="0" shapeId="0" xr:uid="{7A49C900-21AF-4FC2-9D82-69F838BB1085}">
      <text>
        <r>
          <rPr>
            <sz val="9"/>
            <color indexed="81"/>
            <rFont val="Tahoma"/>
            <family val="2"/>
          </rPr>
          <t>Solver found an integer solution within tolerance. All constraints are satisfied.</t>
        </r>
      </text>
    </comment>
    <comment ref="F71" authorId="0" shapeId="0" xr:uid="{F9EE65A8-45FB-4000-A157-065D703B5C32}">
      <text>
        <r>
          <rPr>
            <sz val="9"/>
            <color indexed="81"/>
            <rFont val="Tahoma"/>
            <family val="2"/>
          </rPr>
          <t>Solver found an integer solution within tolerance. All constraints are satisfied.</t>
        </r>
      </text>
    </comment>
    <comment ref="B72" authorId="0" shapeId="0" xr:uid="{43904741-6755-46CD-9720-BDDFB2FDE0F7}">
      <text>
        <r>
          <rPr>
            <sz val="9"/>
            <color indexed="81"/>
            <rFont val="Tahoma"/>
            <family val="2"/>
          </rPr>
          <t>Solver found an integer solution within tolerance. All constraints are satisfied.</t>
        </r>
      </text>
    </comment>
    <comment ref="C72" authorId="0" shapeId="0" xr:uid="{B53A4402-4AFC-4948-950B-90658913612C}">
      <text>
        <r>
          <rPr>
            <sz val="9"/>
            <color indexed="81"/>
            <rFont val="Tahoma"/>
            <family val="2"/>
          </rPr>
          <t>Solver found an integer solution within tolerance. All constraints are satisfied.</t>
        </r>
      </text>
    </comment>
    <comment ref="D72" authorId="0" shapeId="0" xr:uid="{1BB7D0DB-C797-4624-AFD8-C5F338635109}">
      <text>
        <r>
          <rPr>
            <sz val="9"/>
            <color indexed="81"/>
            <rFont val="Tahoma"/>
            <family val="2"/>
          </rPr>
          <t>Solver found an integer solution within tolerance. All constraints are satisfied.</t>
        </r>
      </text>
    </comment>
    <comment ref="E72" authorId="0" shapeId="0" xr:uid="{AC913497-8474-4ACF-94FA-BE082882F2FC}">
      <text>
        <r>
          <rPr>
            <sz val="9"/>
            <color indexed="81"/>
            <rFont val="Tahoma"/>
            <family val="2"/>
          </rPr>
          <t>Solver found an integer solution within tolerance. All constraints are satisfied.</t>
        </r>
      </text>
    </comment>
    <comment ref="F72" authorId="0" shapeId="0" xr:uid="{B16CA811-6FAF-4CF2-8BF3-084B7CC1FAB1}">
      <text>
        <r>
          <rPr>
            <sz val="9"/>
            <color indexed="81"/>
            <rFont val="Tahoma"/>
            <family val="2"/>
          </rPr>
          <t>Solver found an integer solution within tolerance. All constraints are satisfied.</t>
        </r>
      </text>
    </comment>
    <comment ref="B75" authorId="0" shapeId="0" xr:uid="{4672AE79-401A-4593-8614-9F454FAD1B65}">
      <text>
        <r>
          <rPr>
            <sz val="9"/>
            <color indexed="81"/>
            <rFont val="Tahoma"/>
            <family val="2"/>
          </rPr>
          <t>Solver found an integer solution within tolerance. All constraints are satisfied.</t>
        </r>
      </text>
    </comment>
    <comment ref="C75" authorId="0" shapeId="0" xr:uid="{C191C2F8-EC65-42E7-97D3-C9EDAF9076EB}">
      <text>
        <r>
          <rPr>
            <sz val="9"/>
            <color indexed="81"/>
            <rFont val="Tahoma"/>
            <family val="2"/>
          </rPr>
          <t>Solver found an integer solution within tolerance. All constraints are satisfied.</t>
        </r>
      </text>
    </comment>
    <comment ref="D75" authorId="0" shapeId="0" xr:uid="{53EC6458-8B1A-4362-9879-CCBD837C4927}">
      <text>
        <r>
          <rPr>
            <sz val="9"/>
            <color indexed="81"/>
            <rFont val="Tahoma"/>
            <family val="2"/>
          </rPr>
          <t>Solver found an integer solution within tolerance. All constraints are satisfied.</t>
        </r>
      </text>
    </comment>
    <comment ref="E75" authorId="0" shapeId="0" xr:uid="{5BBE79C1-65A0-48AC-9E6F-345BB2E3938B}">
      <text>
        <r>
          <rPr>
            <sz val="9"/>
            <color indexed="81"/>
            <rFont val="Tahoma"/>
            <family val="2"/>
          </rPr>
          <t>Solver found an integer solution within tolerance. All constraints are satisfied.</t>
        </r>
      </text>
    </comment>
    <comment ref="F75" authorId="0" shapeId="0" xr:uid="{A12D0AF1-EE5D-46A0-8BE4-C589AFC8F997}">
      <text>
        <r>
          <rPr>
            <sz val="9"/>
            <color indexed="81"/>
            <rFont val="Tahoma"/>
            <family val="2"/>
          </rPr>
          <t>Solver found an integer solution within tolerance. All constraints are satisfied.</t>
        </r>
      </text>
    </comment>
    <comment ref="B76" authorId="0" shapeId="0" xr:uid="{E03BE5C8-237D-44D0-80E5-C470DC385F36}">
      <text>
        <r>
          <rPr>
            <sz val="9"/>
            <color indexed="81"/>
            <rFont val="Tahoma"/>
            <family val="2"/>
          </rPr>
          <t>Solver found an integer solution within tolerance. All constraints are satisfied.</t>
        </r>
      </text>
    </comment>
    <comment ref="C76" authorId="0" shapeId="0" xr:uid="{FBC65B23-C1DE-43DE-87E3-B6CF4BB77997}">
      <text>
        <r>
          <rPr>
            <sz val="9"/>
            <color indexed="81"/>
            <rFont val="Tahoma"/>
            <family val="2"/>
          </rPr>
          <t>Solver found an integer solution within tolerance. All constraints are satisfied.</t>
        </r>
      </text>
    </comment>
    <comment ref="D76" authorId="0" shapeId="0" xr:uid="{D062225B-8401-4C93-8BC1-86BD6B2FBC22}">
      <text>
        <r>
          <rPr>
            <sz val="9"/>
            <color indexed="81"/>
            <rFont val="Tahoma"/>
            <family val="2"/>
          </rPr>
          <t>Solver found an integer solution within tolerance. All constraints are satisfied.</t>
        </r>
      </text>
    </comment>
    <comment ref="E76" authorId="0" shapeId="0" xr:uid="{64A2F948-0795-49BF-AFE3-E93BF5912F93}">
      <text>
        <r>
          <rPr>
            <sz val="9"/>
            <color indexed="81"/>
            <rFont val="Tahoma"/>
            <family val="2"/>
          </rPr>
          <t>Solver found an integer solution within tolerance. All constraints are satisfied.</t>
        </r>
      </text>
    </comment>
    <comment ref="F76" authorId="0" shapeId="0" xr:uid="{D38FBDA5-115F-4183-9C86-C1361F3BA8FC}">
      <text>
        <r>
          <rPr>
            <sz val="9"/>
            <color indexed="81"/>
            <rFont val="Tahoma"/>
            <family val="2"/>
          </rPr>
          <t>Solver found an integer solution within tolerance. All constraints are satisfied.</t>
        </r>
      </text>
    </comment>
    <comment ref="B77" authorId="0" shapeId="0" xr:uid="{62E16FC9-158B-4DF3-BDF3-B1B118772FDE}">
      <text>
        <r>
          <rPr>
            <sz val="9"/>
            <color indexed="81"/>
            <rFont val="Tahoma"/>
            <family val="2"/>
          </rPr>
          <t>Solver found an integer solution within tolerance. All constraints are satisfied.</t>
        </r>
      </text>
    </comment>
    <comment ref="C77" authorId="0" shapeId="0" xr:uid="{4A402B38-08E0-436D-BA09-1F25F1F62A6B}">
      <text>
        <r>
          <rPr>
            <sz val="9"/>
            <color indexed="81"/>
            <rFont val="Tahoma"/>
            <family val="2"/>
          </rPr>
          <t>Solver found an integer solution within tolerance. All constraints are satisfied.</t>
        </r>
      </text>
    </comment>
    <comment ref="D77" authorId="0" shapeId="0" xr:uid="{A76970B9-5B42-4997-B825-BBD232AA24E1}">
      <text>
        <r>
          <rPr>
            <sz val="9"/>
            <color indexed="81"/>
            <rFont val="Tahoma"/>
            <family val="2"/>
          </rPr>
          <t>Solver found an integer solution within tolerance. All constraints are satisfied.</t>
        </r>
      </text>
    </comment>
    <comment ref="E77" authorId="0" shapeId="0" xr:uid="{E791DDCF-2ED0-47CE-9C00-92EB1382BE58}">
      <text>
        <r>
          <rPr>
            <sz val="9"/>
            <color indexed="81"/>
            <rFont val="Tahoma"/>
            <family val="2"/>
          </rPr>
          <t>Solver found an integer solution within tolerance. All constraints are satisfied.</t>
        </r>
      </text>
    </comment>
    <comment ref="F77" authorId="0" shapeId="0" xr:uid="{559CA4BD-06BB-4EAA-BB43-38C7A798C4CE}">
      <text>
        <r>
          <rPr>
            <sz val="9"/>
            <color indexed="81"/>
            <rFont val="Tahoma"/>
            <family val="2"/>
          </rPr>
          <t>Solver found an integer solution within tolerance. All constraints are satisfied.</t>
        </r>
      </text>
    </comment>
    <comment ref="B78" authorId="0" shapeId="0" xr:uid="{00EE8E84-98D9-4329-90A0-8F44C4489B87}">
      <text>
        <r>
          <rPr>
            <sz val="9"/>
            <color indexed="81"/>
            <rFont val="Tahoma"/>
            <family val="2"/>
          </rPr>
          <t>Solver found an integer solution within tolerance. All constraints are satisfied.</t>
        </r>
      </text>
    </comment>
    <comment ref="C78" authorId="0" shapeId="0" xr:uid="{53BCE63C-7FAE-45E2-B2B6-AA0BED44330F}">
      <text>
        <r>
          <rPr>
            <sz val="9"/>
            <color indexed="81"/>
            <rFont val="Tahoma"/>
            <family val="2"/>
          </rPr>
          <t>Solver found an integer solution within tolerance. All constraints are satisfied.</t>
        </r>
      </text>
    </comment>
    <comment ref="D78" authorId="0" shapeId="0" xr:uid="{D7D2B77A-7A83-4295-8E91-0A6C3B8CFA58}">
      <text>
        <r>
          <rPr>
            <sz val="9"/>
            <color indexed="81"/>
            <rFont val="Tahoma"/>
            <family val="2"/>
          </rPr>
          <t>Solver found an integer solution within tolerance. All constraints are satisfied.</t>
        </r>
      </text>
    </comment>
    <comment ref="E78" authorId="0" shapeId="0" xr:uid="{4351D8C5-31F3-4B23-B588-48C70827A8FF}">
      <text>
        <r>
          <rPr>
            <sz val="9"/>
            <color indexed="81"/>
            <rFont val="Tahoma"/>
            <family val="2"/>
          </rPr>
          <t>Solver found an integer solution within tolerance. All constraints are satisfied.</t>
        </r>
      </text>
    </comment>
    <comment ref="F78" authorId="0" shapeId="0" xr:uid="{7A55F6ED-9D18-440F-9914-0F707F87F0A0}">
      <text>
        <r>
          <rPr>
            <sz val="9"/>
            <color indexed="81"/>
            <rFont val="Tahoma"/>
            <family val="2"/>
          </rPr>
          <t>Solver found an integer solution within tolerance. All constraints are satisfied.</t>
        </r>
      </text>
    </comment>
    <comment ref="B79" authorId="0" shapeId="0" xr:uid="{AA2CE221-6BBC-4E3E-95C9-2DD27D7A7C96}">
      <text>
        <r>
          <rPr>
            <sz val="9"/>
            <color indexed="81"/>
            <rFont val="Tahoma"/>
            <family val="2"/>
          </rPr>
          <t>Solver found an integer solution within tolerance. All constraints are satisfied.</t>
        </r>
      </text>
    </comment>
    <comment ref="C79" authorId="0" shapeId="0" xr:uid="{3BD57870-542A-4FDC-9D34-3DDD06A27ADC}">
      <text>
        <r>
          <rPr>
            <sz val="9"/>
            <color indexed="81"/>
            <rFont val="Tahoma"/>
            <family val="2"/>
          </rPr>
          <t>Solver found an integer solution within tolerance. All constraints are satisfied.</t>
        </r>
      </text>
    </comment>
    <comment ref="D79" authorId="0" shapeId="0" xr:uid="{1F938F83-1623-43F1-879C-88C9697D3600}">
      <text>
        <r>
          <rPr>
            <sz val="9"/>
            <color indexed="81"/>
            <rFont val="Tahoma"/>
            <family val="2"/>
          </rPr>
          <t>Solver found an integer solution within tolerance. All constraints are satisfied.</t>
        </r>
      </text>
    </comment>
    <comment ref="E79" authorId="0" shapeId="0" xr:uid="{793A0D99-4991-44B2-8320-62AFC5AC2863}">
      <text>
        <r>
          <rPr>
            <sz val="9"/>
            <color indexed="81"/>
            <rFont val="Tahoma"/>
            <family val="2"/>
          </rPr>
          <t>Solver found an integer solution within tolerance. All constraints are satisfied.</t>
        </r>
      </text>
    </comment>
    <comment ref="F79" authorId="0" shapeId="0" xr:uid="{E1F3AC26-A077-4724-9CE8-8BA83F1B3814}">
      <text>
        <r>
          <rPr>
            <sz val="9"/>
            <color indexed="81"/>
            <rFont val="Tahoma"/>
            <family val="2"/>
          </rPr>
          <t>Solver found an integer solution within tolerance. All constraints are satisfied.</t>
        </r>
      </text>
    </comment>
    <comment ref="B82" authorId="0" shapeId="0" xr:uid="{29038258-20B8-4774-80E4-3C487D7DB688}">
      <text>
        <r>
          <rPr>
            <sz val="9"/>
            <color indexed="81"/>
            <rFont val="Tahoma"/>
            <family val="2"/>
          </rPr>
          <t>Solver found an integer solution within tolerance. All constraints are satisfied.</t>
        </r>
      </text>
    </comment>
    <comment ref="C82" authorId="0" shapeId="0" xr:uid="{9ED29DB5-66AF-4418-BE2D-7358FBEC66FE}">
      <text>
        <r>
          <rPr>
            <sz val="9"/>
            <color indexed="81"/>
            <rFont val="Tahoma"/>
            <family val="2"/>
          </rPr>
          <t>Solver found an integer solution within tolerance. All constraints are satisfied.</t>
        </r>
      </text>
    </comment>
    <comment ref="D82" authorId="0" shapeId="0" xr:uid="{794889AA-0EA8-4D8A-BA05-404EFB8A1F1C}">
      <text>
        <r>
          <rPr>
            <sz val="9"/>
            <color indexed="81"/>
            <rFont val="Tahoma"/>
            <family val="2"/>
          </rPr>
          <t>Solver found an integer solution within tolerance. All constraints are satisfied.</t>
        </r>
      </text>
    </comment>
    <comment ref="E82" authorId="0" shapeId="0" xr:uid="{9C40075E-612F-448F-A2DE-E5320BF395FF}">
      <text>
        <r>
          <rPr>
            <sz val="9"/>
            <color indexed="81"/>
            <rFont val="Tahoma"/>
            <family val="2"/>
          </rPr>
          <t>Solver found an integer solution within tolerance. All constraints are satisfied.</t>
        </r>
      </text>
    </comment>
    <comment ref="F82" authorId="0" shapeId="0" xr:uid="{80674D4F-68EE-446B-AA12-26B9F23ED19F}">
      <text>
        <r>
          <rPr>
            <sz val="9"/>
            <color indexed="81"/>
            <rFont val="Tahoma"/>
            <family val="2"/>
          </rPr>
          <t>Solver found an integer solution within tolerance. All constraints are satisfied.</t>
        </r>
      </text>
    </comment>
    <comment ref="B83" authorId="0" shapeId="0" xr:uid="{A2C78CC8-2BF9-42F2-9B58-E38124802B7A}">
      <text>
        <r>
          <rPr>
            <sz val="9"/>
            <color indexed="81"/>
            <rFont val="Tahoma"/>
            <family val="2"/>
          </rPr>
          <t>Solver found an integer solution within tolerance. All constraints are satisfied.</t>
        </r>
      </text>
    </comment>
    <comment ref="C83" authorId="0" shapeId="0" xr:uid="{DA2A73C9-DC56-4B5A-B2F6-B6D565AE4CE2}">
      <text>
        <r>
          <rPr>
            <sz val="9"/>
            <color indexed="81"/>
            <rFont val="Tahoma"/>
            <family val="2"/>
          </rPr>
          <t>Solver found an integer solution within tolerance. All constraints are satisfied.</t>
        </r>
      </text>
    </comment>
    <comment ref="D83" authorId="0" shapeId="0" xr:uid="{8230154D-6A48-4230-B77F-64E4F9FB53BC}">
      <text>
        <r>
          <rPr>
            <sz val="9"/>
            <color indexed="81"/>
            <rFont val="Tahoma"/>
            <family val="2"/>
          </rPr>
          <t>Solver found an integer solution within tolerance. All constraints are satisfied.</t>
        </r>
      </text>
    </comment>
    <comment ref="E83" authorId="0" shapeId="0" xr:uid="{0048640F-45C8-4875-AE45-796D639AA23F}">
      <text>
        <r>
          <rPr>
            <sz val="9"/>
            <color indexed="81"/>
            <rFont val="Tahoma"/>
            <family val="2"/>
          </rPr>
          <t>Solver found an integer solution within tolerance. All constraints are satisfied.</t>
        </r>
      </text>
    </comment>
    <comment ref="F83" authorId="0" shapeId="0" xr:uid="{0A0F8500-DE86-42EA-909E-E40C6A20C781}">
      <text>
        <r>
          <rPr>
            <sz val="9"/>
            <color indexed="81"/>
            <rFont val="Tahoma"/>
            <family val="2"/>
          </rPr>
          <t>Solver found an integer solution within tolerance. All constraints are satisfied.</t>
        </r>
      </text>
    </comment>
    <comment ref="B84" authorId="0" shapeId="0" xr:uid="{C1E4B5F6-C30F-4AD8-A461-C7C7735B55B8}">
      <text>
        <r>
          <rPr>
            <sz val="9"/>
            <color indexed="81"/>
            <rFont val="Tahoma"/>
            <family val="2"/>
          </rPr>
          <t>Solver found an integer solution within tolerance. All constraints are satisfied.</t>
        </r>
      </text>
    </comment>
    <comment ref="C84" authorId="0" shapeId="0" xr:uid="{64C3C266-243C-4231-A013-449ED78357FF}">
      <text>
        <r>
          <rPr>
            <sz val="9"/>
            <color indexed="81"/>
            <rFont val="Tahoma"/>
            <family val="2"/>
          </rPr>
          <t>Solver found an integer solution within tolerance. All constraints are satisfied.</t>
        </r>
      </text>
    </comment>
    <comment ref="D84" authorId="0" shapeId="0" xr:uid="{A734DB56-728D-439F-825F-AE5FE36D0751}">
      <text>
        <r>
          <rPr>
            <sz val="9"/>
            <color indexed="81"/>
            <rFont val="Tahoma"/>
            <family val="2"/>
          </rPr>
          <t>Solver found an integer solution within tolerance. All constraints are satisfied.</t>
        </r>
      </text>
    </comment>
    <comment ref="E84" authorId="0" shapeId="0" xr:uid="{BA2D444F-0EB7-48D7-9828-2FEC05192473}">
      <text>
        <r>
          <rPr>
            <sz val="9"/>
            <color indexed="81"/>
            <rFont val="Tahoma"/>
            <family val="2"/>
          </rPr>
          <t>Solver found an integer solution within tolerance. All constraints are satisfied.</t>
        </r>
      </text>
    </comment>
    <comment ref="F84" authorId="0" shapeId="0" xr:uid="{9F796422-FAD5-47F4-BF64-201D9C521C5D}">
      <text>
        <r>
          <rPr>
            <sz val="9"/>
            <color indexed="81"/>
            <rFont val="Tahoma"/>
            <family val="2"/>
          </rPr>
          <t>Solver found an integer solution within tolerance. All constraints are satisfied.</t>
        </r>
      </text>
    </comment>
    <comment ref="B85" authorId="0" shapeId="0" xr:uid="{61B2773C-5F3B-4A65-8155-0441BBA0AFFE}">
      <text>
        <r>
          <rPr>
            <sz val="9"/>
            <color indexed="81"/>
            <rFont val="Tahoma"/>
            <family val="2"/>
          </rPr>
          <t>Solver found an integer solution within tolerance. All constraints are satisfied.</t>
        </r>
      </text>
    </comment>
    <comment ref="C85" authorId="0" shapeId="0" xr:uid="{8EFE0156-3E20-4DE9-BC05-0B87B8557EF3}">
      <text>
        <r>
          <rPr>
            <sz val="9"/>
            <color indexed="81"/>
            <rFont val="Tahoma"/>
            <family val="2"/>
          </rPr>
          <t>Solver found an integer solution within tolerance. All constraints are satisfied.</t>
        </r>
      </text>
    </comment>
    <comment ref="D85" authorId="0" shapeId="0" xr:uid="{5E5118F0-B057-4A33-880F-C24863F7349B}">
      <text>
        <r>
          <rPr>
            <sz val="9"/>
            <color indexed="81"/>
            <rFont val="Tahoma"/>
            <family val="2"/>
          </rPr>
          <t>Solver found an integer solution within tolerance. All constraints are satisfied.</t>
        </r>
      </text>
    </comment>
    <comment ref="E85" authorId="0" shapeId="0" xr:uid="{DDB88443-C57C-48C4-9809-52640122A81A}">
      <text>
        <r>
          <rPr>
            <sz val="9"/>
            <color indexed="81"/>
            <rFont val="Tahoma"/>
            <family val="2"/>
          </rPr>
          <t>Solver found an integer solution within tolerance. All constraints are satisfied.</t>
        </r>
      </text>
    </comment>
    <comment ref="F85" authorId="0" shapeId="0" xr:uid="{3F173BCB-C8F3-4615-97AC-80F1EB28CDDE}">
      <text>
        <r>
          <rPr>
            <sz val="9"/>
            <color indexed="81"/>
            <rFont val="Tahoma"/>
            <family val="2"/>
          </rPr>
          <t>Solver found an integer solution within tolerance. All constraints are satisfied.</t>
        </r>
      </text>
    </comment>
    <comment ref="B86" authorId="0" shapeId="0" xr:uid="{6469A3C6-6901-4255-AB45-F882833070E7}">
      <text>
        <r>
          <rPr>
            <sz val="9"/>
            <color indexed="81"/>
            <rFont val="Tahoma"/>
            <family val="2"/>
          </rPr>
          <t>Solver found an integer solution within tolerance. All constraints are satisfied.</t>
        </r>
      </text>
    </comment>
    <comment ref="C86" authorId="0" shapeId="0" xr:uid="{53F971D4-B50B-4FA5-A488-D32B440B10D4}">
      <text>
        <r>
          <rPr>
            <sz val="9"/>
            <color indexed="81"/>
            <rFont val="Tahoma"/>
            <family val="2"/>
          </rPr>
          <t>Solver found an integer solution within tolerance. All constraints are satisfied.</t>
        </r>
      </text>
    </comment>
    <comment ref="D86" authorId="0" shapeId="0" xr:uid="{FE4B2040-35C1-469C-B97B-92A637CA5A4B}">
      <text>
        <r>
          <rPr>
            <sz val="9"/>
            <color indexed="81"/>
            <rFont val="Tahoma"/>
            <family val="2"/>
          </rPr>
          <t>Solver found an integer solution within tolerance. All constraints are satisfied.</t>
        </r>
      </text>
    </comment>
    <comment ref="E86" authorId="0" shapeId="0" xr:uid="{7403CBF3-BDB0-485B-80D1-85EC6377C39C}">
      <text>
        <r>
          <rPr>
            <sz val="9"/>
            <color indexed="81"/>
            <rFont val="Tahoma"/>
            <family val="2"/>
          </rPr>
          <t>Solver found an integer solution within tolerance. All constraints are satisfied.</t>
        </r>
      </text>
    </comment>
    <comment ref="F86" authorId="0" shapeId="0" xr:uid="{94D733DF-2E70-4271-8E63-F9C1FD489FED}">
      <text>
        <r>
          <rPr>
            <sz val="9"/>
            <color indexed="81"/>
            <rFont val="Tahoma"/>
            <family val="2"/>
          </rPr>
          <t>Solver found an integer solution within tolerance. All constraints are satisfied.</t>
        </r>
      </text>
    </comment>
    <comment ref="B89" authorId="0" shapeId="0" xr:uid="{7DCE7336-FC97-41D4-94A6-7751EF44266F}">
      <text>
        <r>
          <rPr>
            <sz val="9"/>
            <color indexed="81"/>
            <rFont val="Tahoma"/>
            <family val="2"/>
          </rPr>
          <t>Solver found an integer solution within tolerance. All constraints are satisfied.</t>
        </r>
      </text>
    </comment>
    <comment ref="C89" authorId="0" shapeId="0" xr:uid="{70468725-4821-4C07-959D-1DCD784BA6E8}">
      <text>
        <r>
          <rPr>
            <sz val="9"/>
            <color indexed="81"/>
            <rFont val="Tahoma"/>
            <family val="2"/>
          </rPr>
          <t>Solver found an integer solution within tolerance. All constraints are satisfied.</t>
        </r>
      </text>
    </comment>
    <comment ref="D89" authorId="0" shapeId="0" xr:uid="{F056CBE9-D9F1-426E-9621-C116E7BEFA7B}">
      <text>
        <r>
          <rPr>
            <sz val="9"/>
            <color indexed="81"/>
            <rFont val="Tahoma"/>
            <family val="2"/>
          </rPr>
          <t>Solver found an integer solution within tolerance. All constraints are satisfied.</t>
        </r>
      </text>
    </comment>
    <comment ref="E89" authorId="0" shapeId="0" xr:uid="{2A6E7B53-F6AC-4654-B541-AEFC5A07C3CF}">
      <text>
        <r>
          <rPr>
            <sz val="9"/>
            <color indexed="81"/>
            <rFont val="Tahoma"/>
            <family val="2"/>
          </rPr>
          <t>Solver found an integer solution within tolerance. All constraints are satisfied.</t>
        </r>
      </text>
    </comment>
    <comment ref="F89" authorId="0" shapeId="0" xr:uid="{4DF90F25-D667-4C55-A10F-53CFED0BBF09}">
      <text>
        <r>
          <rPr>
            <sz val="9"/>
            <color indexed="81"/>
            <rFont val="Tahoma"/>
            <family val="2"/>
          </rPr>
          <t>Solver found an integer solution within tolerance. All constraints are satisfied.</t>
        </r>
      </text>
    </comment>
    <comment ref="B90" authorId="0" shapeId="0" xr:uid="{FB3B9411-BB94-4BBC-B5CA-CD199B405ABE}">
      <text>
        <r>
          <rPr>
            <sz val="9"/>
            <color indexed="81"/>
            <rFont val="Tahoma"/>
            <family val="2"/>
          </rPr>
          <t>Solver found an integer solution within tolerance. All constraints are satisfied.</t>
        </r>
      </text>
    </comment>
    <comment ref="C90" authorId="0" shapeId="0" xr:uid="{FBB49050-61E6-4F2F-BAD3-1209C9CE16A0}">
      <text>
        <r>
          <rPr>
            <sz val="9"/>
            <color indexed="81"/>
            <rFont val="Tahoma"/>
            <family val="2"/>
          </rPr>
          <t>Solver found an integer solution within tolerance. All constraints are satisfied.</t>
        </r>
      </text>
    </comment>
    <comment ref="D90" authorId="0" shapeId="0" xr:uid="{09D3A06E-633C-48B5-9ED1-99D494114A7A}">
      <text>
        <r>
          <rPr>
            <sz val="9"/>
            <color indexed="81"/>
            <rFont val="Tahoma"/>
            <family val="2"/>
          </rPr>
          <t>Solver found an integer solution within tolerance. All constraints are satisfied.</t>
        </r>
      </text>
    </comment>
    <comment ref="E90" authorId="0" shapeId="0" xr:uid="{5435F1E5-B568-44A0-AFB9-E01601C9D2F3}">
      <text>
        <r>
          <rPr>
            <sz val="9"/>
            <color indexed="81"/>
            <rFont val="Tahoma"/>
            <family val="2"/>
          </rPr>
          <t>Solver found an integer solution within tolerance. All constraints are satisfied.</t>
        </r>
      </text>
    </comment>
    <comment ref="F90" authorId="0" shapeId="0" xr:uid="{03618DB7-B758-42EB-81A1-6227773D9F2B}">
      <text>
        <r>
          <rPr>
            <sz val="9"/>
            <color indexed="81"/>
            <rFont val="Tahoma"/>
            <family val="2"/>
          </rPr>
          <t>Solver found an integer solution within tolerance. All constraints are satisfied.</t>
        </r>
      </text>
    </comment>
    <comment ref="B91" authorId="0" shapeId="0" xr:uid="{C6CBE310-4B03-405C-8C1B-8DE854D9EE4F}">
      <text>
        <r>
          <rPr>
            <sz val="9"/>
            <color indexed="81"/>
            <rFont val="Tahoma"/>
            <family val="2"/>
          </rPr>
          <t>Solver found an integer solution within tolerance. All constraints are satisfied.</t>
        </r>
      </text>
    </comment>
    <comment ref="C91" authorId="0" shapeId="0" xr:uid="{8D49A595-F745-47D1-9F20-6C1597DF9CA8}">
      <text>
        <r>
          <rPr>
            <sz val="9"/>
            <color indexed="81"/>
            <rFont val="Tahoma"/>
            <family val="2"/>
          </rPr>
          <t>Solver found an integer solution within tolerance. All constraints are satisfied.</t>
        </r>
      </text>
    </comment>
    <comment ref="D91" authorId="0" shapeId="0" xr:uid="{BFCF78DC-1FE8-4DB2-9FB2-BE73CFB98CAF}">
      <text>
        <r>
          <rPr>
            <sz val="9"/>
            <color indexed="81"/>
            <rFont val="Tahoma"/>
            <family val="2"/>
          </rPr>
          <t>Solver found an integer solution within tolerance. All constraints are satisfied.</t>
        </r>
      </text>
    </comment>
    <comment ref="E91" authorId="0" shapeId="0" xr:uid="{09FF405E-F837-4C39-8846-145B7B05D75D}">
      <text>
        <r>
          <rPr>
            <sz val="9"/>
            <color indexed="81"/>
            <rFont val="Tahoma"/>
            <family val="2"/>
          </rPr>
          <t>Solver found an integer solution within tolerance. All constraints are satisfied.</t>
        </r>
      </text>
    </comment>
    <comment ref="F91" authorId="0" shapeId="0" xr:uid="{2FDA4694-4AAD-4466-8025-F1B3011515C1}">
      <text>
        <r>
          <rPr>
            <sz val="9"/>
            <color indexed="81"/>
            <rFont val="Tahoma"/>
            <family val="2"/>
          </rPr>
          <t>Solver found an integer solution within tolerance. All constraints are satisfied.</t>
        </r>
      </text>
    </comment>
    <comment ref="B92" authorId="0" shapeId="0" xr:uid="{17415AE3-DFC0-4C94-850F-00B6831B452A}">
      <text>
        <r>
          <rPr>
            <sz val="9"/>
            <color indexed="81"/>
            <rFont val="Tahoma"/>
            <family val="2"/>
          </rPr>
          <t>Solver found an integer solution within tolerance. All constraints are satisfied.</t>
        </r>
      </text>
    </comment>
    <comment ref="C92" authorId="0" shapeId="0" xr:uid="{0F8E42E0-2A87-4679-A183-C48E167053F0}">
      <text>
        <r>
          <rPr>
            <sz val="9"/>
            <color indexed="81"/>
            <rFont val="Tahoma"/>
            <family val="2"/>
          </rPr>
          <t>Solver found an integer solution within tolerance. All constraints are satisfied.</t>
        </r>
      </text>
    </comment>
    <comment ref="D92" authorId="0" shapeId="0" xr:uid="{762FFD67-B09D-4C42-B5D5-B5C31E2CDC13}">
      <text>
        <r>
          <rPr>
            <sz val="9"/>
            <color indexed="81"/>
            <rFont val="Tahoma"/>
            <family val="2"/>
          </rPr>
          <t>Solver found an integer solution within tolerance. All constraints are satisfied.</t>
        </r>
      </text>
    </comment>
    <comment ref="E92" authorId="0" shapeId="0" xr:uid="{2A2CE4A6-5F7B-4687-A6A8-3427A2587DDE}">
      <text>
        <r>
          <rPr>
            <sz val="9"/>
            <color indexed="81"/>
            <rFont val="Tahoma"/>
            <family val="2"/>
          </rPr>
          <t>Solver found an integer solution within tolerance. All constraints are satisfied.</t>
        </r>
      </text>
    </comment>
    <comment ref="F92" authorId="0" shapeId="0" xr:uid="{6B4A5BC4-579A-41B1-8168-771091C89A0B}">
      <text>
        <r>
          <rPr>
            <sz val="9"/>
            <color indexed="81"/>
            <rFont val="Tahoma"/>
            <family val="2"/>
          </rPr>
          <t>Solver found an integer solution within tolerance. All constraints are satisfied.</t>
        </r>
      </text>
    </comment>
    <comment ref="B93" authorId="0" shapeId="0" xr:uid="{875772FB-DF4D-4F4A-82FC-E6E8118043E0}">
      <text>
        <r>
          <rPr>
            <sz val="9"/>
            <color indexed="81"/>
            <rFont val="Tahoma"/>
            <family val="2"/>
          </rPr>
          <t>Solver found an integer solution within tolerance. All constraints are satisfied.</t>
        </r>
      </text>
    </comment>
    <comment ref="C93" authorId="0" shapeId="0" xr:uid="{90D5432A-AD94-42D3-A3EE-398733A148E6}">
      <text>
        <r>
          <rPr>
            <sz val="9"/>
            <color indexed="81"/>
            <rFont val="Tahoma"/>
            <family val="2"/>
          </rPr>
          <t>Solver found an integer solution within tolerance. All constraints are satisfied.</t>
        </r>
      </text>
    </comment>
    <comment ref="D93" authorId="0" shapeId="0" xr:uid="{D2484254-A6A6-4336-B4B3-D6435EFD15D6}">
      <text>
        <r>
          <rPr>
            <sz val="9"/>
            <color indexed="81"/>
            <rFont val="Tahoma"/>
            <family val="2"/>
          </rPr>
          <t>Solver found an integer solution within tolerance. All constraints are satisfied.</t>
        </r>
      </text>
    </comment>
    <comment ref="E93" authorId="0" shapeId="0" xr:uid="{ED308307-6C1F-483A-8FE2-50A79491377E}">
      <text>
        <r>
          <rPr>
            <sz val="9"/>
            <color indexed="81"/>
            <rFont val="Tahoma"/>
            <family val="2"/>
          </rPr>
          <t>Solver found an integer solution within tolerance. All constraints are satisfied.</t>
        </r>
      </text>
    </comment>
    <comment ref="F93" authorId="0" shapeId="0" xr:uid="{F68FE92B-F664-4C45-8514-684DD01166BD}">
      <text>
        <r>
          <rPr>
            <sz val="9"/>
            <color indexed="81"/>
            <rFont val="Tahoma"/>
            <family val="2"/>
          </rPr>
          <t>Solver found an integer solution within tolerance. All constraints are satisfied.</t>
        </r>
      </text>
    </comment>
    <comment ref="B96" authorId="0" shapeId="0" xr:uid="{3EF5A5BE-68BC-4060-8F50-C140515FE8F6}">
      <text>
        <r>
          <rPr>
            <sz val="9"/>
            <color indexed="81"/>
            <rFont val="Tahoma"/>
            <family val="2"/>
          </rPr>
          <t>Solver found an integer solution within tolerance. All constraints are satisfied.</t>
        </r>
      </text>
    </comment>
    <comment ref="C96" authorId="0" shapeId="0" xr:uid="{04B12421-1596-445E-9365-E84F545A5446}">
      <text>
        <r>
          <rPr>
            <sz val="9"/>
            <color indexed="81"/>
            <rFont val="Tahoma"/>
            <family val="2"/>
          </rPr>
          <t>Solver found an integer solution within tolerance. All constraints are satisfied.</t>
        </r>
      </text>
    </comment>
    <comment ref="D96" authorId="0" shapeId="0" xr:uid="{DB30F961-1D61-4E3F-BCFF-C40689DAA7F3}">
      <text>
        <r>
          <rPr>
            <sz val="9"/>
            <color indexed="81"/>
            <rFont val="Tahoma"/>
            <family val="2"/>
          </rPr>
          <t>Solver found an integer solution within tolerance. All constraints are satisfied.</t>
        </r>
      </text>
    </comment>
    <comment ref="E96" authorId="0" shapeId="0" xr:uid="{E141A7F5-2941-4801-AC92-973F6FDDB578}">
      <text>
        <r>
          <rPr>
            <sz val="9"/>
            <color indexed="81"/>
            <rFont val="Tahoma"/>
            <family val="2"/>
          </rPr>
          <t>Solver found an integer solution within tolerance. All constraints are satisfied.</t>
        </r>
      </text>
    </comment>
    <comment ref="F96" authorId="0" shapeId="0" xr:uid="{6FE8D0E4-44AA-4C82-AC72-EC4710E73687}">
      <text>
        <r>
          <rPr>
            <sz val="9"/>
            <color indexed="81"/>
            <rFont val="Tahoma"/>
            <family val="2"/>
          </rPr>
          <t>Solver found an integer solution within tolerance. All constraints are satisfied.</t>
        </r>
      </text>
    </comment>
    <comment ref="B97" authorId="0" shapeId="0" xr:uid="{A3960423-1F8E-48AE-9546-73626C6B9527}">
      <text>
        <r>
          <rPr>
            <sz val="9"/>
            <color indexed="81"/>
            <rFont val="Tahoma"/>
            <family val="2"/>
          </rPr>
          <t>Solver found an integer solution within tolerance. All constraints are satisfied.</t>
        </r>
      </text>
    </comment>
    <comment ref="C97" authorId="0" shapeId="0" xr:uid="{83F277DD-A3F1-4625-A226-1941B3C1C909}">
      <text>
        <r>
          <rPr>
            <sz val="9"/>
            <color indexed="81"/>
            <rFont val="Tahoma"/>
            <family val="2"/>
          </rPr>
          <t>Solver found an integer solution within tolerance. All constraints are satisfied.</t>
        </r>
      </text>
    </comment>
    <comment ref="D97" authorId="0" shapeId="0" xr:uid="{CBE07D34-2234-421E-AABA-E7C2694278EF}">
      <text>
        <r>
          <rPr>
            <sz val="9"/>
            <color indexed="81"/>
            <rFont val="Tahoma"/>
            <family val="2"/>
          </rPr>
          <t>Solver found an integer solution within tolerance. All constraints are satisfied.</t>
        </r>
      </text>
    </comment>
    <comment ref="E97" authorId="0" shapeId="0" xr:uid="{78C63B5A-38D3-46E3-9DA7-73EEDCD09FFA}">
      <text>
        <r>
          <rPr>
            <sz val="9"/>
            <color indexed="81"/>
            <rFont val="Tahoma"/>
            <family val="2"/>
          </rPr>
          <t>Solver found an integer solution within tolerance. All constraints are satisfied.</t>
        </r>
      </text>
    </comment>
    <comment ref="F97" authorId="0" shapeId="0" xr:uid="{451DEA9F-472D-4ABC-90D9-8F01ECDA71AD}">
      <text>
        <r>
          <rPr>
            <sz val="9"/>
            <color indexed="81"/>
            <rFont val="Tahoma"/>
            <family val="2"/>
          </rPr>
          <t>Solver found an integer solution within tolerance. All constraints are satisfied.</t>
        </r>
      </text>
    </comment>
    <comment ref="B98" authorId="0" shapeId="0" xr:uid="{23A30213-11F5-42DF-AC90-DE3775B08E10}">
      <text>
        <r>
          <rPr>
            <sz val="9"/>
            <color indexed="81"/>
            <rFont val="Tahoma"/>
            <family val="2"/>
          </rPr>
          <t>Solver found an integer solution within tolerance. All constraints are satisfied.</t>
        </r>
      </text>
    </comment>
    <comment ref="C98" authorId="0" shapeId="0" xr:uid="{6AEFA55A-A4D4-4B6D-A079-186965499A8E}">
      <text>
        <r>
          <rPr>
            <sz val="9"/>
            <color indexed="81"/>
            <rFont val="Tahoma"/>
            <family val="2"/>
          </rPr>
          <t>Solver found an integer solution within tolerance. All constraints are satisfied.</t>
        </r>
      </text>
    </comment>
    <comment ref="D98" authorId="0" shapeId="0" xr:uid="{F0742ADA-0C5C-422C-A9DC-0F929055B99E}">
      <text>
        <r>
          <rPr>
            <sz val="9"/>
            <color indexed="81"/>
            <rFont val="Tahoma"/>
            <family val="2"/>
          </rPr>
          <t>Solver found an integer solution within tolerance. All constraints are satisfied.</t>
        </r>
      </text>
    </comment>
    <comment ref="E98" authorId="0" shapeId="0" xr:uid="{75FA7D1A-2699-463E-8B00-9C4DB3908FBF}">
      <text>
        <r>
          <rPr>
            <sz val="9"/>
            <color indexed="81"/>
            <rFont val="Tahoma"/>
            <family val="2"/>
          </rPr>
          <t>Solver found an integer solution within tolerance. All constraints are satisfied.</t>
        </r>
      </text>
    </comment>
    <comment ref="F98" authorId="0" shapeId="0" xr:uid="{1F2F041A-8E53-4A39-BBDF-3FC9B7931E6C}">
      <text>
        <r>
          <rPr>
            <sz val="9"/>
            <color indexed="81"/>
            <rFont val="Tahoma"/>
            <family val="2"/>
          </rPr>
          <t>Solver found an integer solution within tolerance. All constraints are satisfied.</t>
        </r>
      </text>
    </comment>
    <comment ref="B99" authorId="0" shapeId="0" xr:uid="{C4F6EEF3-3D86-47F0-B8D0-E1016F7C6434}">
      <text>
        <r>
          <rPr>
            <sz val="9"/>
            <color indexed="81"/>
            <rFont val="Tahoma"/>
            <family val="2"/>
          </rPr>
          <t>Solver found an integer solution within tolerance. All constraints are satisfied.</t>
        </r>
      </text>
    </comment>
    <comment ref="C99" authorId="0" shapeId="0" xr:uid="{97918D7F-F9AC-433C-8EB9-F28BC51389C0}">
      <text>
        <r>
          <rPr>
            <sz val="9"/>
            <color indexed="81"/>
            <rFont val="Tahoma"/>
            <family val="2"/>
          </rPr>
          <t>Solver found an integer solution within tolerance. All constraints are satisfied.</t>
        </r>
      </text>
    </comment>
    <comment ref="D99" authorId="0" shapeId="0" xr:uid="{4610A68A-C2B8-4ED0-899A-4CF95AAD634F}">
      <text>
        <r>
          <rPr>
            <sz val="9"/>
            <color indexed="81"/>
            <rFont val="Tahoma"/>
            <family val="2"/>
          </rPr>
          <t>Solver found an integer solution within tolerance. All constraints are satisfied.</t>
        </r>
      </text>
    </comment>
    <comment ref="E99" authorId="0" shapeId="0" xr:uid="{01E90267-00E2-4CEC-9280-48E250FAADB2}">
      <text>
        <r>
          <rPr>
            <sz val="9"/>
            <color indexed="81"/>
            <rFont val="Tahoma"/>
            <family val="2"/>
          </rPr>
          <t>Solver found an integer solution within tolerance. All constraints are satisfied.</t>
        </r>
      </text>
    </comment>
    <comment ref="F99" authorId="0" shapeId="0" xr:uid="{2481B8D7-624C-45F1-BE5F-A8658B9CF902}">
      <text>
        <r>
          <rPr>
            <sz val="9"/>
            <color indexed="81"/>
            <rFont val="Tahoma"/>
            <family val="2"/>
          </rPr>
          <t>Solver found an integer solution within tolerance. All constraints are satisfied.</t>
        </r>
      </text>
    </comment>
    <comment ref="B100" authorId="0" shapeId="0" xr:uid="{959D2089-C9CD-4AA5-BDCF-A481B7269513}">
      <text>
        <r>
          <rPr>
            <sz val="9"/>
            <color indexed="81"/>
            <rFont val="Tahoma"/>
            <family val="2"/>
          </rPr>
          <t>Solver found an integer solution within tolerance. All constraints are satisfied.</t>
        </r>
      </text>
    </comment>
    <comment ref="C100" authorId="0" shapeId="0" xr:uid="{1C6A93CC-1FA9-4D0D-9F81-AD7BBC7DF095}">
      <text>
        <r>
          <rPr>
            <sz val="9"/>
            <color indexed="81"/>
            <rFont val="Tahoma"/>
            <family val="2"/>
          </rPr>
          <t>Solver found an integer solution within tolerance. All constraints are satisfied.</t>
        </r>
      </text>
    </comment>
    <comment ref="D100" authorId="0" shapeId="0" xr:uid="{B85C230C-1278-48B6-A4BD-6CC1B80CC476}">
      <text>
        <r>
          <rPr>
            <sz val="9"/>
            <color indexed="81"/>
            <rFont val="Tahoma"/>
            <family val="2"/>
          </rPr>
          <t>Solver found an integer solution within tolerance. All constraints are satisfied.</t>
        </r>
      </text>
    </comment>
    <comment ref="E100" authorId="0" shapeId="0" xr:uid="{8A98ECE9-48C8-4EE2-885C-1799DB92FA4F}">
      <text>
        <r>
          <rPr>
            <sz val="9"/>
            <color indexed="81"/>
            <rFont val="Tahoma"/>
            <family val="2"/>
          </rPr>
          <t>Solver found an integer solution within tolerance. All constraints are satisfied.</t>
        </r>
      </text>
    </comment>
    <comment ref="F100" authorId="0" shapeId="0" xr:uid="{B1717572-6784-4590-A14A-E2726F11AA81}">
      <text>
        <r>
          <rPr>
            <sz val="9"/>
            <color indexed="81"/>
            <rFont val="Tahoma"/>
            <family val="2"/>
          </rPr>
          <t>Solver found an integer solution within tolerance. All constraints are satisfied.</t>
        </r>
      </text>
    </comment>
    <comment ref="B103" authorId="0" shapeId="0" xr:uid="{7FEB8278-CD39-4179-8F8D-BD1C5638D1B5}">
      <text>
        <r>
          <rPr>
            <sz val="9"/>
            <color indexed="81"/>
            <rFont val="Tahoma"/>
            <family val="2"/>
          </rPr>
          <t>Solver found an integer solution within tolerance. All constraints are satisfied.</t>
        </r>
      </text>
    </comment>
    <comment ref="C103" authorId="0" shapeId="0" xr:uid="{BB3A440A-AF48-4F72-98AD-D162E0EAC9F1}">
      <text>
        <r>
          <rPr>
            <sz val="9"/>
            <color indexed="81"/>
            <rFont val="Tahoma"/>
            <family val="2"/>
          </rPr>
          <t>Solver found an integer solution within tolerance. All constraints are satisfied.</t>
        </r>
      </text>
    </comment>
    <comment ref="D103" authorId="0" shapeId="0" xr:uid="{35E05BF3-CF01-4FAE-85FD-F346DC59FDB9}">
      <text>
        <r>
          <rPr>
            <sz val="9"/>
            <color indexed="81"/>
            <rFont val="Tahoma"/>
            <family val="2"/>
          </rPr>
          <t>Solver found an integer solution within tolerance. All constraints are satisfied.</t>
        </r>
      </text>
    </comment>
    <comment ref="E103" authorId="0" shapeId="0" xr:uid="{DCC5DC56-73F6-47F7-9D21-C35BA0A1A79E}">
      <text>
        <r>
          <rPr>
            <sz val="9"/>
            <color indexed="81"/>
            <rFont val="Tahoma"/>
            <family val="2"/>
          </rPr>
          <t>Solver found an integer solution within tolerance. All constraints are satisfied.</t>
        </r>
      </text>
    </comment>
    <comment ref="F103" authorId="0" shapeId="0" xr:uid="{06B3CA97-2B7C-4A69-8FC3-8D16E957FAB1}">
      <text>
        <r>
          <rPr>
            <sz val="9"/>
            <color indexed="81"/>
            <rFont val="Tahoma"/>
            <family val="2"/>
          </rPr>
          <t>Solver found an integer solution within tolerance. All constraints are satisfied.</t>
        </r>
      </text>
    </comment>
    <comment ref="B104" authorId="0" shapeId="0" xr:uid="{DD905B01-418A-4668-9D5D-0746B2A42392}">
      <text>
        <r>
          <rPr>
            <sz val="9"/>
            <color indexed="81"/>
            <rFont val="Tahoma"/>
            <family val="2"/>
          </rPr>
          <t>Solver found an integer solution within tolerance. All constraints are satisfied.</t>
        </r>
      </text>
    </comment>
    <comment ref="C104" authorId="0" shapeId="0" xr:uid="{4E4518D0-1C03-48F8-9BDC-2499F63A7BBF}">
      <text>
        <r>
          <rPr>
            <sz val="9"/>
            <color indexed="81"/>
            <rFont val="Tahoma"/>
            <family val="2"/>
          </rPr>
          <t>Solver found an integer solution within tolerance. All constraints are satisfied.</t>
        </r>
      </text>
    </comment>
    <comment ref="D104" authorId="0" shapeId="0" xr:uid="{D0BC1005-5A03-4B6D-B763-6185BFF26686}">
      <text>
        <r>
          <rPr>
            <sz val="9"/>
            <color indexed="81"/>
            <rFont val="Tahoma"/>
            <family val="2"/>
          </rPr>
          <t>Solver found an integer solution within tolerance. All constraints are satisfied.</t>
        </r>
      </text>
    </comment>
    <comment ref="E104" authorId="0" shapeId="0" xr:uid="{F4A4ADDE-F366-4AF2-A650-BBD4358EC5D2}">
      <text>
        <r>
          <rPr>
            <sz val="9"/>
            <color indexed="81"/>
            <rFont val="Tahoma"/>
            <family val="2"/>
          </rPr>
          <t>Solver found an integer solution within tolerance. All constraints are satisfied.</t>
        </r>
      </text>
    </comment>
    <comment ref="F104" authorId="0" shapeId="0" xr:uid="{D9568BDD-3F3E-4D36-8C27-571826A9F086}">
      <text>
        <r>
          <rPr>
            <sz val="9"/>
            <color indexed="81"/>
            <rFont val="Tahoma"/>
            <family val="2"/>
          </rPr>
          <t>Solver found an integer solution within tolerance. All constraints are satisfied.</t>
        </r>
      </text>
    </comment>
    <comment ref="B105" authorId="0" shapeId="0" xr:uid="{26967168-10A1-4551-9CE9-4A4189087054}">
      <text>
        <r>
          <rPr>
            <sz val="9"/>
            <color indexed="81"/>
            <rFont val="Tahoma"/>
            <family val="2"/>
          </rPr>
          <t>Solver found an integer solution within tolerance. All constraints are satisfied.</t>
        </r>
      </text>
    </comment>
    <comment ref="C105" authorId="0" shapeId="0" xr:uid="{40C7DD06-05F1-443E-BD19-8EDAA86C61EC}">
      <text>
        <r>
          <rPr>
            <sz val="9"/>
            <color indexed="81"/>
            <rFont val="Tahoma"/>
            <family val="2"/>
          </rPr>
          <t>Solver found an integer solution within tolerance. All constraints are satisfied.</t>
        </r>
      </text>
    </comment>
    <comment ref="D105" authorId="0" shapeId="0" xr:uid="{203AF54C-3B44-4B8B-AC7F-429582B3EC5F}">
      <text>
        <r>
          <rPr>
            <sz val="9"/>
            <color indexed="81"/>
            <rFont val="Tahoma"/>
            <family val="2"/>
          </rPr>
          <t>Solver found an integer solution within tolerance. All constraints are satisfied.</t>
        </r>
      </text>
    </comment>
    <comment ref="E105" authorId="0" shapeId="0" xr:uid="{C330A5E6-F54E-4340-9772-36F3F64C1F16}">
      <text>
        <r>
          <rPr>
            <sz val="9"/>
            <color indexed="81"/>
            <rFont val="Tahoma"/>
            <family val="2"/>
          </rPr>
          <t>Solver found an integer solution within tolerance. All constraints are satisfied.</t>
        </r>
      </text>
    </comment>
    <comment ref="F105" authorId="0" shapeId="0" xr:uid="{F361AC5D-89F3-4CC7-A213-F19812481085}">
      <text>
        <r>
          <rPr>
            <sz val="9"/>
            <color indexed="81"/>
            <rFont val="Tahoma"/>
            <family val="2"/>
          </rPr>
          <t>Solver found an integer solution within tolerance. All constraints are satisfied.</t>
        </r>
      </text>
    </comment>
    <comment ref="B106" authorId="0" shapeId="0" xr:uid="{45B46E7E-12AD-40DD-8C71-A5685ED51482}">
      <text>
        <r>
          <rPr>
            <sz val="9"/>
            <color indexed="81"/>
            <rFont val="Tahoma"/>
            <family val="2"/>
          </rPr>
          <t>Solver found an integer solution within tolerance. All constraints are satisfied.</t>
        </r>
      </text>
    </comment>
    <comment ref="C106" authorId="0" shapeId="0" xr:uid="{CF8172E6-FDB2-4D10-8012-E52F059EC215}">
      <text>
        <r>
          <rPr>
            <sz val="9"/>
            <color indexed="81"/>
            <rFont val="Tahoma"/>
            <family val="2"/>
          </rPr>
          <t>Solver found an integer solution within tolerance. All constraints are satisfied.</t>
        </r>
      </text>
    </comment>
    <comment ref="D106" authorId="0" shapeId="0" xr:uid="{ADC12732-FF85-4C1A-A063-B5E8B72BD617}">
      <text>
        <r>
          <rPr>
            <sz val="9"/>
            <color indexed="81"/>
            <rFont val="Tahoma"/>
            <family val="2"/>
          </rPr>
          <t>Solver found an integer solution within tolerance. All constraints are satisfied.</t>
        </r>
      </text>
    </comment>
    <comment ref="E106" authorId="0" shapeId="0" xr:uid="{66F9F350-8E32-4CB5-89D5-FF4033E5819A}">
      <text>
        <r>
          <rPr>
            <sz val="9"/>
            <color indexed="81"/>
            <rFont val="Tahoma"/>
            <family val="2"/>
          </rPr>
          <t>Solver found an integer solution within tolerance. All constraints are satisfied.</t>
        </r>
      </text>
    </comment>
    <comment ref="F106" authorId="0" shapeId="0" xr:uid="{7E1AA736-8D9D-4F4C-91DB-5BB26F03EC6D}">
      <text>
        <r>
          <rPr>
            <sz val="9"/>
            <color indexed="81"/>
            <rFont val="Tahoma"/>
            <family val="2"/>
          </rPr>
          <t>Solver found an integer solution within tolerance. All constraints are satisfied.</t>
        </r>
      </text>
    </comment>
    <comment ref="B107" authorId="0" shapeId="0" xr:uid="{89314ADA-D643-4273-A7F4-334E0A64F0C4}">
      <text>
        <r>
          <rPr>
            <sz val="9"/>
            <color indexed="81"/>
            <rFont val="Tahoma"/>
            <family val="2"/>
          </rPr>
          <t>Solver found an integer solution within tolerance. All constraints are satisfied.</t>
        </r>
      </text>
    </comment>
    <comment ref="C107" authorId="0" shapeId="0" xr:uid="{E057E56C-47B5-416F-AE7F-C546FE003831}">
      <text>
        <r>
          <rPr>
            <sz val="9"/>
            <color indexed="81"/>
            <rFont val="Tahoma"/>
            <family val="2"/>
          </rPr>
          <t>Solver found an integer solution within tolerance. All constraints are satisfied.</t>
        </r>
      </text>
    </comment>
    <comment ref="D107" authorId="0" shapeId="0" xr:uid="{4B29FB08-B4C5-4DFD-B8D1-10F22769D6D1}">
      <text>
        <r>
          <rPr>
            <sz val="9"/>
            <color indexed="81"/>
            <rFont val="Tahoma"/>
            <family val="2"/>
          </rPr>
          <t>Solver found an integer solution within tolerance. All constraints are satisfied.</t>
        </r>
      </text>
    </comment>
    <comment ref="E107" authorId="0" shapeId="0" xr:uid="{E71101A0-E5A8-43E9-B951-B2E04DF3F4B1}">
      <text>
        <r>
          <rPr>
            <sz val="9"/>
            <color indexed="81"/>
            <rFont val="Tahoma"/>
            <family val="2"/>
          </rPr>
          <t>Solver found an integer solution within tolerance. All constraints are satisfied.</t>
        </r>
      </text>
    </comment>
    <comment ref="F107" authorId="0" shapeId="0" xr:uid="{4357035C-7360-424F-B5E4-F55A4CB7ECFA}">
      <text>
        <r>
          <rPr>
            <sz val="9"/>
            <color indexed="81"/>
            <rFont val="Tahoma"/>
            <family val="2"/>
          </rPr>
          <t>Solver found an integer solution within tolerance. All constraints are satisfied.</t>
        </r>
      </text>
    </comment>
    <comment ref="B110" authorId="0" shapeId="0" xr:uid="{FCF5649E-44EC-47F1-A5A8-4B0D3590B350}">
      <text>
        <r>
          <rPr>
            <sz val="9"/>
            <color indexed="81"/>
            <rFont val="Tahoma"/>
            <family val="2"/>
          </rPr>
          <t>Solver found an integer solution within tolerance. All constraints are satisfied.</t>
        </r>
      </text>
    </comment>
    <comment ref="C110" authorId="0" shapeId="0" xr:uid="{138B6266-DAB8-4AE4-BDE4-968544D0D659}">
      <text>
        <r>
          <rPr>
            <sz val="9"/>
            <color indexed="81"/>
            <rFont val="Tahoma"/>
            <family val="2"/>
          </rPr>
          <t>Solver found an integer solution within tolerance. All constraints are satisfied.</t>
        </r>
      </text>
    </comment>
    <comment ref="D110" authorId="0" shapeId="0" xr:uid="{70C395E9-2FC6-4555-9AFC-ABEE8C36F4C1}">
      <text>
        <r>
          <rPr>
            <sz val="9"/>
            <color indexed="81"/>
            <rFont val="Tahoma"/>
            <family val="2"/>
          </rPr>
          <t>Solver found an integer solution within tolerance. All constraints are satisfied.</t>
        </r>
      </text>
    </comment>
    <comment ref="E110" authorId="0" shapeId="0" xr:uid="{ADA1790F-045F-42D9-9B2D-9BB2E9FE6367}">
      <text>
        <r>
          <rPr>
            <sz val="9"/>
            <color indexed="81"/>
            <rFont val="Tahoma"/>
            <family val="2"/>
          </rPr>
          <t>Solver found an integer solution within tolerance. All constraints are satisfied.</t>
        </r>
      </text>
    </comment>
    <comment ref="F110" authorId="0" shapeId="0" xr:uid="{EB84386C-1E9D-48A5-89B9-CB3CADB894F1}">
      <text>
        <r>
          <rPr>
            <sz val="9"/>
            <color indexed="81"/>
            <rFont val="Tahoma"/>
            <family val="2"/>
          </rPr>
          <t>Solver found an integer solution within tolerance. All constraints are satisfied.</t>
        </r>
      </text>
    </comment>
    <comment ref="B111" authorId="0" shapeId="0" xr:uid="{E24CE2AB-D204-4E39-B088-8B44D037599F}">
      <text>
        <r>
          <rPr>
            <sz val="9"/>
            <color indexed="81"/>
            <rFont val="Tahoma"/>
            <family val="2"/>
          </rPr>
          <t>Solver found an integer solution within tolerance. All constraints are satisfied.</t>
        </r>
      </text>
    </comment>
    <comment ref="C111" authorId="0" shapeId="0" xr:uid="{27A3643D-5FA3-41A8-95D3-A044C3C019E6}">
      <text>
        <r>
          <rPr>
            <sz val="9"/>
            <color indexed="81"/>
            <rFont val="Tahoma"/>
            <family val="2"/>
          </rPr>
          <t>Solver found an integer solution within tolerance. All constraints are satisfied.</t>
        </r>
      </text>
    </comment>
    <comment ref="D111" authorId="0" shapeId="0" xr:uid="{2135AAFC-A34E-4D83-A60D-9FFA895D844C}">
      <text>
        <r>
          <rPr>
            <sz val="9"/>
            <color indexed="81"/>
            <rFont val="Tahoma"/>
            <family val="2"/>
          </rPr>
          <t>Solver found an integer solution within tolerance. All constraints are satisfied.</t>
        </r>
      </text>
    </comment>
    <comment ref="E111" authorId="0" shapeId="0" xr:uid="{D3F2253A-2F6C-43DD-98D2-C2BD639C0C35}">
      <text>
        <r>
          <rPr>
            <sz val="9"/>
            <color indexed="81"/>
            <rFont val="Tahoma"/>
            <family val="2"/>
          </rPr>
          <t>Solver found an integer solution within tolerance. All constraints are satisfied.</t>
        </r>
      </text>
    </comment>
    <comment ref="F111" authorId="0" shapeId="0" xr:uid="{4C9692AF-534F-4DDF-8C5F-E91DC40B5841}">
      <text>
        <r>
          <rPr>
            <sz val="9"/>
            <color indexed="81"/>
            <rFont val="Tahoma"/>
            <family val="2"/>
          </rPr>
          <t>Solver found an integer solution within tolerance. All constraints are satisfied.</t>
        </r>
      </text>
    </comment>
    <comment ref="B112" authorId="0" shapeId="0" xr:uid="{F21B268E-CD02-42A8-B6D9-9DBDC6942EAA}">
      <text>
        <r>
          <rPr>
            <sz val="9"/>
            <color indexed="81"/>
            <rFont val="Tahoma"/>
            <family val="2"/>
          </rPr>
          <t>Solver found an integer solution within tolerance. All constraints are satisfied.</t>
        </r>
      </text>
    </comment>
    <comment ref="C112" authorId="0" shapeId="0" xr:uid="{8890C00A-A6EF-46EE-8F85-00A6012AF442}">
      <text>
        <r>
          <rPr>
            <sz val="9"/>
            <color indexed="81"/>
            <rFont val="Tahoma"/>
            <family val="2"/>
          </rPr>
          <t>Solver found an integer solution within tolerance. All constraints are satisfied.</t>
        </r>
      </text>
    </comment>
    <comment ref="D112" authorId="0" shapeId="0" xr:uid="{E8D3066E-CBB3-41CF-91F5-FFFC26B22D5A}">
      <text>
        <r>
          <rPr>
            <sz val="9"/>
            <color indexed="81"/>
            <rFont val="Tahoma"/>
            <family val="2"/>
          </rPr>
          <t>Solver found an integer solution within tolerance. All constraints are satisfied.</t>
        </r>
      </text>
    </comment>
    <comment ref="E112" authorId="0" shapeId="0" xr:uid="{3D2EA71D-B0E5-4025-9E2B-5E2048EFCD98}">
      <text>
        <r>
          <rPr>
            <sz val="9"/>
            <color indexed="81"/>
            <rFont val="Tahoma"/>
            <family val="2"/>
          </rPr>
          <t>Solver found an integer solution within tolerance. All constraints are satisfied.</t>
        </r>
      </text>
    </comment>
    <comment ref="F112" authorId="0" shapeId="0" xr:uid="{8299482B-B4AB-473D-AC07-6621593D4E00}">
      <text>
        <r>
          <rPr>
            <sz val="9"/>
            <color indexed="81"/>
            <rFont val="Tahoma"/>
            <family val="2"/>
          </rPr>
          <t>Solver found an integer solution within tolerance. All constraints are satisfied.</t>
        </r>
      </text>
    </comment>
    <comment ref="B113" authorId="0" shapeId="0" xr:uid="{C2A82AB5-3E71-43D0-9D05-22B047E1FB1E}">
      <text>
        <r>
          <rPr>
            <sz val="9"/>
            <color indexed="81"/>
            <rFont val="Tahoma"/>
            <family val="2"/>
          </rPr>
          <t>Solver found an integer solution within tolerance. All constraints are satisfied.</t>
        </r>
      </text>
    </comment>
    <comment ref="C113" authorId="0" shapeId="0" xr:uid="{A23CF4A6-EB3A-4DF8-8C63-F02159DFE048}">
      <text>
        <r>
          <rPr>
            <sz val="9"/>
            <color indexed="81"/>
            <rFont val="Tahoma"/>
            <family val="2"/>
          </rPr>
          <t>Solver found an integer solution within tolerance. All constraints are satisfied.</t>
        </r>
      </text>
    </comment>
    <comment ref="D113" authorId="0" shapeId="0" xr:uid="{DD21227D-2553-4AB1-9B89-C99AE7167437}">
      <text>
        <r>
          <rPr>
            <sz val="9"/>
            <color indexed="81"/>
            <rFont val="Tahoma"/>
            <family val="2"/>
          </rPr>
          <t>Solver found an integer solution within tolerance. All constraints are satisfied.</t>
        </r>
      </text>
    </comment>
    <comment ref="E113" authorId="0" shapeId="0" xr:uid="{C5754A1F-7150-4C19-AF73-5C433EBDCD95}">
      <text>
        <r>
          <rPr>
            <sz val="9"/>
            <color indexed="81"/>
            <rFont val="Tahoma"/>
            <family val="2"/>
          </rPr>
          <t>Solver found an integer solution within tolerance. All constraints are satisfied.</t>
        </r>
      </text>
    </comment>
    <comment ref="F113" authorId="0" shapeId="0" xr:uid="{180C7B45-03FD-426C-BA8E-FB741721D99D}">
      <text>
        <r>
          <rPr>
            <sz val="9"/>
            <color indexed="81"/>
            <rFont val="Tahoma"/>
            <family val="2"/>
          </rPr>
          <t>Solver found an integer solution within tolerance. All constraints are satisfied.</t>
        </r>
      </text>
    </comment>
    <comment ref="B114" authorId="0" shapeId="0" xr:uid="{11AB8A9F-8550-4112-B92A-AEA3AB4E7175}">
      <text>
        <r>
          <rPr>
            <sz val="9"/>
            <color indexed="81"/>
            <rFont val="Tahoma"/>
            <family val="2"/>
          </rPr>
          <t>Solver found an integer solution within tolerance. All constraints are satisfied.</t>
        </r>
      </text>
    </comment>
    <comment ref="C114" authorId="0" shapeId="0" xr:uid="{BC1E49EE-84EC-4A3D-AF14-7E6358D8AC57}">
      <text>
        <r>
          <rPr>
            <sz val="9"/>
            <color indexed="81"/>
            <rFont val="Tahoma"/>
            <family val="2"/>
          </rPr>
          <t>Solver found an integer solution within tolerance. All constraints are satisfied.</t>
        </r>
      </text>
    </comment>
    <comment ref="D114" authorId="0" shapeId="0" xr:uid="{DFCC377A-AD24-47FA-94B0-AE42DB84A74A}">
      <text>
        <r>
          <rPr>
            <sz val="9"/>
            <color indexed="81"/>
            <rFont val="Tahoma"/>
            <family val="2"/>
          </rPr>
          <t>Solver found an integer solution within tolerance. All constraints are satisfied.</t>
        </r>
      </text>
    </comment>
    <comment ref="E114" authorId="0" shapeId="0" xr:uid="{D703B620-BC2C-49B2-8A5B-646A4F2939DC}">
      <text>
        <r>
          <rPr>
            <sz val="9"/>
            <color indexed="81"/>
            <rFont val="Tahoma"/>
            <family val="2"/>
          </rPr>
          <t>Solver found an integer solution within tolerance. All constraints are satisfied.</t>
        </r>
      </text>
    </comment>
    <comment ref="F114" authorId="0" shapeId="0" xr:uid="{5CF370CC-5BC6-4C25-A38A-DB222F0FAE22}">
      <text>
        <r>
          <rPr>
            <sz val="9"/>
            <color indexed="81"/>
            <rFont val="Tahoma"/>
            <family val="2"/>
          </rPr>
          <t>Solver found an integer solution within tolerance. All constraints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EC91F536-AB68-4E2F-8FE0-260C512CB305}">
      <text>
        <r>
          <rPr>
            <sz val="9"/>
            <color indexed="81"/>
            <rFont val="Tahoma"/>
            <family val="2"/>
          </rPr>
          <t>Solver found an integer solution within tolerance. All constraints are satisfied.</t>
        </r>
      </text>
    </comment>
    <comment ref="B6" authorId="0" shapeId="0" xr:uid="{3D13E3B7-7620-4466-8206-A745DFBAAE12}">
      <text>
        <r>
          <rPr>
            <sz val="9"/>
            <color indexed="81"/>
            <rFont val="Tahoma"/>
            <family val="2"/>
          </rPr>
          <t>Solver found an integer solution within tolerance. All constraints are satisfied.</t>
        </r>
      </text>
    </comment>
    <comment ref="B7" authorId="0" shapeId="0" xr:uid="{00354161-06A8-471B-B9DF-DF7E282EA4EF}">
      <text>
        <r>
          <rPr>
            <sz val="9"/>
            <color indexed="81"/>
            <rFont val="Tahoma"/>
            <family val="2"/>
          </rPr>
          <t>Solver found an integer solution within tolerance. All constraints are satisfied.</t>
        </r>
      </text>
    </comment>
    <comment ref="B8" authorId="0" shapeId="0" xr:uid="{63FA320F-6EC6-4F5C-9DB6-AA85BF6A427A}">
      <text>
        <r>
          <rPr>
            <sz val="9"/>
            <color indexed="81"/>
            <rFont val="Tahoma"/>
            <family val="2"/>
          </rPr>
          <t>Solver found an integer solution within tolerance. All constraints are satisfied.</t>
        </r>
      </text>
    </comment>
    <comment ref="B9" authorId="0" shapeId="0" xr:uid="{EDEB1732-37F6-4B54-86BF-063EDDEAB0D2}">
      <text>
        <r>
          <rPr>
            <sz val="9"/>
            <color indexed="81"/>
            <rFont val="Tahoma"/>
            <family val="2"/>
          </rPr>
          <t>Solver found an integer solution within tolerance. All constraints are satisfied.</t>
        </r>
      </text>
    </comment>
    <comment ref="B10" authorId="0" shapeId="0" xr:uid="{E4758927-1D1B-4ED3-B33F-DD74BA610576}">
      <text>
        <r>
          <rPr>
            <sz val="9"/>
            <color indexed="81"/>
            <rFont val="Tahoma"/>
            <family val="2"/>
          </rPr>
          <t>Solver found an integer solution within tolerance. All constraints are satisfied.</t>
        </r>
      </text>
    </comment>
    <comment ref="B11" authorId="0" shapeId="0" xr:uid="{CB61C3A5-72D6-4AAD-B011-38025CF32952}">
      <text>
        <r>
          <rPr>
            <sz val="9"/>
            <color indexed="81"/>
            <rFont val="Tahoma"/>
            <family val="2"/>
          </rPr>
          <t>Solver found an integer solution within tolerance. All constraints are satisfied.</t>
        </r>
      </text>
    </comment>
    <comment ref="B12" authorId="0" shapeId="0" xr:uid="{A6F13758-9C82-4FE9-B8FC-6844110F2074}">
      <text>
        <r>
          <rPr>
            <sz val="9"/>
            <color indexed="81"/>
            <rFont val="Tahoma"/>
            <family val="2"/>
          </rPr>
          <t>Solver found an integer solution within tolerance. All constraints are satisfied.</t>
        </r>
      </text>
    </comment>
    <comment ref="B13" authorId="0" shapeId="0" xr:uid="{FFC1745F-3538-40FE-B042-C09213B0D925}">
      <text>
        <r>
          <rPr>
            <sz val="9"/>
            <color indexed="81"/>
            <rFont val="Tahoma"/>
            <family val="2"/>
          </rPr>
          <t>Solver found an integer solution within tolerance. All constraints are satisfied.</t>
        </r>
      </text>
    </comment>
    <comment ref="B14" authorId="0" shapeId="0" xr:uid="{304FF720-0CAB-4094-89A2-18BFDE156130}">
      <text>
        <r>
          <rPr>
            <sz val="9"/>
            <color indexed="81"/>
            <rFont val="Tahoma"/>
            <family val="2"/>
          </rPr>
          <t>Solver found an integer solution within tolerance. All constraints are satisfied.</t>
        </r>
      </text>
    </comment>
    <comment ref="B15" authorId="0" shapeId="0" xr:uid="{F3939AE4-D9EB-4811-8EDB-821DFB208247}">
      <text>
        <r>
          <rPr>
            <sz val="9"/>
            <color indexed="81"/>
            <rFont val="Tahoma"/>
            <family val="2"/>
          </rPr>
          <t>Solver found an integer solution within tolerance. All constraints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B04140CB-D0EE-4E6E-8581-3E3AB789D87F}">
      <text>
        <r>
          <rPr>
            <sz val="9"/>
            <color indexed="81"/>
            <rFont val="Tahoma"/>
            <family val="2"/>
          </rPr>
          <t>Solver found an integer solution within tolerance. All constraints are satisfied.</t>
        </r>
      </text>
    </comment>
    <comment ref="B6" authorId="0" shapeId="0" xr:uid="{45FF8DD9-EB6B-4C83-8925-CF642A1A2C20}">
      <text>
        <r>
          <rPr>
            <sz val="9"/>
            <color indexed="81"/>
            <rFont val="Tahoma"/>
            <family val="2"/>
          </rPr>
          <t>Solver found an integer solution within tolerance. All constraints are satisfied.</t>
        </r>
      </text>
    </comment>
    <comment ref="B7" authorId="0" shapeId="0" xr:uid="{BD71B0E4-5FBA-434D-BF4F-4180690B3984}">
      <text>
        <r>
          <rPr>
            <sz val="9"/>
            <color indexed="81"/>
            <rFont val="Tahoma"/>
            <family val="2"/>
          </rPr>
          <t>Solver found an integer solution within tolerance. All constraints are satisfied.</t>
        </r>
      </text>
    </comment>
    <comment ref="B8" authorId="0" shapeId="0" xr:uid="{39B54740-7D98-4C21-83BF-D8F19A9224C0}">
      <text>
        <r>
          <rPr>
            <sz val="9"/>
            <color indexed="81"/>
            <rFont val="Tahoma"/>
            <family val="2"/>
          </rPr>
          <t>Solver found an integer solution within tolerance. All constraints are satisfied.</t>
        </r>
      </text>
    </comment>
    <comment ref="B9" authorId="0" shapeId="0" xr:uid="{1D266E3D-AF3C-4612-ABE3-55C40952C7F0}">
      <text>
        <r>
          <rPr>
            <sz val="9"/>
            <color indexed="81"/>
            <rFont val="Tahoma"/>
            <family val="2"/>
          </rPr>
          <t>Solver found an integer solution within tolerance. All constraints are satisfied.</t>
        </r>
      </text>
    </comment>
    <comment ref="B10" authorId="0" shapeId="0" xr:uid="{C7292E60-548A-4AD4-9702-754EB502D814}">
      <text>
        <r>
          <rPr>
            <sz val="9"/>
            <color indexed="81"/>
            <rFont val="Tahoma"/>
            <family val="2"/>
          </rPr>
          <t>Solver found an integer solution within tolerance. All constraints are satisfied.</t>
        </r>
      </text>
    </comment>
    <comment ref="B11" authorId="0" shapeId="0" xr:uid="{13066EC4-81A8-4754-BA05-FEF5A6DDF537}">
      <text>
        <r>
          <rPr>
            <sz val="9"/>
            <color indexed="81"/>
            <rFont val="Tahoma"/>
            <family val="2"/>
          </rPr>
          <t>Solver found an integer solution within tolerance. All constraints are satisfied.</t>
        </r>
      </text>
    </comment>
    <comment ref="B12" authorId="0" shapeId="0" xr:uid="{17AEE8AF-3074-4730-B8FA-459B87AF8E50}">
      <text>
        <r>
          <rPr>
            <sz val="9"/>
            <color indexed="81"/>
            <rFont val="Tahoma"/>
            <family val="2"/>
          </rPr>
          <t>Solver found an integer solution within tolerance. All constraints are satisfied.</t>
        </r>
      </text>
    </comment>
    <comment ref="B13" authorId="0" shapeId="0" xr:uid="{11C8D381-3E68-40C2-9584-2FBA74E85279}">
      <text>
        <r>
          <rPr>
            <sz val="9"/>
            <color indexed="81"/>
            <rFont val="Tahoma"/>
            <family val="2"/>
          </rPr>
          <t>Solver found an integer solution within tolerance. All constraints are satisfied.</t>
        </r>
      </text>
    </comment>
    <comment ref="B14" authorId="0" shapeId="0" xr:uid="{D74082E2-9407-45C8-AE13-7FFD7B92E2F3}">
      <text>
        <r>
          <rPr>
            <sz val="9"/>
            <color indexed="81"/>
            <rFont val="Tahoma"/>
            <family val="2"/>
          </rPr>
          <t>Solver found an integer solution within tolerance. All constraints are satisfied.</t>
        </r>
      </text>
    </comment>
    <comment ref="B15" authorId="0" shapeId="0" xr:uid="{B8489DED-BAA0-4E2E-AD1C-8AF3F6EED40E}">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<sst xmlns="http://schemas.openxmlformats.org/spreadsheetml/2006/main" count="298" uniqueCount="120">
  <si>
    <t>Priority</t>
  </si>
  <si>
    <t>A</t>
  </si>
  <si>
    <t>B</t>
  </si>
  <si>
    <t>C</t>
  </si>
  <si>
    <t>D</t>
  </si>
  <si>
    <t>E</t>
  </si>
  <si>
    <t>Highly skilled</t>
  </si>
  <si>
    <t>Moderately skilled</t>
  </si>
  <si>
    <t>Freshers</t>
  </si>
  <si>
    <t>Constraints</t>
  </si>
  <si>
    <t>Average</t>
  </si>
  <si>
    <t>Low</t>
  </si>
  <si>
    <t>High</t>
  </si>
  <si>
    <t>&gt;=</t>
  </si>
  <si>
    <t>Bottle Neck</t>
  </si>
  <si>
    <t>Cat Whistle</t>
  </si>
  <si>
    <t>Dagger</t>
  </si>
  <si>
    <t>El Dorado</t>
  </si>
  <si>
    <t>LHS</t>
  </si>
  <si>
    <t>RHS</t>
  </si>
  <si>
    <t>&lt;=</t>
  </si>
  <si>
    <t>Ace</t>
  </si>
  <si>
    <t>N/A</t>
  </si>
  <si>
    <t>Count of resources</t>
  </si>
  <si>
    <t>Total Number of Tasks</t>
  </si>
  <si>
    <t>Project Name</t>
  </si>
  <si>
    <t>Time per task, min</t>
  </si>
  <si>
    <t>A1</t>
  </si>
  <si>
    <t>A2</t>
  </si>
  <si>
    <t>A3</t>
  </si>
  <si>
    <t>B1</t>
  </si>
  <si>
    <t>B2</t>
  </si>
  <si>
    <t>B3</t>
  </si>
  <si>
    <t>C1</t>
  </si>
  <si>
    <t>C2</t>
  </si>
  <si>
    <t>C3</t>
  </si>
  <si>
    <t>D1</t>
  </si>
  <si>
    <t>D2</t>
  </si>
  <si>
    <t>D3</t>
  </si>
  <si>
    <t>E1</t>
  </si>
  <si>
    <t>E2</t>
  </si>
  <si>
    <t>E3</t>
  </si>
  <si>
    <t>I</t>
  </si>
  <si>
    <t>M</t>
  </si>
  <si>
    <t>V</t>
  </si>
  <si>
    <t>India, I</t>
  </si>
  <si>
    <t>Mexico, M</t>
  </si>
  <si>
    <t>Vietnam, V</t>
  </si>
  <si>
    <t>Total time taken, hrs</t>
  </si>
  <si>
    <t>Duration for task completion , hrs</t>
  </si>
  <si>
    <t>Total resources from each country</t>
  </si>
  <si>
    <t>Minimize total cost , $</t>
  </si>
  <si>
    <t>Total count of skilled resources</t>
  </si>
  <si>
    <t>Total count from each project</t>
  </si>
  <si>
    <t>Resources required from Mexico</t>
  </si>
  <si>
    <t>Resources required from Vietnam</t>
  </si>
  <si>
    <t>Proportion</t>
  </si>
  <si>
    <t>Minimum Resources required, count</t>
  </si>
  <si>
    <t>Hourly Rate</t>
  </si>
  <si>
    <t>High priority projects</t>
  </si>
  <si>
    <t>Average priority projects</t>
  </si>
  <si>
    <t>Low priority projects</t>
  </si>
  <si>
    <t>Objective:</t>
  </si>
  <si>
    <t>Resources required from from Vietnam</t>
  </si>
  <si>
    <t>Resources required  in Ace</t>
  </si>
  <si>
    <t>Resources required in Bottle Neck</t>
  </si>
  <si>
    <t>Resources required in Cat Whistle</t>
  </si>
  <si>
    <t>Resources required in Dagger</t>
  </si>
  <si>
    <t>Resources required in El Dorado</t>
  </si>
  <si>
    <t>Highly skilled resources in Ace</t>
  </si>
  <si>
    <t xml:space="preserve">Highly skilled resources in Bottle Neck </t>
  </si>
  <si>
    <t xml:space="preserve">Highly skilled resources in Cat Whistle </t>
  </si>
  <si>
    <t xml:space="preserve">Highly skilled resources in Dagger </t>
  </si>
  <si>
    <t xml:space="preserve">Highly skilled resources in El Dorado </t>
  </si>
  <si>
    <t>$L$4</t>
  </si>
  <si>
    <t/>
  </si>
  <si>
    <t>$M$4</t>
  </si>
  <si>
    <t>$F$32,$H$16:$H$30</t>
  </si>
  <si>
    <t>Input1</t>
  </si>
  <si>
    <t>Input2</t>
  </si>
  <si>
    <t>$F$32</t>
  </si>
  <si>
    <t>$H$16</t>
  </si>
  <si>
    <t>$H$17</t>
  </si>
  <si>
    <t>$H$18</t>
  </si>
  <si>
    <t>$H$19</t>
  </si>
  <si>
    <t>$H$20</t>
  </si>
  <si>
    <t>$H$21</t>
  </si>
  <si>
    <t>$H$22</t>
  </si>
  <si>
    <t>$H$23</t>
  </si>
  <si>
    <t>$H$24</t>
  </si>
  <si>
    <t>$H$25</t>
  </si>
  <si>
    <t>$H$26</t>
  </si>
  <si>
    <t>$H$27</t>
  </si>
  <si>
    <t>$H$28</t>
  </si>
  <si>
    <t>$H$29</t>
  </si>
  <si>
    <t>$H$30</t>
  </si>
  <si>
    <t>Input1 (cell $L$4) values along side, Input2 (cell $M$4) values along top, output cell in corner</t>
  </si>
  <si>
    <t>Output and Input1 value for chart</t>
  </si>
  <si>
    <t>Output</t>
  </si>
  <si>
    <t>Input1 value</t>
  </si>
  <si>
    <t>Output and Input2 value for chart</t>
  </si>
  <si>
    <t>Input2 value</t>
  </si>
  <si>
    <t>$F$32,$D$34:$F$34</t>
  </si>
  <si>
    <t>Input</t>
  </si>
  <si>
    <t>Input (cell $N$4) values along side, output cell(s) along top</t>
  </si>
  <si>
    <t>$D$34</t>
  </si>
  <si>
    <t>$E$34</t>
  </si>
  <si>
    <t>$F$34</t>
  </si>
  <si>
    <t>Data for chart</t>
  </si>
  <si>
    <t>$N$6</t>
  </si>
  <si>
    <t>Input (cell $N$6) values along side, output cell(s) along top</t>
  </si>
  <si>
    <t>Cost of High Skill Workers</t>
  </si>
  <si>
    <t>Total Cost (Objective FuntionValue )</t>
  </si>
  <si>
    <t>Total Resources from India</t>
  </si>
  <si>
    <t>Total Resources from Mexico</t>
  </si>
  <si>
    <t>Total Resources from Vietnam</t>
  </si>
  <si>
    <t xml:space="preserve">Additional Contstraints </t>
  </si>
  <si>
    <t xml:space="preserve">A two-way sensitivity analysis was run for the minimum percentage of highly skilled resources for projects with priority Average and Low to understand how the variation in this percentage affected the  allocation of resources based on their skill </t>
  </si>
  <si>
    <t>Analysis of change in the cost of high skill resources from India on total optimal cost and  resource  from India, Mexico, and Vietnam</t>
  </si>
  <si>
    <t>Analysis of change in the cost of freshers from India on total optimal cost and  resource  from India, Mexico, and 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</si>
</sst>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2"/>
      <color theme="1"/>
      <name val="Arial"/>
    </font>
    <font>
      <sz val="12"/>
      <color theme="1"/>
      <name val="Arial"/>
      <family val="2"/>
    </font>
    <font>
      <b/>
      <sz val="14"/>
      <color rgb="FF0070C0"/>
      <name val="Times New Roman"/>
      <family val="1"/>
    </font>
    <font>
      <b/>
      <sz val="16"/>
      <color rgb="FF7030A0"/>
      <name val="Times New Roman"/>
      <family val="1"/>
    </font>
    <font>
      <b/>
      <sz val="12"/>
      <color theme="5"/>
      <name val="Times New Roman"/>
      <family val="1"/>
    </font>
    <font>
      <b/>
      <sz val="12"/>
      <color theme="4"/>
      <name val="Times New Roman"/>
      <family val="1"/>
    </font>
    <font>
      <b/>
      <sz val="12"/>
      <color theme="1"/>
      <name val="Times New Roman"/>
      <family val="1"/>
    </font>
    <font>
      <b/>
      <sz val="12"/>
      <name val="Times New Roman"/>
      <family val="1"/>
    </font>
    <font>
      <b/>
      <sz val="14"/>
      <color theme="1"/>
      <name val="Times New Roman"/>
      <family val="1"/>
    </font>
    <font>
      <b/>
      <sz val="12"/>
      <color theme="3"/>
      <name val="Times New Roman"/>
      <family val="1"/>
    </font>
    <font>
      <b/>
      <sz val="16"/>
      <color theme="1"/>
      <name val="Times New Roman"/>
      <family val="1"/>
    </font>
    <font>
      <b/>
      <sz val="12"/>
      <color theme="1"/>
      <name val="Arial"/>
      <family val="2"/>
    </font>
    <font>
      <sz val="12"/>
      <color rgb="FFFFFFFF"/>
      <name val="Arial"/>
      <family val="2"/>
    </font>
    <font>
      <sz val="9"/>
      <color indexed="81"/>
      <name val="Tahoma"/>
      <family val="2"/>
    </font>
    <font>
      <b/>
      <sz val="10"/>
      <color theme="1"/>
      <name val="Arial"/>
      <family val="2"/>
    </font>
    <font>
      <sz val="10"/>
      <color theme="1"/>
      <name val="Arial"/>
      <family val="2"/>
    </font>
  </fonts>
  <fills count="9">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79998168889431442"/>
        <bgColor indexed="64"/>
      </patternFill>
    </fill>
  </fills>
  <borders count="1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74">
    <xf numFmtId="0" fontId="0" fillId="0" borderId="0" xfId="0" applyFont="1" applyAlignment="1"/>
    <xf numFmtId="0" fontId="2" fillId="0" borderId="2" xfId="0" applyFont="1" applyFill="1" applyBorder="1" applyAlignment="1">
      <alignment horizontal="center" vertical="center" wrapText="1"/>
    </xf>
    <xf numFmtId="0" fontId="3" fillId="0" borderId="0" xfId="0" applyFont="1" applyAlignment="1">
      <alignment horizontal="left" vertical="center"/>
    </xf>
    <xf numFmtId="0" fontId="4" fillId="0" borderId="2" xfId="0" applyFont="1" applyBorder="1" applyAlignment="1">
      <alignment horizontal="center" vertical="center"/>
    </xf>
    <xf numFmtId="44" fontId="5" fillId="0" borderId="2" xfId="1" applyFont="1" applyBorder="1" applyAlignment="1">
      <alignment horizontal="center" vertical="center"/>
    </xf>
    <xf numFmtId="0" fontId="4" fillId="2" borderId="2"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0" xfId="0" applyFont="1" applyAlignment="1">
      <alignment horizontal="center" vertical="center"/>
    </xf>
    <xf numFmtId="0" fontId="6" fillId="0" borderId="2" xfId="0" applyFont="1" applyBorder="1" applyAlignment="1">
      <alignment horizontal="center" vertical="center"/>
    </xf>
    <xf numFmtId="0" fontId="7" fillId="0" borderId="2" xfId="0" applyFont="1" applyFill="1" applyBorder="1" applyAlignment="1">
      <alignment horizontal="center" vertical="center"/>
    </xf>
    <xf numFmtId="0" fontId="7" fillId="4" borderId="2" xfId="0" applyFont="1" applyFill="1" applyBorder="1" applyAlignment="1">
      <alignment horizontal="center" vertical="center"/>
    </xf>
    <xf numFmtId="0" fontId="6" fillId="4" borderId="2"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2" xfId="0" applyFont="1" applyBorder="1" applyAlignment="1">
      <alignment horizontal="center" vertical="center"/>
    </xf>
    <xf numFmtId="0" fontId="9" fillId="4" borderId="2" xfId="0" applyFont="1" applyFill="1" applyBorder="1" applyAlignment="1">
      <alignment horizontal="center" vertical="center"/>
    </xf>
    <xf numFmtId="0" fontId="10" fillId="0" borderId="0" xfId="0" applyFont="1" applyAlignment="1">
      <alignment horizontal="center" vertical="center"/>
    </xf>
    <xf numFmtId="0" fontId="7" fillId="0" borderId="2" xfId="0" applyFont="1" applyFill="1" applyBorder="1" applyAlignment="1">
      <alignment horizontal="center" vertical="center" wrapText="1"/>
    </xf>
    <xf numFmtId="0" fontId="5" fillId="0" borderId="0" xfId="0" applyFont="1" applyAlignment="1">
      <alignment horizontal="center" vertical="center"/>
    </xf>
    <xf numFmtId="44" fontId="3" fillId="3" borderId="2" xfId="1"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2" xfId="0" applyFont="1" applyFill="1" applyBorder="1" applyAlignment="1">
      <alignment horizontal="center" vertical="center"/>
    </xf>
    <xf numFmtId="0" fontId="6" fillId="5" borderId="2" xfId="0" applyFont="1" applyFill="1" applyBorder="1" applyAlignment="1">
      <alignment horizontal="center" vertical="center"/>
    </xf>
    <xf numFmtId="49" fontId="0" fillId="0" borderId="0" xfId="0" applyNumberFormat="1" applyFont="1" applyAlignment="1"/>
    <xf numFmtId="0" fontId="0" fillId="0" borderId="0" xfId="0" applyNumberFormat="1" applyFont="1" applyAlignment="1"/>
    <xf numFmtId="0" fontId="0" fillId="0" borderId="0" xfId="0" applyFont="1" applyAlignment="1">
      <alignment horizontal="right"/>
    </xf>
    <xf numFmtId="0" fontId="0" fillId="7" borderId="0" xfId="0" applyFont="1" applyFill="1" applyAlignment="1"/>
    <xf numFmtId="0" fontId="0" fillId="6" borderId="0" xfId="0" applyFont="1" applyFill="1" applyAlignment="1">
      <alignment horizontal="right" textRotation="90"/>
    </xf>
    <xf numFmtId="0" fontId="12" fillId="0" borderId="0" xfId="0" applyFont="1" applyAlignment="1"/>
    <xf numFmtId="44" fontId="0" fillId="0" borderId="6" xfId="0" applyNumberFormat="1" applyFont="1" applyBorder="1" applyAlignment="1"/>
    <xf numFmtId="0" fontId="0" fillId="0" borderId="6" xfId="0" applyNumberFormat="1" applyFont="1" applyBorder="1" applyAlignment="1"/>
    <xf numFmtId="44" fontId="0" fillId="0" borderId="9" xfId="0" applyNumberFormat="1" applyFont="1" applyBorder="1" applyAlignment="1"/>
    <xf numFmtId="0" fontId="0" fillId="0" borderId="9" xfId="0" applyNumberFormat="1" applyFont="1" applyBorder="1" applyAlignment="1"/>
    <xf numFmtId="44" fontId="0" fillId="0" borderId="11" xfId="0" applyNumberFormat="1" applyFont="1" applyBorder="1" applyAlignment="1"/>
    <xf numFmtId="0" fontId="0" fillId="0" borderId="11" xfId="0" applyNumberFormat="1" applyFont="1" applyBorder="1" applyAlignment="1"/>
    <xf numFmtId="44" fontId="0" fillId="0" borderId="7" xfId="0" applyNumberFormat="1" applyFont="1" applyBorder="1" applyAlignment="1"/>
    <xf numFmtId="0" fontId="0" fillId="0" borderId="7" xfId="0" applyNumberFormat="1" applyFont="1" applyBorder="1" applyAlignment="1"/>
    <xf numFmtId="44" fontId="0" fillId="0" borderId="1" xfId="0" applyNumberFormat="1" applyFont="1" applyBorder="1" applyAlignment="1"/>
    <xf numFmtId="0" fontId="0" fillId="0" borderId="1" xfId="0" applyNumberFormat="1" applyFont="1" applyBorder="1" applyAlignment="1"/>
    <xf numFmtId="44" fontId="0" fillId="0" borderId="12" xfId="0" applyNumberFormat="1" applyFont="1" applyBorder="1" applyAlignment="1"/>
    <xf numFmtId="0" fontId="0" fillId="0" borderId="12" xfId="0" applyNumberFormat="1" applyFont="1" applyBorder="1" applyAlignment="1"/>
    <xf numFmtId="44" fontId="0" fillId="0" borderId="8" xfId="0" applyNumberFormat="1" applyFont="1" applyBorder="1" applyAlignment="1"/>
    <xf numFmtId="0" fontId="0" fillId="0" borderId="8" xfId="0" applyNumberFormat="1" applyFont="1" applyBorder="1" applyAlignment="1"/>
    <xf numFmtId="44" fontId="0" fillId="0" borderId="10" xfId="0" applyNumberFormat="1" applyFont="1" applyBorder="1" applyAlignment="1"/>
    <xf numFmtId="0" fontId="0" fillId="0" borderId="10" xfId="0" applyNumberFormat="1" applyFont="1" applyBorder="1" applyAlignment="1"/>
    <xf numFmtId="44" fontId="0" fillId="0" borderId="13" xfId="0" applyNumberFormat="1" applyFont="1" applyBorder="1" applyAlignment="1"/>
    <xf numFmtId="0" fontId="0" fillId="0" borderId="13" xfId="0" applyNumberFormat="1" applyFont="1" applyBorder="1" applyAlignment="1"/>
    <xf numFmtId="44" fontId="0" fillId="0" borderId="0" xfId="0" applyNumberFormat="1" applyFont="1" applyAlignment="1"/>
    <xf numFmtId="0" fontId="0" fillId="0" borderId="0" xfId="0" applyFont="1" applyAlignment="1">
      <alignment horizontal="right" textRotation="90"/>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44" fontId="0" fillId="0" borderId="2" xfId="0" applyNumberFormat="1" applyFont="1" applyBorder="1" applyAlignment="1"/>
    <xf numFmtId="0" fontId="0" fillId="0" borderId="2" xfId="0" applyFont="1" applyBorder="1" applyAlignment="1"/>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5" xfId="0" applyFont="1" applyFill="1" applyBorder="1" applyAlignment="1">
      <alignment horizontal="center" vertical="center" wrapText="1"/>
    </xf>
    <xf numFmtId="44" fontId="0" fillId="0" borderId="3" xfId="0" applyNumberFormat="1" applyFont="1" applyBorder="1" applyAlignment="1"/>
    <xf numFmtId="0" fontId="0" fillId="0" borderId="3" xfId="0" applyFont="1" applyBorder="1" applyAlignment="1"/>
    <xf numFmtId="0" fontId="0" fillId="0" borderId="2" xfId="0" applyFont="1" applyBorder="1" applyAlignment="1">
      <alignment wrapText="1"/>
    </xf>
    <xf numFmtId="0" fontId="0" fillId="0" borderId="3" xfId="0" applyFont="1" applyBorder="1" applyAlignment="1">
      <alignment wrapText="1"/>
    </xf>
    <xf numFmtId="0" fontId="7" fillId="8"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4" fillId="0" borderId="0" xfId="0" applyFont="1" applyAlignment="1">
      <alignment wrapText="1"/>
    </xf>
    <xf numFmtId="0" fontId="15" fillId="0" borderId="0" xfId="0" applyFont="1" applyAlignment="1">
      <alignment wrapText="1"/>
    </xf>
    <xf numFmtId="0" fontId="11" fillId="0" borderId="0" xfId="0" applyFont="1" applyAlignment="1">
      <alignment wrapText="1"/>
    </xf>
    <xf numFmtId="0" fontId="0" fillId="0" borderId="0" xfId="0" applyFont="1" applyAlignment="1">
      <alignment wrapText="1"/>
    </xf>
  </cellXfs>
  <cellStyles count="2">
    <cellStyle name="Currency" xfId="1" builtinId="4"/>
    <cellStyle name="Normal" xfId="0" builtinId="0"/>
  </cellStyles>
  <dxfs count="10">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numFmt numFmtId="34" formatCode="_(&quot;$&quot;* #,##0.00_);_(&quot;$&quot;* \(#,##0.0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top style="medium">
          <color indexed="64"/>
        </top>
        <bottom style="thin">
          <color indexed="64"/>
        </bottom>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rgb="FF0070C0"/>
        <name val="Times New Roman"/>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TwoWayAnalysisTable!$K$1</c:f>
          <c:strCache>
            <c:ptCount val="1"/>
            <c:pt idx="0">
              <c:v>Sensitivity of $H$25 to Input2</c:v>
            </c:pt>
          </c:strCache>
        </c:strRef>
      </c:tx>
      <c:overlay val="0"/>
      <c:txPr>
        <a:bodyPr/>
        <a:lstStyle/>
        <a:p>
          <a:pPr>
            <a:defRPr sz="1200"/>
          </a:pPr>
          <a:endParaRPr lang="en-US"/>
        </a:p>
      </c:txPr>
    </c:title>
    <c:autoTitleDeleted val="0"/>
    <c:plotArea>
      <c:layout/>
      <c:lineChart>
        <c:grouping val="standard"/>
        <c:varyColors val="0"/>
        <c:ser>
          <c:idx val="0"/>
          <c:order val="0"/>
          <c:cat>
            <c:numRef>
              <c:f>TwoWayAnalysisTable!$B$4:$F$4</c:f>
              <c:numCache>
                <c:formatCode>General</c:formatCode>
                <c:ptCount val="5"/>
                <c:pt idx="0">
                  <c:v>0.20000000298023224</c:v>
                </c:pt>
                <c:pt idx="1">
                  <c:v>0.30000001192092896</c:v>
                </c:pt>
                <c:pt idx="2">
                  <c:v>0.40000000596046448</c:v>
                </c:pt>
                <c:pt idx="3">
                  <c:v>0.5</c:v>
                </c:pt>
                <c:pt idx="4">
                  <c:v>0.60000002384185791</c:v>
                </c:pt>
              </c:numCache>
            </c:numRef>
          </c:cat>
          <c:val>
            <c:numRef>
              <c:f>TwoWayAnalysisTable!$K$5:$K$9</c:f>
              <c:numCache>
                <c:formatCode>General</c:formatCode>
                <c:ptCount val="5"/>
                <c:pt idx="0">
                  <c:v>1</c:v>
                </c:pt>
                <c:pt idx="1">
                  <c:v>2</c:v>
                </c:pt>
                <c:pt idx="2">
                  <c:v>2</c:v>
                </c:pt>
                <c:pt idx="3">
                  <c:v>3</c:v>
                </c:pt>
                <c:pt idx="4">
                  <c:v>3</c:v>
                </c:pt>
              </c:numCache>
            </c:numRef>
          </c:val>
          <c:smooth val="0"/>
          <c:extLst>
            <c:ext xmlns:c16="http://schemas.microsoft.com/office/drawing/2014/chart" uri="{C3380CC4-5D6E-409C-BE32-E72D297353CC}">
              <c16:uniqueId val="{00000001-DB25-415F-B6E8-501B07624A15}"/>
            </c:ext>
          </c:extLst>
        </c:ser>
        <c:dLbls>
          <c:showLegendKey val="0"/>
          <c:showVal val="0"/>
          <c:showCatName val="0"/>
          <c:showSerName val="0"/>
          <c:showPercent val="0"/>
          <c:showBubbleSize val="0"/>
        </c:dLbls>
        <c:marker val="1"/>
        <c:smooth val="0"/>
        <c:axId val="471286576"/>
        <c:axId val="471304464"/>
      </c:lineChart>
      <c:catAx>
        <c:axId val="471286576"/>
        <c:scaling>
          <c:orientation val="minMax"/>
        </c:scaling>
        <c:delete val="0"/>
        <c:axPos val="b"/>
        <c:title>
          <c:tx>
            <c:rich>
              <a:bodyPr/>
              <a:lstStyle/>
              <a:p>
                <a:pPr>
                  <a:defRPr/>
                </a:pPr>
                <a:r>
                  <a:rPr lang="en-US"/>
                  <a:t>Input2 ($M$4)</a:t>
                </a:r>
              </a:p>
            </c:rich>
          </c:tx>
          <c:overlay val="0"/>
        </c:title>
        <c:numFmt formatCode="General" sourceLinked="1"/>
        <c:majorTickMark val="out"/>
        <c:minorTickMark val="none"/>
        <c:tickLblPos val="nextTo"/>
        <c:crossAx val="471304464"/>
        <c:crosses val="autoZero"/>
        <c:auto val="1"/>
        <c:lblAlgn val="ctr"/>
        <c:lblOffset val="100"/>
        <c:noMultiLvlLbl val="0"/>
      </c:catAx>
      <c:valAx>
        <c:axId val="471304464"/>
        <c:scaling>
          <c:orientation val="minMax"/>
        </c:scaling>
        <c:delete val="0"/>
        <c:axPos val="l"/>
        <c:majorGridlines/>
        <c:numFmt formatCode="General" sourceLinked="1"/>
        <c:majorTickMark val="out"/>
        <c:minorTickMark val="none"/>
        <c:tickLblPos val="nextTo"/>
        <c:crossAx val="4712865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Sensitivity on Input1</a:t>
            </a:r>
          </a:p>
        </c:rich>
      </c:tx>
      <c:layout>
        <c:manualLayout>
          <c:xMode val="edge"/>
          <c:yMode val="edge"/>
          <c:x val="0.32777624086973389"/>
          <c:y val="2.6666666666666668E-2"/>
        </c:manualLayout>
      </c:layout>
      <c:overlay val="0"/>
    </c:title>
    <c:autoTitleDeleted val="0"/>
    <c:plotArea>
      <c:layout/>
      <c:lineChart>
        <c:grouping val="standard"/>
        <c:varyColors val="0"/>
        <c:ser>
          <c:idx val="0"/>
          <c:order val="0"/>
          <c:cat>
            <c:numRef>
              <c:f>TwoWayAnalysisTable!$A$5:$A$9</c:f>
              <c:numCache>
                <c:formatCode>General</c:formatCode>
                <c:ptCount val="5"/>
                <c:pt idx="0">
                  <c:v>0.20000000298023224</c:v>
                </c:pt>
                <c:pt idx="1">
                  <c:v>0.30000001192092896</c:v>
                </c:pt>
                <c:pt idx="2">
                  <c:v>0.40000000596046448</c:v>
                </c:pt>
                <c:pt idx="3">
                  <c:v>0.5</c:v>
                </c:pt>
                <c:pt idx="4">
                  <c:v>0.60000002384185791</c:v>
                </c:pt>
              </c:numCache>
            </c:numRef>
          </c:cat>
          <c:val>
            <c:numRef>
              <c:f>TwoWayAnalysisTable!$O$5:$O$9</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5DD9-45A4-BEBD-6FF0949A51C6}"/>
            </c:ext>
          </c:extLst>
        </c:ser>
        <c:dLbls>
          <c:showLegendKey val="0"/>
          <c:showVal val="0"/>
          <c:showCatName val="0"/>
          <c:showSerName val="0"/>
          <c:showPercent val="0"/>
          <c:showBubbleSize val="0"/>
        </c:dLbls>
        <c:marker val="1"/>
        <c:smooth val="0"/>
        <c:axId val="471281168"/>
        <c:axId val="471287824"/>
      </c:lineChart>
      <c:catAx>
        <c:axId val="471281168"/>
        <c:scaling>
          <c:orientation val="minMax"/>
        </c:scaling>
        <c:delete val="0"/>
        <c:axPos val="b"/>
        <c:title>
          <c:tx>
            <c:rich>
              <a:bodyPr/>
              <a:lstStyle/>
              <a:p>
                <a:pPr>
                  <a:defRPr/>
                </a:pPr>
                <a:r>
                  <a:rPr lang="en-US"/>
                  <a:t>Input1 ($L$4)</a:t>
                </a:r>
              </a:p>
            </c:rich>
          </c:tx>
          <c:overlay val="0"/>
        </c:title>
        <c:numFmt formatCode="General" sourceLinked="1"/>
        <c:majorTickMark val="out"/>
        <c:minorTickMark val="none"/>
        <c:tickLblPos val="nextTo"/>
        <c:crossAx val="471287824"/>
        <c:crosses val="autoZero"/>
        <c:auto val="1"/>
        <c:lblAlgn val="ctr"/>
        <c:lblOffset val="100"/>
        <c:noMultiLvlLbl val="0"/>
      </c:catAx>
      <c:valAx>
        <c:axId val="471287824"/>
        <c:scaling>
          <c:orientation val="minMax"/>
        </c:scaling>
        <c:delete val="0"/>
        <c:axPos val="l"/>
        <c:majorGridlines/>
        <c:numFmt formatCode="General" sourceLinked="1"/>
        <c:majorTickMark val="out"/>
        <c:minorTickMark val="none"/>
        <c:tickLblPos val="nextTo"/>
        <c:crossAx val="47128116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OneWayAnalysisOnIndiaHighSkill!$K$1</c:f>
          <c:strCache>
            <c:ptCount val="1"/>
            <c:pt idx="0">
              <c:v>Sensitivity of $F$32 to Input</c:v>
            </c:pt>
          </c:strCache>
        </c:strRef>
      </c:tx>
      <c:overlay val="0"/>
      <c:txPr>
        <a:bodyPr/>
        <a:lstStyle/>
        <a:p>
          <a:pPr>
            <a:defRPr sz="1200"/>
          </a:pPr>
          <a:endParaRPr lang="en-US"/>
        </a:p>
      </c:txPr>
    </c:title>
    <c:autoTitleDeleted val="0"/>
    <c:plotArea>
      <c:layout/>
      <c:lineChart>
        <c:grouping val="standard"/>
        <c:varyColors val="0"/>
        <c:ser>
          <c:idx val="0"/>
          <c:order val="0"/>
          <c:cat>
            <c:numRef>
              <c:f>OneWayAnalysisOnIndiaHighSkill!$A$5:$A$15</c:f>
              <c:numCache>
                <c:formatCode>_("$"* #,##0.00_);_("$"* \(#,##0.00\);_("$"* "-"??_);_(@_)</c:formatCode>
                <c:ptCount val="11"/>
                <c:pt idx="0">
                  <c:v>2</c:v>
                </c:pt>
                <c:pt idx="1">
                  <c:v>2.0999999046325684</c:v>
                </c:pt>
                <c:pt idx="2">
                  <c:v>2.2000000476837158</c:v>
                </c:pt>
                <c:pt idx="3">
                  <c:v>2.2999999523162842</c:v>
                </c:pt>
                <c:pt idx="4">
                  <c:v>2.4000000953674316</c:v>
                </c:pt>
                <c:pt idx="5">
                  <c:v>2.5</c:v>
                </c:pt>
                <c:pt idx="6">
                  <c:v>2.5999999046325684</c:v>
                </c:pt>
                <c:pt idx="7">
                  <c:v>2.7000000476837158</c:v>
                </c:pt>
                <c:pt idx="8">
                  <c:v>2.7999999523162842</c:v>
                </c:pt>
                <c:pt idx="9">
                  <c:v>2.9000000953674316</c:v>
                </c:pt>
                <c:pt idx="10">
                  <c:v>3</c:v>
                </c:pt>
              </c:numCache>
            </c:numRef>
          </c:cat>
          <c:val>
            <c:numRef>
              <c:f>OneWayAnalysisOnIndiaHighSkill!$K$5:$K$15</c:f>
              <c:numCache>
                <c:formatCode>General</c:formatCode>
                <c:ptCount val="11"/>
                <c:pt idx="0">
                  <c:v>61412.5</c:v>
                </c:pt>
                <c:pt idx="1">
                  <c:v>63412.5</c:v>
                </c:pt>
                <c:pt idx="2">
                  <c:v>65262.5</c:v>
                </c:pt>
                <c:pt idx="3">
                  <c:v>66230</c:v>
                </c:pt>
                <c:pt idx="4">
                  <c:v>66517.5</c:v>
                </c:pt>
                <c:pt idx="5">
                  <c:v>66637.5</c:v>
                </c:pt>
                <c:pt idx="6">
                  <c:v>66677.5</c:v>
                </c:pt>
                <c:pt idx="7">
                  <c:v>66705</c:v>
                </c:pt>
                <c:pt idx="8">
                  <c:v>66772.5</c:v>
                </c:pt>
                <c:pt idx="9">
                  <c:v>66790</c:v>
                </c:pt>
                <c:pt idx="10">
                  <c:v>66800</c:v>
                </c:pt>
              </c:numCache>
            </c:numRef>
          </c:val>
          <c:smooth val="0"/>
          <c:extLst>
            <c:ext xmlns:c16="http://schemas.microsoft.com/office/drawing/2014/chart" uri="{C3380CC4-5D6E-409C-BE32-E72D297353CC}">
              <c16:uniqueId val="{00000001-8BE2-4614-9E6D-9938AE0A0EA1}"/>
            </c:ext>
          </c:extLst>
        </c:ser>
        <c:dLbls>
          <c:showLegendKey val="0"/>
          <c:showVal val="0"/>
          <c:showCatName val="0"/>
          <c:showSerName val="0"/>
          <c:showPercent val="0"/>
          <c:showBubbleSize val="0"/>
        </c:dLbls>
        <c:marker val="1"/>
        <c:smooth val="0"/>
        <c:axId val="252164559"/>
        <c:axId val="252164143"/>
      </c:lineChart>
      <c:catAx>
        <c:axId val="252164559"/>
        <c:scaling>
          <c:orientation val="minMax"/>
        </c:scaling>
        <c:delete val="0"/>
        <c:axPos val="b"/>
        <c:title>
          <c:tx>
            <c:rich>
              <a:bodyPr/>
              <a:lstStyle/>
              <a:p>
                <a:pPr>
                  <a:defRPr/>
                </a:pPr>
                <a:r>
                  <a:rPr lang="en-US"/>
                  <a:t>Input ($N$4)</a:t>
                </a:r>
              </a:p>
            </c:rich>
          </c:tx>
          <c:overlay val="0"/>
        </c:title>
        <c:numFmt formatCode="_(&quot;$&quot;* #,##0.00_);_(&quot;$&quot;* \(#,##0.00\);_(&quot;$&quot;* &quot;-&quot;??_);_(@_)" sourceLinked="1"/>
        <c:majorTickMark val="out"/>
        <c:minorTickMark val="none"/>
        <c:tickLblPos val="nextTo"/>
        <c:crossAx val="252164143"/>
        <c:crosses val="autoZero"/>
        <c:auto val="1"/>
        <c:lblAlgn val="ctr"/>
        <c:lblOffset val="100"/>
        <c:noMultiLvlLbl val="0"/>
      </c:catAx>
      <c:valAx>
        <c:axId val="252164143"/>
        <c:scaling>
          <c:orientation val="minMax"/>
        </c:scaling>
        <c:delete val="0"/>
        <c:axPos val="l"/>
        <c:majorGridlines/>
        <c:numFmt formatCode="General" sourceLinked="1"/>
        <c:majorTickMark val="out"/>
        <c:minorTickMark val="none"/>
        <c:tickLblPos val="nextTo"/>
        <c:crossAx val="25216455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OneWayAnalysisOnIndiaFreshers!$K$1</c:f>
          <c:strCache>
            <c:ptCount val="1"/>
            <c:pt idx="0">
              <c:v>Sensitivity of $F$32 to Input</c:v>
            </c:pt>
          </c:strCache>
        </c:strRef>
      </c:tx>
      <c:overlay val="0"/>
      <c:txPr>
        <a:bodyPr/>
        <a:lstStyle/>
        <a:p>
          <a:pPr>
            <a:defRPr sz="1200"/>
          </a:pPr>
          <a:endParaRPr lang="en-US"/>
        </a:p>
      </c:txPr>
    </c:title>
    <c:autoTitleDeleted val="0"/>
    <c:plotArea>
      <c:layout/>
      <c:lineChart>
        <c:grouping val="standard"/>
        <c:varyColors val="0"/>
        <c:ser>
          <c:idx val="0"/>
          <c:order val="0"/>
          <c:cat>
            <c:numRef>
              <c:f>OneWayAnalysisOnIndiaFreshers!$A$5:$A$15</c:f>
              <c:numCache>
                <c:formatCode>_("$"* #,##0.00_);_("$"* \(#,##0.00\);_("$"* "-"??_);_(@_)</c:formatCode>
                <c:ptCount val="11"/>
                <c:pt idx="0">
                  <c:v>1.5</c:v>
                </c:pt>
                <c:pt idx="1">
                  <c:v>1.5499999523162842</c:v>
                </c:pt>
                <c:pt idx="2">
                  <c:v>1.6000000238418579</c:v>
                </c:pt>
                <c:pt idx="3">
                  <c:v>1.6499999761581421</c:v>
                </c:pt>
                <c:pt idx="4">
                  <c:v>1.7000000476837158</c:v>
                </c:pt>
                <c:pt idx="5">
                  <c:v>1.75</c:v>
                </c:pt>
                <c:pt idx="6">
                  <c:v>1.7999999523162842</c:v>
                </c:pt>
                <c:pt idx="7">
                  <c:v>1.8500000238418579</c:v>
                </c:pt>
                <c:pt idx="8">
                  <c:v>1.8999999761581421</c:v>
                </c:pt>
                <c:pt idx="9">
                  <c:v>1.9500000476837158</c:v>
                </c:pt>
                <c:pt idx="10">
                  <c:v>2</c:v>
                </c:pt>
              </c:numCache>
            </c:numRef>
          </c:cat>
          <c:val>
            <c:numRef>
              <c:f>OneWayAnalysisOnIndiaFreshers!$K$5:$K$15</c:f>
              <c:numCache>
                <c:formatCode>General</c:formatCode>
                <c:ptCount val="11"/>
                <c:pt idx="0">
                  <c:v>65800</c:v>
                </c:pt>
                <c:pt idx="1">
                  <c:v>66065</c:v>
                </c:pt>
                <c:pt idx="2">
                  <c:v>66255</c:v>
                </c:pt>
                <c:pt idx="3">
                  <c:v>66445</c:v>
                </c:pt>
                <c:pt idx="4">
                  <c:v>66585</c:v>
                </c:pt>
                <c:pt idx="5">
                  <c:v>66750</c:v>
                </c:pt>
                <c:pt idx="6">
                  <c:v>66890</c:v>
                </c:pt>
                <c:pt idx="7">
                  <c:v>67030</c:v>
                </c:pt>
                <c:pt idx="8">
                  <c:v>67070</c:v>
                </c:pt>
                <c:pt idx="9">
                  <c:v>67332.5</c:v>
                </c:pt>
                <c:pt idx="10">
                  <c:v>67400</c:v>
                </c:pt>
              </c:numCache>
            </c:numRef>
          </c:val>
          <c:smooth val="0"/>
          <c:extLst>
            <c:ext xmlns:c16="http://schemas.microsoft.com/office/drawing/2014/chart" uri="{C3380CC4-5D6E-409C-BE32-E72D297353CC}">
              <c16:uniqueId val="{00000001-EB4D-496C-83F1-9A02397340E7}"/>
            </c:ext>
          </c:extLst>
        </c:ser>
        <c:dLbls>
          <c:showLegendKey val="0"/>
          <c:showVal val="0"/>
          <c:showCatName val="0"/>
          <c:showSerName val="0"/>
          <c:showPercent val="0"/>
          <c:showBubbleSize val="0"/>
        </c:dLbls>
        <c:marker val="1"/>
        <c:smooth val="0"/>
        <c:axId val="668070895"/>
        <c:axId val="668071311"/>
      </c:lineChart>
      <c:catAx>
        <c:axId val="668070895"/>
        <c:scaling>
          <c:orientation val="minMax"/>
        </c:scaling>
        <c:delete val="0"/>
        <c:axPos val="b"/>
        <c:title>
          <c:tx>
            <c:rich>
              <a:bodyPr/>
              <a:lstStyle/>
              <a:p>
                <a:pPr>
                  <a:defRPr/>
                </a:pPr>
                <a:r>
                  <a:rPr lang="en-US"/>
                  <a:t>Input ($N$6)</a:t>
                </a:r>
              </a:p>
            </c:rich>
          </c:tx>
          <c:overlay val="0"/>
        </c:title>
        <c:numFmt formatCode="_(&quot;$&quot;* #,##0.00_);_(&quot;$&quot;* \(#,##0.00\);_(&quot;$&quot;* &quot;-&quot;??_);_(@_)" sourceLinked="1"/>
        <c:majorTickMark val="out"/>
        <c:minorTickMark val="none"/>
        <c:tickLblPos val="nextTo"/>
        <c:crossAx val="668071311"/>
        <c:crosses val="autoZero"/>
        <c:auto val="1"/>
        <c:lblAlgn val="ctr"/>
        <c:lblOffset val="100"/>
        <c:noMultiLvlLbl val="0"/>
      </c:catAx>
      <c:valAx>
        <c:axId val="668071311"/>
        <c:scaling>
          <c:orientation val="minMax"/>
        </c:scaling>
        <c:delete val="0"/>
        <c:axPos val="l"/>
        <c:majorGridlines/>
        <c:numFmt formatCode="General" sourceLinked="1"/>
        <c:majorTickMark val="out"/>
        <c:minorTickMark val="none"/>
        <c:tickLblPos val="nextTo"/>
        <c:crossAx val="66807089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12</xdr:col>
      <xdr:colOff>679450</xdr:colOff>
      <xdr:row>11</xdr:row>
      <xdr:rowOff>78740</xdr:rowOff>
    </xdr:from>
    <xdr:to>
      <xdr:col>19</xdr:col>
      <xdr:colOff>462280</xdr:colOff>
      <xdr:row>26</xdr:row>
      <xdr:rowOff>78740</xdr:rowOff>
    </xdr:to>
    <xdr:graphicFrame macro="">
      <xdr:nvGraphicFramePr>
        <xdr:cNvPr id="2" name="STS_1_Chart1">
          <a:extLst>
            <a:ext uri="{FF2B5EF4-FFF2-40B4-BE49-F238E27FC236}">
              <a16:creationId xmlns:a16="http://schemas.microsoft.com/office/drawing/2014/main" id="{DBDFC72F-DC2F-43C9-AF4A-9DED82185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2540</xdr:colOff>
      <xdr:row>11</xdr:row>
      <xdr:rowOff>119380</xdr:rowOff>
    </xdr:from>
    <xdr:to>
      <xdr:col>12</xdr:col>
      <xdr:colOff>414020</xdr:colOff>
      <xdr:row>26</xdr:row>
      <xdr:rowOff>119380</xdr:rowOff>
    </xdr:to>
    <xdr:graphicFrame macro="">
      <xdr:nvGraphicFramePr>
        <xdr:cNvPr id="3" name="STS_1_Chart2">
          <a:extLst>
            <a:ext uri="{FF2B5EF4-FFF2-40B4-BE49-F238E27FC236}">
              <a16:creationId xmlns:a16="http://schemas.microsoft.com/office/drawing/2014/main" id="{83785E75-261F-42C9-A568-8FDDCCEB4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538480</xdr:colOff>
      <xdr:row>2</xdr:row>
      <xdr:rowOff>40640</xdr:rowOff>
    </xdr:from>
    <xdr:to>
      <xdr:col>23</xdr:col>
      <xdr:colOff>576580</xdr:colOff>
      <xdr:row>7</xdr:row>
      <xdr:rowOff>116840</xdr:rowOff>
    </xdr:to>
    <xdr:sp macro="" textlink="">
      <xdr:nvSpPr>
        <xdr:cNvPr id="4" name="TextBox 3">
          <a:extLst>
            <a:ext uri="{FF2B5EF4-FFF2-40B4-BE49-F238E27FC236}">
              <a16:creationId xmlns:a16="http://schemas.microsoft.com/office/drawing/2014/main" id="{90FA97FD-EC41-4AC2-B97C-758B1995E737}"/>
            </a:ext>
          </a:extLst>
        </xdr:cNvPr>
        <xdr:cNvSpPr txBox="1"/>
      </xdr:nvSpPr>
      <xdr:spPr>
        <a:xfrm>
          <a:off x="15775940" y="434340"/>
          <a:ext cx="368935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$K$4, $L$4, $O$4, and $P$4, you can chart any row (in left chart) or column (in right chart) of any table to the left.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1303020</xdr:colOff>
      <xdr:row>16</xdr:row>
      <xdr:rowOff>186690</xdr:rowOff>
    </xdr:from>
    <xdr:to>
      <xdr:col>10</xdr:col>
      <xdr:colOff>153670</xdr:colOff>
      <xdr:row>31</xdr:row>
      <xdr:rowOff>186690</xdr:rowOff>
    </xdr:to>
    <xdr:graphicFrame macro="">
      <xdr:nvGraphicFramePr>
        <xdr:cNvPr id="2" name="STS_1_Chart">
          <a:extLst>
            <a:ext uri="{FF2B5EF4-FFF2-40B4-BE49-F238E27FC236}">
              <a16:creationId xmlns:a16="http://schemas.microsoft.com/office/drawing/2014/main" id="{981126FC-DF77-452B-A832-5EDC550AB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1259840</xdr:colOff>
      <xdr:row>3</xdr:row>
      <xdr:rowOff>2540</xdr:rowOff>
    </xdr:from>
    <xdr:to>
      <xdr:col>8</xdr:col>
      <xdr:colOff>680720</xdr:colOff>
      <xdr:row>5</xdr:row>
      <xdr:rowOff>78740</xdr:rowOff>
    </xdr:to>
    <xdr:sp macro="" textlink="">
      <xdr:nvSpPr>
        <xdr:cNvPr id="3" name="TextBox 2">
          <a:extLst>
            <a:ext uri="{FF2B5EF4-FFF2-40B4-BE49-F238E27FC236}">
              <a16:creationId xmlns:a16="http://schemas.microsoft.com/office/drawing/2014/main" id="{693FD794-ECD8-44D2-A90D-44E993445680}"/>
            </a:ext>
          </a:extLst>
        </xdr:cNvPr>
        <xdr:cNvSpPr txBox="1"/>
      </xdr:nvSpPr>
      <xdr:spPr>
        <a:xfrm>
          <a:off x="85344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40640</xdr:colOff>
      <xdr:row>16</xdr:row>
      <xdr:rowOff>2540</xdr:rowOff>
    </xdr:from>
    <xdr:to>
      <xdr:col>14</xdr:col>
      <xdr:colOff>535940</xdr:colOff>
      <xdr:row>31</xdr:row>
      <xdr:rowOff>2540</xdr:rowOff>
    </xdr:to>
    <xdr:graphicFrame macro="">
      <xdr:nvGraphicFramePr>
        <xdr:cNvPr id="2" name="STS_1_Chart">
          <a:extLst>
            <a:ext uri="{FF2B5EF4-FFF2-40B4-BE49-F238E27FC236}">
              <a16:creationId xmlns:a16="http://schemas.microsoft.com/office/drawing/2014/main" id="{C592A0F9-EDF3-43B9-B3CB-548B3F8AE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300990</xdr:colOff>
      <xdr:row>3</xdr:row>
      <xdr:rowOff>2540</xdr:rowOff>
    </xdr:from>
    <xdr:to>
      <xdr:col>14</xdr:col>
      <xdr:colOff>535940</xdr:colOff>
      <xdr:row>5</xdr:row>
      <xdr:rowOff>78740</xdr:rowOff>
    </xdr:to>
    <xdr:sp macro="" textlink="">
      <xdr:nvSpPr>
        <xdr:cNvPr id="3" name="TextBox 2">
          <a:extLst>
            <a:ext uri="{FF2B5EF4-FFF2-40B4-BE49-F238E27FC236}">
              <a16:creationId xmlns:a16="http://schemas.microsoft.com/office/drawing/2014/main" id="{78B2C3B4-7403-44DA-9530-844F8CE43621}"/>
            </a:ext>
          </a:extLst>
        </xdr:cNvPr>
        <xdr:cNvSpPr txBox="1"/>
      </xdr:nvSpPr>
      <xdr:spPr>
        <a:xfrm>
          <a:off x="85344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A473FE-A2B6-49E0-9CD4-F163AA28FBAD}" name="Table3" displayName="Table3" ref="B36:F47" totalsRowShown="0" headerRowDxfId="9" dataDxfId="7" headerRowBorderDxfId="8" tableBorderDxfId="6" totalsRowBorderDxfId="5">
  <tableColumns count="5">
    <tableColumn id="1" xr3:uid="{E65B56B7-5892-4C9C-B715-1A9BE6D41E68}" name="Cost of High Skill Workers" dataDxfId="4"/>
    <tableColumn id="2" xr3:uid="{2B1B062C-D6C9-4E8D-8DD5-CAD2BA6C238F}" name="Total Cost (Objective FuntionValue )" dataDxfId="3"/>
    <tableColumn id="3" xr3:uid="{364D39D9-448B-4825-854D-669979317B99}" name="Total Resources from India" dataDxfId="2"/>
    <tableColumn id="4" xr3:uid="{CB689E09-F17F-4B3E-A8FF-A964427B40DD}" name="Total Resources from Mexico" dataDxfId="1"/>
    <tableColumn id="5" xr3:uid="{47C20AFA-4796-41F3-B66C-2A8AA93F69E3}" name="Total Resources from Vietnam" dataDxfId="0"/>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BA189-518C-4788-8AF5-5E693D37CEF2}">
  <dimension ref="A2:P47"/>
  <sheetViews>
    <sheetView showGridLines="0" topLeftCell="A25" zoomScaleNormal="100" workbookViewId="0">
      <selection activeCell="F42" sqref="F42"/>
    </sheetView>
  </sheetViews>
  <sheetFormatPr defaultColWidth="11.1796875" defaultRowHeight="15.6" x14ac:dyDescent="0.25"/>
  <cols>
    <col min="1" max="1" width="32.7265625" style="7" bestFit="1" customWidth="1"/>
    <col min="2" max="2" width="14.54296875" style="7" customWidth="1"/>
    <col min="3" max="3" width="14.1796875" style="7" bestFit="1" customWidth="1"/>
    <col min="4" max="4" width="11.1796875" style="7"/>
    <col min="5" max="5" width="15" style="7" customWidth="1"/>
    <col min="6" max="6" width="16.453125" style="7" bestFit="1" customWidth="1"/>
    <col min="7" max="7" width="10.26953125" style="7" customWidth="1"/>
    <col min="8" max="8" width="18.54296875" style="7" customWidth="1"/>
    <col min="9" max="9" width="13.81640625" style="7" bestFit="1" customWidth="1"/>
    <col min="10" max="16384" width="11.1796875" style="7"/>
  </cols>
  <sheetData>
    <row r="2" spans="1:16" ht="19.05" customHeight="1" x14ac:dyDescent="0.25">
      <c r="K2" s="63" t="s">
        <v>56</v>
      </c>
      <c r="L2" s="63"/>
      <c r="M2" s="63"/>
      <c r="N2" s="63" t="s">
        <v>58</v>
      </c>
      <c r="O2" s="63"/>
      <c r="P2" s="63"/>
    </row>
    <row r="3" spans="1:16" ht="69.599999999999994" x14ac:dyDescent="0.25">
      <c r="A3" s="50" t="s">
        <v>25</v>
      </c>
      <c r="B3" s="50"/>
      <c r="C3" s="50" t="s">
        <v>0</v>
      </c>
      <c r="D3" s="50" t="s">
        <v>24</v>
      </c>
      <c r="E3" s="50" t="s">
        <v>26</v>
      </c>
      <c r="F3" s="50" t="s">
        <v>48</v>
      </c>
      <c r="G3" s="50" t="s">
        <v>49</v>
      </c>
      <c r="H3" s="50" t="s">
        <v>57</v>
      </c>
      <c r="J3" s="8"/>
      <c r="K3" s="50" t="s">
        <v>59</v>
      </c>
      <c r="L3" s="50" t="s">
        <v>60</v>
      </c>
      <c r="M3" s="50" t="s">
        <v>61</v>
      </c>
      <c r="N3" s="50" t="s">
        <v>45</v>
      </c>
      <c r="O3" s="50" t="s">
        <v>46</v>
      </c>
      <c r="P3" s="50" t="s">
        <v>47</v>
      </c>
    </row>
    <row r="4" spans="1:16" ht="33" customHeight="1" x14ac:dyDescent="0.25">
      <c r="A4" s="9" t="s">
        <v>21</v>
      </c>
      <c r="B4" s="9" t="s">
        <v>1</v>
      </c>
      <c r="C4" s="9" t="s">
        <v>12</v>
      </c>
      <c r="D4" s="9">
        <v>50000</v>
      </c>
      <c r="E4" s="9">
        <v>30</v>
      </c>
      <c r="F4" s="10">
        <f>(D4*E4)/60</f>
        <v>25000</v>
      </c>
      <c r="G4" s="8">
        <v>500</v>
      </c>
      <c r="H4" s="11">
        <f>F4/G4</f>
        <v>50</v>
      </c>
      <c r="J4" s="6" t="s">
        <v>6</v>
      </c>
      <c r="K4" s="3">
        <v>0.6</v>
      </c>
      <c r="L4" s="3">
        <v>0.40000000596046448</v>
      </c>
      <c r="M4" s="3">
        <v>0.30000001192092896</v>
      </c>
      <c r="N4" s="4">
        <v>2.75</v>
      </c>
      <c r="O4" s="4">
        <v>2.25</v>
      </c>
      <c r="P4" s="4">
        <v>2.25</v>
      </c>
    </row>
    <row r="5" spans="1:16" ht="31.95" customHeight="1" x14ac:dyDescent="0.25">
      <c r="A5" s="9" t="s">
        <v>14</v>
      </c>
      <c r="B5" s="9" t="s">
        <v>2</v>
      </c>
      <c r="C5" s="9" t="s">
        <v>10</v>
      </c>
      <c r="D5" s="9">
        <v>6000</v>
      </c>
      <c r="E5" s="9">
        <v>20</v>
      </c>
      <c r="F5" s="10">
        <f>(D5*E5)/60</f>
        <v>2000</v>
      </c>
      <c r="G5" s="8">
        <v>200</v>
      </c>
      <c r="H5" s="11">
        <f>F5/G5</f>
        <v>10</v>
      </c>
      <c r="J5" s="6" t="s">
        <v>7</v>
      </c>
      <c r="K5" s="5" t="s">
        <v>22</v>
      </c>
      <c r="L5" s="5" t="s">
        <v>22</v>
      </c>
      <c r="M5" s="5" t="s">
        <v>22</v>
      </c>
      <c r="N5" s="4">
        <v>2.5</v>
      </c>
      <c r="O5" s="4">
        <v>2</v>
      </c>
      <c r="P5" s="4">
        <v>1.75</v>
      </c>
    </row>
    <row r="6" spans="1:16" x14ac:dyDescent="0.25">
      <c r="A6" s="9" t="s">
        <v>15</v>
      </c>
      <c r="B6" s="9" t="s">
        <v>3</v>
      </c>
      <c r="C6" s="9" t="s">
        <v>10</v>
      </c>
      <c r="D6" s="9">
        <v>8000</v>
      </c>
      <c r="E6" s="9">
        <v>15</v>
      </c>
      <c r="F6" s="10">
        <f>(D6*E6)/60</f>
        <v>2000</v>
      </c>
      <c r="G6" s="8">
        <v>250</v>
      </c>
      <c r="H6" s="11">
        <f>F6/G6</f>
        <v>8</v>
      </c>
      <c r="J6" s="6" t="s">
        <v>8</v>
      </c>
      <c r="K6" s="5" t="s">
        <v>22</v>
      </c>
      <c r="L6" s="5" t="s">
        <v>22</v>
      </c>
      <c r="M6" s="5" t="s">
        <v>22</v>
      </c>
      <c r="N6" s="4">
        <v>1.75</v>
      </c>
      <c r="O6" s="4">
        <v>1.75</v>
      </c>
      <c r="P6" s="4">
        <v>1.5</v>
      </c>
    </row>
    <row r="7" spans="1:16" x14ac:dyDescent="0.25">
      <c r="A7" s="9" t="s">
        <v>16</v>
      </c>
      <c r="B7" s="9" t="s">
        <v>4</v>
      </c>
      <c r="C7" s="9" t="s">
        <v>11</v>
      </c>
      <c r="D7" s="9">
        <v>60000</v>
      </c>
      <c r="E7" s="9">
        <v>5</v>
      </c>
      <c r="F7" s="10">
        <f>(D7*E7)/60</f>
        <v>5000</v>
      </c>
      <c r="G7" s="8">
        <v>1000</v>
      </c>
      <c r="H7" s="11">
        <f>F7/G7</f>
        <v>5</v>
      </c>
      <c r="I7" s="12"/>
    </row>
    <row r="8" spans="1:16" x14ac:dyDescent="0.25">
      <c r="A8" s="9" t="s">
        <v>17</v>
      </c>
      <c r="B8" s="9" t="s">
        <v>5</v>
      </c>
      <c r="C8" s="9" t="s">
        <v>12</v>
      </c>
      <c r="D8" s="9">
        <v>300</v>
      </c>
      <c r="E8" s="9">
        <v>60</v>
      </c>
      <c r="F8" s="10">
        <f>(D8*E8)/60</f>
        <v>300</v>
      </c>
      <c r="G8" s="8">
        <v>100</v>
      </c>
      <c r="H8" s="11">
        <f>F8/G8</f>
        <v>3</v>
      </c>
      <c r="I8" s="12"/>
    </row>
    <row r="9" spans="1:16" x14ac:dyDescent="0.25">
      <c r="A9" s="13"/>
      <c r="B9" s="13"/>
      <c r="C9" s="13"/>
      <c r="D9" s="13"/>
      <c r="E9" s="13"/>
      <c r="F9" s="13"/>
      <c r="G9" s="14"/>
      <c r="H9" s="14"/>
      <c r="I9" s="12"/>
    </row>
    <row r="10" spans="1:16" ht="17.399999999999999" x14ac:dyDescent="0.25">
      <c r="B10" s="50" t="s">
        <v>56</v>
      </c>
    </row>
    <row r="11" spans="1:16" ht="17.399999999999999" x14ac:dyDescent="0.25">
      <c r="A11" s="15" t="s">
        <v>54</v>
      </c>
      <c r="B11" s="8">
        <v>0.4</v>
      </c>
    </row>
    <row r="12" spans="1:16" ht="17.399999999999999" x14ac:dyDescent="0.25">
      <c r="A12" s="15" t="s">
        <v>55</v>
      </c>
      <c r="B12" s="8">
        <v>0.4</v>
      </c>
    </row>
    <row r="15" spans="1:16" ht="52.2" x14ac:dyDescent="0.25">
      <c r="A15" s="50" t="s">
        <v>25</v>
      </c>
      <c r="B15" s="50" t="s">
        <v>23</v>
      </c>
      <c r="C15" s="50"/>
      <c r="D15" s="50" t="s">
        <v>42</v>
      </c>
      <c r="E15" s="50" t="s">
        <v>43</v>
      </c>
      <c r="F15" s="50" t="s">
        <v>44</v>
      </c>
      <c r="H15" s="50" t="s">
        <v>52</v>
      </c>
      <c r="I15" s="50" t="s">
        <v>53</v>
      </c>
    </row>
    <row r="16" spans="1:16" ht="25.95" customHeight="1" x14ac:dyDescent="0.25">
      <c r="A16" s="64" t="s">
        <v>21</v>
      </c>
      <c r="B16" s="6" t="s">
        <v>6</v>
      </c>
      <c r="C16" s="6" t="s">
        <v>27</v>
      </c>
      <c r="D16" s="16">
        <v>0</v>
      </c>
      <c r="E16" s="16">
        <v>0</v>
      </c>
      <c r="F16" s="16">
        <v>30</v>
      </c>
      <c r="H16" s="8">
        <f t="shared" ref="H16:H30" si="0">SUM(D16:F16)</f>
        <v>30</v>
      </c>
      <c r="I16" s="67">
        <f>SUM(D16:F18)</f>
        <v>50</v>
      </c>
    </row>
    <row r="17" spans="1:9" ht="25.95" customHeight="1" x14ac:dyDescent="0.25">
      <c r="A17" s="65"/>
      <c r="B17" s="6" t="s">
        <v>7</v>
      </c>
      <c r="C17" s="6" t="s">
        <v>28</v>
      </c>
      <c r="D17" s="16">
        <v>0</v>
      </c>
      <c r="E17" s="16">
        <v>0</v>
      </c>
      <c r="F17" s="16">
        <v>0</v>
      </c>
      <c r="H17" s="8">
        <f t="shared" si="0"/>
        <v>0</v>
      </c>
      <c r="I17" s="68"/>
    </row>
    <row r="18" spans="1:9" ht="25.95" customHeight="1" x14ac:dyDescent="0.25">
      <c r="A18" s="66"/>
      <c r="B18" s="6" t="s">
        <v>8</v>
      </c>
      <c r="C18" s="6" t="s">
        <v>29</v>
      </c>
      <c r="D18" s="16">
        <v>0</v>
      </c>
      <c r="E18" s="16">
        <v>0</v>
      </c>
      <c r="F18" s="16">
        <v>20</v>
      </c>
      <c r="H18" s="8">
        <f t="shared" si="0"/>
        <v>20</v>
      </c>
      <c r="I18" s="69"/>
    </row>
    <row r="19" spans="1:9" ht="25.95" customHeight="1" x14ac:dyDescent="0.25">
      <c r="A19" s="67" t="s">
        <v>14</v>
      </c>
      <c r="B19" s="6" t="s">
        <v>6</v>
      </c>
      <c r="C19" s="6" t="s">
        <v>30</v>
      </c>
      <c r="D19" s="16">
        <v>0</v>
      </c>
      <c r="E19" s="16">
        <v>4</v>
      </c>
      <c r="F19" s="16">
        <v>0</v>
      </c>
      <c r="H19" s="8">
        <f t="shared" si="0"/>
        <v>4</v>
      </c>
      <c r="I19" s="67">
        <f>SUM(D19:F21)</f>
        <v>10</v>
      </c>
    </row>
    <row r="20" spans="1:9" ht="25.95" customHeight="1" x14ac:dyDescent="0.25">
      <c r="A20" s="68"/>
      <c r="B20" s="6" t="s">
        <v>7</v>
      </c>
      <c r="C20" s="6" t="s">
        <v>31</v>
      </c>
      <c r="D20" s="16">
        <v>0</v>
      </c>
      <c r="E20" s="16">
        <v>0</v>
      </c>
      <c r="F20" s="16">
        <v>0</v>
      </c>
      <c r="H20" s="8">
        <f t="shared" si="0"/>
        <v>0</v>
      </c>
      <c r="I20" s="68"/>
    </row>
    <row r="21" spans="1:9" ht="25.95" customHeight="1" x14ac:dyDescent="0.25">
      <c r="A21" s="69"/>
      <c r="B21" s="6" t="s">
        <v>8</v>
      </c>
      <c r="C21" s="6" t="s">
        <v>32</v>
      </c>
      <c r="D21" s="16">
        <v>0</v>
      </c>
      <c r="E21" s="16">
        <v>0</v>
      </c>
      <c r="F21" s="16">
        <v>6</v>
      </c>
      <c r="H21" s="8">
        <f t="shared" si="0"/>
        <v>6</v>
      </c>
      <c r="I21" s="69"/>
    </row>
    <row r="22" spans="1:9" ht="25.95" customHeight="1" x14ac:dyDescent="0.25">
      <c r="A22" s="67" t="s">
        <v>15</v>
      </c>
      <c r="B22" s="6" t="s">
        <v>6</v>
      </c>
      <c r="C22" s="6" t="s">
        <v>33</v>
      </c>
      <c r="D22" s="16">
        <v>0</v>
      </c>
      <c r="E22" s="16">
        <v>3</v>
      </c>
      <c r="F22" s="16">
        <v>1</v>
      </c>
      <c r="H22" s="8">
        <f t="shared" si="0"/>
        <v>4</v>
      </c>
      <c r="I22" s="67">
        <f>SUM(D22:F24)</f>
        <v>8</v>
      </c>
    </row>
    <row r="23" spans="1:9" ht="25.95" customHeight="1" x14ac:dyDescent="0.25">
      <c r="A23" s="68"/>
      <c r="B23" s="6" t="s">
        <v>7</v>
      </c>
      <c r="C23" s="6" t="s">
        <v>34</v>
      </c>
      <c r="D23" s="16">
        <v>0</v>
      </c>
      <c r="E23" s="16">
        <v>0</v>
      </c>
      <c r="F23" s="16">
        <v>0</v>
      </c>
      <c r="H23" s="8">
        <f t="shared" si="0"/>
        <v>0</v>
      </c>
      <c r="I23" s="68"/>
    </row>
    <row r="24" spans="1:9" ht="25.95" customHeight="1" x14ac:dyDescent="0.25">
      <c r="A24" s="69"/>
      <c r="B24" s="6" t="s">
        <v>8</v>
      </c>
      <c r="C24" s="6" t="s">
        <v>35</v>
      </c>
      <c r="D24" s="16">
        <v>0</v>
      </c>
      <c r="E24" s="16">
        <v>4</v>
      </c>
      <c r="F24" s="16">
        <v>0</v>
      </c>
      <c r="H24" s="8">
        <f t="shared" si="0"/>
        <v>4</v>
      </c>
      <c r="I24" s="69"/>
    </row>
    <row r="25" spans="1:9" ht="25.95" customHeight="1" x14ac:dyDescent="0.25">
      <c r="A25" s="67" t="s">
        <v>16</v>
      </c>
      <c r="B25" s="6" t="s">
        <v>6</v>
      </c>
      <c r="C25" s="6" t="s">
        <v>36</v>
      </c>
      <c r="D25" s="16">
        <v>0</v>
      </c>
      <c r="E25" s="16">
        <v>0</v>
      </c>
      <c r="F25" s="16">
        <v>2</v>
      </c>
      <c r="H25" s="8">
        <f t="shared" si="0"/>
        <v>2</v>
      </c>
      <c r="I25" s="67">
        <f>SUM(D25:F27)</f>
        <v>5</v>
      </c>
    </row>
    <row r="26" spans="1:9" ht="25.95" customHeight="1" x14ac:dyDescent="0.25">
      <c r="A26" s="68"/>
      <c r="B26" s="6" t="s">
        <v>7</v>
      </c>
      <c r="C26" s="6" t="s">
        <v>37</v>
      </c>
      <c r="D26" s="16">
        <v>0</v>
      </c>
      <c r="E26" s="16">
        <v>0</v>
      </c>
      <c r="F26" s="16">
        <v>0</v>
      </c>
      <c r="H26" s="8">
        <f t="shared" si="0"/>
        <v>0</v>
      </c>
      <c r="I26" s="68"/>
    </row>
    <row r="27" spans="1:9" ht="25.95" customHeight="1" x14ac:dyDescent="0.25">
      <c r="A27" s="69"/>
      <c r="B27" s="6" t="s">
        <v>8</v>
      </c>
      <c r="C27" s="6" t="s">
        <v>38</v>
      </c>
      <c r="D27" s="16">
        <v>0</v>
      </c>
      <c r="E27" s="16">
        <v>0</v>
      </c>
      <c r="F27" s="16">
        <v>3</v>
      </c>
      <c r="H27" s="8">
        <f t="shared" si="0"/>
        <v>3</v>
      </c>
      <c r="I27" s="69"/>
    </row>
    <row r="28" spans="1:9" ht="25.95" customHeight="1" x14ac:dyDescent="0.25">
      <c r="A28" s="67" t="s">
        <v>17</v>
      </c>
      <c r="B28" s="6" t="s">
        <v>6</v>
      </c>
      <c r="C28" s="6" t="s">
        <v>39</v>
      </c>
      <c r="D28" s="16">
        <v>0</v>
      </c>
      <c r="E28" s="16">
        <v>0</v>
      </c>
      <c r="F28" s="16">
        <v>2</v>
      </c>
      <c r="H28" s="8">
        <f t="shared" si="0"/>
        <v>2</v>
      </c>
      <c r="I28" s="67">
        <f>SUM(D28:F30)</f>
        <v>3</v>
      </c>
    </row>
    <row r="29" spans="1:9" ht="25.95" customHeight="1" x14ac:dyDescent="0.25">
      <c r="A29" s="68"/>
      <c r="B29" s="6" t="s">
        <v>7</v>
      </c>
      <c r="C29" s="6" t="s">
        <v>40</v>
      </c>
      <c r="D29" s="16">
        <v>0</v>
      </c>
      <c r="E29" s="16">
        <v>0</v>
      </c>
      <c r="F29" s="16">
        <v>0</v>
      </c>
      <c r="H29" s="8">
        <f t="shared" si="0"/>
        <v>0</v>
      </c>
      <c r="I29" s="68"/>
    </row>
    <row r="30" spans="1:9" ht="25.95" customHeight="1" x14ac:dyDescent="0.25">
      <c r="A30" s="69"/>
      <c r="B30" s="6" t="s">
        <v>8</v>
      </c>
      <c r="C30" s="6" t="s">
        <v>41</v>
      </c>
      <c r="D30" s="16">
        <v>0</v>
      </c>
      <c r="E30" s="16">
        <v>0</v>
      </c>
      <c r="F30" s="16">
        <v>1</v>
      </c>
      <c r="H30" s="8">
        <f t="shared" si="0"/>
        <v>1</v>
      </c>
      <c r="I30" s="69"/>
    </row>
    <row r="31" spans="1:9" ht="6" customHeight="1" x14ac:dyDescent="0.25"/>
    <row r="32" spans="1:9" s="17" customFormat="1" ht="20.399999999999999" x14ac:dyDescent="0.25">
      <c r="C32" s="2" t="s">
        <v>62</v>
      </c>
      <c r="D32" s="2" t="s">
        <v>51</v>
      </c>
      <c r="F32" s="20">
        <f>(SUMPRODUCT(D16:F18,N4:P6)*G4) + (SUMPRODUCT(D19:F21,N4:P6)*G5) + (SUMPRODUCT(D22:F24,N4:P6)*G6) + (SUMPRODUCT(D25:F27,N4:P6)*G7) + (SUMPRODUCT(D28:F30,N4:P6)*G8)</f>
        <v>65950</v>
      </c>
    </row>
    <row r="34" spans="1:6" ht="22.95" customHeight="1" x14ac:dyDescent="0.25">
      <c r="B34" s="19" t="s">
        <v>50</v>
      </c>
      <c r="D34" s="8">
        <f>SUM(D16:D30)</f>
        <v>0</v>
      </c>
      <c r="E34" s="8">
        <f>SUM(E16:E30)</f>
        <v>11</v>
      </c>
      <c r="F34" s="8">
        <f>SUM(F16:F30)</f>
        <v>65</v>
      </c>
    </row>
    <row r="37" spans="1:6" ht="17.399999999999999" x14ac:dyDescent="0.25">
      <c r="A37" s="50" t="s">
        <v>9</v>
      </c>
      <c r="B37" s="50" t="s">
        <v>18</v>
      </c>
      <c r="C37" s="50"/>
      <c r="D37" s="50" t="s">
        <v>19</v>
      </c>
    </row>
    <row r="38" spans="1:6" ht="31.95" customHeight="1" x14ac:dyDescent="0.25">
      <c r="A38" s="18" t="s">
        <v>64</v>
      </c>
      <c r="B38" s="21">
        <f>SUM(D16:F18)</f>
        <v>50</v>
      </c>
      <c r="C38" s="9" t="s">
        <v>13</v>
      </c>
      <c r="D38" s="22">
        <f>H4</f>
        <v>50</v>
      </c>
    </row>
    <row r="39" spans="1:6" ht="31.95" customHeight="1" x14ac:dyDescent="0.25">
      <c r="A39" s="18" t="s">
        <v>65</v>
      </c>
      <c r="B39" s="21">
        <f>SUM(D19:F21)</f>
        <v>10</v>
      </c>
      <c r="C39" s="9" t="s">
        <v>13</v>
      </c>
      <c r="D39" s="22">
        <f>H5</f>
        <v>10</v>
      </c>
    </row>
    <row r="40" spans="1:6" ht="31.95" customHeight="1" x14ac:dyDescent="0.25">
      <c r="A40" s="18" t="s">
        <v>66</v>
      </c>
      <c r="B40" s="21">
        <f>SUM(D22:F24)</f>
        <v>8</v>
      </c>
      <c r="C40" s="9" t="s">
        <v>13</v>
      </c>
      <c r="D40" s="22">
        <f>H6</f>
        <v>8</v>
      </c>
    </row>
    <row r="41" spans="1:6" ht="31.95" customHeight="1" x14ac:dyDescent="0.25">
      <c r="A41" s="18" t="s">
        <v>67</v>
      </c>
      <c r="B41" s="21">
        <f>SUM(D25:F27)</f>
        <v>5</v>
      </c>
      <c r="C41" s="9" t="s">
        <v>13</v>
      </c>
      <c r="D41" s="22">
        <f>H7</f>
        <v>5</v>
      </c>
    </row>
    <row r="42" spans="1:6" ht="31.95" customHeight="1" x14ac:dyDescent="0.25">
      <c r="A42" s="18" t="s">
        <v>68</v>
      </c>
      <c r="B42" s="21">
        <f>SUM(D28:F30)</f>
        <v>3</v>
      </c>
      <c r="C42" s="9" t="s">
        <v>13</v>
      </c>
      <c r="D42" s="22">
        <f>H8</f>
        <v>3</v>
      </c>
    </row>
    <row r="43" spans="1:6" ht="31.95" customHeight="1" x14ac:dyDescent="0.25">
      <c r="A43" s="18" t="s">
        <v>69</v>
      </c>
      <c r="B43" s="21">
        <f>SUM(D16:F16)</f>
        <v>30</v>
      </c>
      <c r="C43" s="9" t="s">
        <v>13</v>
      </c>
      <c r="D43" s="22">
        <f>SUM(D16:F18)*K4</f>
        <v>30</v>
      </c>
    </row>
    <row r="44" spans="1:6" ht="31.95" customHeight="1" x14ac:dyDescent="0.25">
      <c r="A44" s="6" t="s">
        <v>70</v>
      </c>
      <c r="B44" s="21">
        <f>SUM(D19:F19)</f>
        <v>4</v>
      </c>
      <c r="C44" s="9" t="s">
        <v>13</v>
      </c>
      <c r="D44" s="23">
        <f>SUM(D19:F21)*L4</f>
        <v>4.0000000596046448</v>
      </c>
    </row>
    <row r="45" spans="1:6" ht="31.95" customHeight="1" x14ac:dyDescent="0.25">
      <c r="A45" s="6" t="s">
        <v>71</v>
      </c>
      <c r="B45" s="21">
        <f>SUM(D22:F22)</f>
        <v>4</v>
      </c>
      <c r="C45" s="9" t="s">
        <v>13</v>
      </c>
      <c r="D45" s="23">
        <f>SUM(D22:F24)*L4</f>
        <v>3.2000000476837158</v>
      </c>
    </row>
    <row r="46" spans="1:6" ht="31.95" customHeight="1" x14ac:dyDescent="0.25">
      <c r="A46" s="6" t="s">
        <v>72</v>
      </c>
      <c r="B46" s="21">
        <f>SUM(D25:F25)</f>
        <v>2</v>
      </c>
      <c r="C46" s="9" t="s">
        <v>13</v>
      </c>
      <c r="D46" s="23">
        <f>SUM(D25:F27)*M4</f>
        <v>1.5000000596046448</v>
      </c>
    </row>
    <row r="47" spans="1:6" ht="31.95" customHeight="1" x14ac:dyDescent="0.25">
      <c r="A47" s="6" t="s">
        <v>73</v>
      </c>
      <c r="B47" s="21">
        <f>SUM(D28:F28)</f>
        <v>2</v>
      </c>
      <c r="C47" s="9" t="s">
        <v>13</v>
      </c>
      <c r="D47" s="23">
        <f>SUM(D28:F30)*K4</f>
        <v>1.7999999999999998</v>
      </c>
    </row>
  </sheetData>
  <mergeCells count="12">
    <mergeCell ref="A22:A24"/>
    <mergeCell ref="I22:I24"/>
    <mergeCell ref="A25:A27"/>
    <mergeCell ref="I25:I27"/>
    <mergeCell ref="A28:A30"/>
    <mergeCell ref="I28:I30"/>
    <mergeCell ref="K2:M2"/>
    <mergeCell ref="N2:P2"/>
    <mergeCell ref="A16:A18"/>
    <mergeCell ref="I16:I18"/>
    <mergeCell ref="A19:A21"/>
    <mergeCell ref="I19:I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7337-61B5-7E43-91B7-D01EA1560A23}">
  <dimension ref="A2:P49"/>
  <sheetViews>
    <sheetView showGridLines="0" topLeftCell="A25" zoomScaleNormal="100" workbookViewId="0">
      <selection activeCell="H44" sqref="H44"/>
    </sheetView>
  </sheetViews>
  <sheetFormatPr defaultColWidth="11.1796875" defaultRowHeight="15.6" x14ac:dyDescent="0.25"/>
  <cols>
    <col min="1" max="1" width="32.7265625" style="7" bestFit="1" customWidth="1"/>
    <col min="2" max="2" width="14.54296875" style="7" customWidth="1"/>
    <col min="3" max="3" width="14.1796875" style="7" bestFit="1" customWidth="1"/>
    <col min="4" max="4" width="11.1796875" style="7"/>
    <col min="5" max="5" width="15" style="7" customWidth="1"/>
    <col min="6" max="6" width="16.453125" style="7" bestFit="1" customWidth="1"/>
    <col min="7" max="7" width="10.26953125" style="7" customWidth="1"/>
    <col min="8" max="8" width="18.54296875" style="7" customWidth="1"/>
    <col min="9" max="9" width="13.81640625" style="7" bestFit="1" customWidth="1"/>
    <col min="10" max="16384" width="11.1796875" style="7"/>
  </cols>
  <sheetData>
    <row r="2" spans="1:16" ht="19.05" customHeight="1" x14ac:dyDescent="0.25">
      <c r="K2" s="63" t="s">
        <v>56</v>
      </c>
      <c r="L2" s="63"/>
      <c r="M2" s="63"/>
      <c r="N2" s="63" t="s">
        <v>58</v>
      </c>
      <c r="O2" s="63"/>
      <c r="P2" s="63"/>
    </row>
    <row r="3" spans="1:16" ht="69.599999999999994" x14ac:dyDescent="0.25">
      <c r="A3" s="1" t="s">
        <v>25</v>
      </c>
      <c r="B3" s="1"/>
      <c r="C3" s="1" t="s">
        <v>0</v>
      </c>
      <c r="D3" s="1" t="s">
        <v>24</v>
      </c>
      <c r="E3" s="1" t="s">
        <v>26</v>
      </c>
      <c r="F3" s="1" t="s">
        <v>48</v>
      </c>
      <c r="G3" s="1" t="s">
        <v>49</v>
      </c>
      <c r="H3" s="1" t="s">
        <v>57</v>
      </c>
      <c r="J3" s="8"/>
      <c r="K3" s="1" t="s">
        <v>59</v>
      </c>
      <c r="L3" s="1" t="s">
        <v>60</v>
      </c>
      <c r="M3" s="1" t="s">
        <v>61</v>
      </c>
      <c r="N3" s="1" t="s">
        <v>45</v>
      </c>
      <c r="O3" s="1" t="s">
        <v>46</v>
      </c>
      <c r="P3" s="1" t="s">
        <v>47</v>
      </c>
    </row>
    <row r="4" spans="1:16" ht="33" customHeight="1" x14ac:dyDescent="0.25">
      <c r="A4" s="9" t="s">
        <v>21</v>
      </c>
      <c r="B4" s="9" t="s">
        <v>1</v>
      </c>
      <c r="C4" s="9" t="s">
        <v>12</v>
      </c>
      <c r="D4" s="9">
        <v>50000</v>
      </c>
      <c r="E4" s="9">
        <v>30</v>
      </c>
      <c r="F4" s="10">
        <f>(D4*E4)/60</f>
        <v>25000</v>
      </c>
      <c r="G4" s="8">
        <v>500</v>
      </c>
      <c r="H4" s="11">
        <f>F4/G4</f>
        <v>50</v>
      </c>
      <c r="J4" s="6" t="s">
        <v>6</v>
      </c>
      <c r="K4" s="3">
        <v>0.6</v>
      </c>
      <c r="L4" s="3">
        <v>0.40000000596046448</v>
      </c>
      <c r="M4" s="3">
        <v>0.30000001192092896</v>
      </c>
      <c r="N4" s="4">
        <v>2.75</v>
      </c>
      <c r="O4" s="4">
        <v>2.25</v>
      </c>
      <c r="P4" s="4">
        <v>2.25</v>
      </c>
    </row>
    <row r="5" spans="1:16" ht="31.95" customHeight="1" x14ac:dyDescent="0.25">
      <c r="A5" s="9" t="s">
        <v>14</v>
      </c>
      <c r="B5" s="9" t="s">
        <v>2</v>
      </c>
      <c r="C5" s="9" t="s">
        <v>10</v>
      </c>
      <c r="D5" s="9">
        <v>6000</v>
      </c>
      <c r="E5" s="9">
        <v>20</v>
      </c>
      <c r="F5" s="10">
        <f>(D5*E5)/60</f>
        <v>2000</v>
      </c>
      <c r="G5" s="8">
        <v>200</v>
      </c>
      <c r="H5" s="11">
        <f>F5/G5</f>
        <v>10</v>
      </c>
      <c r="J5" s="6" t="s">
        <v>7</v>
      </c>
      <c r="K5" s="5" t="s">
        <v>22</v>
      </c>
      <c r="L5" s="5" t="s">
        <v>22</v>
      </c>
      <c r="M5" s="5" t="s">
        <v>22</v>
      </c>
      <c r="N5" s="4">
        <v>2.5</v>
      </c>
      <c r="O5" s="4">
        <v>2</v>
      </c>
      <c r="P5" s="4">
        <v>1.75</v>
      </c>
    </row>
    <row r="6" spans="1:16" x14ac:dyDescent="0.25">
      <c r="A6" s="9" t="s">
        <v>15</v>
      </c>
      <c r="B6" s="9" t="s">
        <v>3</v>
      </c>
      <c r="C6" s="9" t="s">
        <v>10</v>
      </c>
      <c r="D6" s="9">
        <v>8000</v>
      </c>
      <c r="E6" s="9">
        <v>15</v>
      </c>
      <c r="F6" s="10">
        <f>(D6*E6)/60</f>
        <v>2000</v>
      </c>
      <c r="G6" s="8">
        <v>250</v>
      </c>
      <c r="H6" s="11">
        <f>F6/G6</f>
        <v>8</v>
      </c>
      <c r="J6" s="6" t="s">
        <v>8</v>
      </c>
      <c r="K6" s="5" t="s">
        <v>22</v>
      </c>
      <c r="L6" s="5" t="s">
        <v>22</v>
      </c>
      <c r="M6" s="5" t="s">
        <v>22</v>
      </c>
      <c r="N6" s="4">
        <v>1.75</v>
      </c>
      <c r="O6" s="4">
        <v>1.75</v>
      </c>
      <c r="P6" s="4">
        <v>1.5</v>
      </c>
    </row>
    <row r="7" spans="1:16" x14ac:dyDescent="0.25">
      <c r="A7" s="9" t="s">
        <v>16</v>
      </c>
      <c r="B7" s="9" t="s">
        <v>4</v>
      </c>
      <c r="C7" s="9" t="s">
        <v>11</v>
      </c>
      <c r="D7" s="9">
        <v>60000</v>
      </c>
      <c r="E7" s="9">
        <v>5</v>
      </c>
      <c r="F7" s="10">
        <f>(D7*E7)/60</f>
        <v>5000</v>
      </c>
      <c r="G7" s="8">
        <v>1000</v>
      </c>
      <c r="H7" s="11">
        <f>F7/G7</f>
        <v>5</v>
      </c>
      <c r="I7" s="12"/>
    </row>
    <row r="8" spans="1:16" x14ac:dyDescent="0.25">
      <c r="A8" s="9" t="s">
        <v>17</v>
      </c>
      <c r="B8" s="9" t="s">
        <v>5</v>
      </c>
      <c r="C8" s="9" t="s">
        <v>12</v>
      </c>
      <c r="D8" s="9">
        <v>300</v>
      </c>
      <c r="E8" s="9">
        <v>60</v>
      </c>
      <c r="F8" s="10">
        <f>(D8*E8)/60</f>
        <v>300</v>
      </c>
      <c r="G8" s="8">
        <v>100</v>
      </c>
      <c r="H8" s="11">
        <f>F8/G8</f>
        <v>3</v>
      </c>
      <c r="I8" s="12"/>
    </row>
    <row r="9" spans="1:16" x14ac:dyDescent="0.25">
      <c r="A9" s="13"/>
      <c r="B9" s="13"/>
      <c r="C9" s="13"/>
      <c r="D9" s="13"/>
      <c r="E9" s="13"/>
      <c r="F9" s="13"/>
      <c r="G9" s="14"/>
      <c r="H9" s="14"/>
      <c r="I9" s="12"/>
    </row>
    <row r="10" spans="1:16" ht="17.399999999999999" x14ac:dyDescent="0.25">
      <c r="A10" s="51" t="s">
        <v>116</v>
      </c>
      <c r="B10" s="51" t="s">
        <v>56</v>
      </c>
    </row>
    <row r="11" spans="1:16" ht="17.399999999999999" x14ac:dyDescent="0.25">
      <c r="A11" s="15" t="s">
        <v>54</v>
      </c>
      <c r="B11" s="8">
        <v>0.4</v>
      </c>
    </row>
    <row r="12" spans="1:16" ht="17.399999999999999" x14ac:dyDescent="0.25">
      <c r="A12" s="15" t="s">
        <v>55</v>
      </c>
      <c r="B12" s="8">
        <v>0.4</v>
      </c>
    </row>
    <row r="15" spans="1:16" ht="52.2" x14ac:dyDescent="0.25">
      <c r="A15" s="1" t="s">
        <v>25</v>
      </c>
      <c r="B15" s="1" t="s">
        <v>23</v>
      </c>
      <c r="C15" s="1"/>
      <c r="D15" s="1" t="s">
        <v>42</v>
      </c>
      <c r="E15" s="1" t="s">
        <v>43</v>
      </c>
      <c r="F15" s="1" t="s">
        <v>44</v>
      </c>
      <c r="H15" s="1" t="s">
        <v>52</v>
      </c>
      <c r="I15" s="1" t="s">
        <v>53</v>
      </c>
    </row>
    <row r="16" spans="1:16" ht="25.95" customHeight="1" x14ac:dyDescent="0.25">
      <c r="A16" s="64" t="s">
        <v>21</v>
      </c>
      <c r="B16" s="6" t="s">
        <v>6</v>
      </c>
      <c r="C16" s="6" t="s">
        <v>27</v>
      </c>
      <c r="D16" s="16">
        <v>0</v>
      </c>
      <c r="E16" s="16">
        <v>30</v>
      </c>
      <c r="F16" s="16">
        <v>0</v>
      </c>
      <c r="H16" s="8">
        <f t="shared" ref="H16:H30" si="0">SUM(D16:F16)</f>
        <v>30</v>
      </c>
      <c r="I16" s="67">
        <f>SUM(D16:F18)</f>
        <v>50</v>
      </c>
    </row>
    <row r="17" spans="1:9" ht="25.95" customHeight="1" x14ac:dyDescent="0.25">
      <c r="A17" s="65"/>
      <c r="B17" s="6" t="s">
        <v>7</v>
      </c>
      <c r="C17" s="6" t="s">
        <v>28</v>
      </c>
      <c r="D17" s="16">
        <v>0</v>
      </c>
      <c r="E17" s="16">
        <v>0</v>
      </c>
      <c r="F17" s="16">
        <v>0</v>
      </c>
      <c r="H17" s="8">
        <f t="shared" si="0"/>
        <v>0</v>
      </c>
      <c r="I17" s="68"/>
    </row>
    <row r="18" spans="1:9" ht="25.95" customHeight="1" x14ac:dyDescent="0.25">
      <c r="A18" s="66"/>
      <c r="B18" s="6" t="s">
        <v>8</v>
      </c>
      <c r="C18" s="6" t="s">
        <v>29</v>
      </c>
      <c r="D18" s="16">
        <v>0</v>
      </c>
      <c r="E18" s="16">
        <v>0</v>
      </c>
      <c r="F18" s="16">
        <v>20</v>
      </c>
      <c r="H18" s="8">
        <f t="shared" si="0"/>
        <v>20</v>
      </c>
      <c r="I18" s="69"/>
    </row>
    <row r="19" spans="1:9" ht="25.95" customHeight="1" x14ac:dyDescent="0.25">
      <c r="A19" s="67" t="s">
        <v>14</v>
      </c>
      <c r="B19" s="6" t="s">
        <v>6</v>
      </c>
      <c r="C19" s="6" t="s">
        <v>30</v>
      </c>
      <c r="D19" s="16">
        <v>0</v>
      </c>
      <c r="E19" s="16">
        <v>0</v>
      </c>
      <c r="F19" s="16">
        <v>4</v>
      </c>
      <c r="H19" s="8">
        <f t="shared" si="0"/>
        <v>4</v>
      </c>
      <c r="I19" s="67">
        <f>SUM(D19:F21)</f>
        <v>10</v>
      </c>
    </row>
    <row r="20" spans="1:9" ht="25.95" customHeight="1" x14ac:dyDescent="0.25">
      <c r="A20" s="68"/>
      <c r="B20" s="6" t="s">
        <v>7</v>
      </c>
      <c r="C20" s="6" t="s">
        <v>31</v>
      </c>
      <c r="D20" s="16">
        <v>0</v>
      </c>
      <c r="E20" s="16">
        <v>0</v>
      </c>
      <c r="F20" s="16">
        <v>0</v>
      </c>
      <c r="H20" s="8">
        <f t="shared" si="0"/>
        <v>0</v>
      </c>
      <c r="I20" s="68"/>
    </row>
    <row r="21" spans="1:9" ht="25.95" customHeight="1" x14ac:dyDescent="0.25">
      <c r="A21" s="69"/>
      <c r="B21" s="6" t="s">
        <v>8</v>
      </c>
      <c r="C21" s="6" t="s">
        <v>32</v>
      </c>
      <c r="D21" s="16">
        <v>6</v>
      </c>
      <c r="E21" s="16">
        <v>0</v>
      </c>
      <c r="F21" s="16">
        <v>0</v>
      </c>
      <c r="H21" s="8">
        <f t="shared" si="0"/>
        <v>6</v>
      </c>
      <c r="I21" s="69"/>
    </row>
    <row r="22" spans="1:9" ht="25.95" customHeight="1" x14ac:dyDescent="0.25">
      <c r="A22" s="67" t="s">
        <v>15</v>
      </c>
      <c r="B22" s="6" t="s">
        <v>6</v>
      </c>
      <c r="C22" s="6" t="s">
        <v>33</v>
      </c>
      <c r="D22" s="16">
        <v>3</v>
      </c>
      <c r="E22" s="16">
        <v>0</v>
      </c>
      <c r="F22" s="16">
        <v>1</v>
      </c>
      <c r="H22" s="8">
        <f t="shared" si="0"/>
        <v>4</v>
      </c>
      <c r="I22" s="67">
        <f>SUM(D22:F24)</f>
        <v>8</v>
      </c>
    </row>
    <row r="23" spans="1:9" ht="25.95" customHeight="1" x14ac:dyDescent="0.25">
      <c r="A23" s="68"/>
      <c r="B23" s="6" t="s">
        <v>7</v>
      </c>
      <c r="C23" s="6" t="s">
        <v>34</v>
      </c>
      <c r="D23" s="16">
        <v>0</v>
      </c>
      <c r="E23" s="16">
        <v>0</v>
      </c>
      <c r="F23" s="16">
        <v>0</v>
      </c>
      <c r="H23" s="8">
        <f t="shared" si="0"/>
        <v>0</v>
      </c>
      <c r="I23" s="68"/>
    </row>
    <row r="24" spans="1:9" ht="25.95" customHeight="1" x14ac:dyDescent="0.25">
      <c r="A24" s="69"/>
      <c r="B24" s="6" t="s">
        <v>8</v>
      </c>
      <c r="C24" s="6" t="s">
        <v>35</v>
      </c>
      <c r="D24" s="16">
        <v>4</v>
      </c>
      <c r="E24" s="16">
        <v>0</v>
      </c>
      <c r="F24" s="16">
        <v>0</v>
      </c>
      <c r="H24" s="8">
        <f t="shared" si="0"/>
        <v>4</v>
      </c>
      <c r="I24" s="69"/>
    </row>
    <row r="25" spans="1:9" ht="25.95" customHeight="1" x14ac:dyDescent="0.25">
      <c r="A25" s="67" t="s">
        <v>16</v>
      </c>
      <c r="B25" s="6" t="s">
        <v>6</v>
      </c>
      <c r="C25" s="6" t="s">
        <v>36</v>
      </c>
      <c r="D25" s="16">
        <v>0</v>
      </c>
      <c r="E25" s="16">
        <v>0</v>
      </c>
      <c r="F25" s="16">
        <v>2</v>
      </c>
      <c r="H25" s="8">
        <f t="shared" si="0"/>
        <v>2</v>
      </c>
      <c r="I25" s="67">
        <f>SUM(D25:F27)</f>
        <v>5</v>
      </c>
    </row>
    <row r="26" spans="1:9" ht="25.95" customHeight="1" x14ac:dyDescent="0.25">
      <c r="A26" s="68"/>
      <c r="B26" s="6" t="s">
        <v>7</v>
      </c>
      <c r="C26" s="6" t="s">
        <v>37</v>
      </c>
      <c r="D26" s="16">
        <v>0</v>
      </c>
      <c r="E26" s="16">
        <v>0</v>
      </c>
      <c r="F26" s="16">
        <v>0</v>
      </c>
      <c r="H26" s="8">
        <f t="shared" si="0"/>
        <v>0</v>
      </c>
      <c r="I26" s="68"/>
    </row>
    <row r="27" spans="1:9" ht="25.95" customHeight="1" x14ac:dyDescent="0.25">
      <c r="A27" s="69"/>
      <c r="B27" s="6" t="s">
        <v>8</v>
      </c>
      <c r="C27" s="6" t="s">
        <v>38</v>
      </c>
      <c r="D27" s="16">
        <v>0</v>
      </c>
      <c r="E27" s="16">
        <v>0</v>
      </c>
      <c r="F27" s="16">
        <v>3</v>
      </c>
      <c r="H27" s="8">
        <f t="shared" si="0"/>
        <v>3</v>
      </c>
      <c r="I27" s="69"/>
    </row>
    <row r="28" spans="1:9" ht="25.95" customHeight="1" x14ac:dyDescent="0.25">
      <c r="A28" s="67" t="s">
        <v>17</v>
      </c>
      <c r="B28" s="6" t="s">
        <v>6</v>
      </c>
      <c r="C28" s="6" t="s">
        <v>39</v>
      </c>
      <c r="D28" s="16">
        <v>2</v>
      </c>
      <c r="E28" s="16">
        <v>0</v>
      </c>
      <c r="F28" s="16">
        <v>0</v>
      </c>
      <c r="H28" s="8">
        <f t="shared" si="0"/>
        <v>2</v>
      </c>
      <c r="I28" s="67">
        <f>SUM(D28:F30)</f>
        <v>3</v>
      </c>
    </row>
    <row r="29" spans="1:9" ht="25.95" customHeight="1" x14ac:dyDescent="0.25">
      <c r="A29" s="68"/>
      <c r="B29" s="6" t="s">
        <v>7</v>
      </c>
      <c r="C29" s="6" t="s">
        <v>40</v>
      </c>
      <c r="D29" s="16">
        <v>0</v>
      </c>
      <c r="E29" s="16">
        <v>0</v>
      </c>
      <c r="F29" s="16">
        <v>0</v>
      </c>
      <c r="H29" s="8">
        <f t="shared" si="0"/>
        <v>0</v>
      </c>
      <c r="I29" s="68"/>
    </row>
    <row r="30" spans="1:9" ht="25.95" customHeight="1" x14ac:dyDescent="0.25">
      <c r="A30" s="69"/>
      <c r="B30" s="6" t="s">
        <v>8</v>
      </c>
      <c r="C30" s="6" t="s">
        <v>41</v>
      </c>
      <c r="D30" s="16">
        <v>1</v>
      </c>
      <c r="E30" s="16">
        <v>0</v>
      </c>
      <c r="F30" s="16">
        <v>0</v>
      </c>
      <c r="H30" s="8">
        <f t="shared" si="0"/>
        <v>1</v>
      </c>
      <c r="I30" s="69"/>
    </row>
    <row r="31" spans="1:9" ht="6" customHeight="1" x14ac:dyDescent="0.25"/>
    <row r="32" spans="1:9" s="17" customFormat="1" ht="20.399999999999999" x14ac:dyDescent="0.25">
      <c r="C32" s="2" t="s">
        <v>62</v>
      </c>
      <c r="D32" s="2" t="s">
        <v>51</v>
      </c>
      <c r="F32" s="20">
        <f>(SUMPRODUCT(D16:F18,N4:P6)*G4) + (SUMPRODUCT(D19:F21,N4:P6)*G5) + (SUMPRODUCT(D22:F24,N4:P6)*G6) + (SUMPRODUCT(D25:F27,N4:P6)*G7) + (SUMPRODUCT(D28:F30,N4:P6)*G8)</f>
        <v>66750</v>
      </c>
    </row>
    <row r="34" spans="1:6" ht="22.95" customHeight="1" x14ac:dyDescent="0.25">
      <c r="B34" s="19" t="s">
        <v>50</v>
      </c>
      <c r="D34" s="8">
        <f>SUM(D16:D30)</f>
        <v>16</v>
      </c>
      <c r="E34" s="8">
        <f>SUM(E16:E30)</f>
        <v>30</v>
      </c>
      <c r="F34" s="8">
        <f>SUM(F16:F30)</f>
        <v>30</v>
      </c>
    </row>
    <row r="37" spans="1:6" ht="17.399999999999999" x14ac:dyDescent="0.25">
      <c r="A37" s="1" t="s">
        <v>9</v>
      </c>
      <c r="B37" s="1" t="s">
        <v>18</v>
      </c>
      <c r="C37" s="1"/>
      <c r="D37" s="1" t="s">
        <v>19</v>
      </c>
    </row>
    <row r="38" spans="1:6" ht="31.95" customHeight="1" x14ac:dyDescent="0.25">
      <c r="A38" s="18" t="s">
        <v>64</v>
      </c>
      <c r="B38" s="21">
        <f>SUM(D16:F18)</f>
        <v>50</v>
      </c>
      <c r="C38" s="9" t="s">
        <v>13</v>
      </c>
      <c r="D38" s="22">
        <f>H4</f>
        <v>50</v>
      </c>
    </row>
    <row r="39" spans="1:6" ht="31.95" customHeight="1" x14ac:dyDescent="0.25">
      <c r="A39" s="18" t="s">
        <v>65</v>
      </c>
      <c r="B39" s="21">
        <f>SUM(D19:F21)</f>
        <v>10</v>
      </c>
      <c r="C39" s="9" t="s">
        <v>13</v>
      </c>
      <c r="D39" s="22">
        <f>H5</f>
        <v>10</v>
      </c>
    </row>
    <row r="40" spans="1:6" ht="31.95" customHeight="1" x14ac:dyDescent="0.25">
      <c r="A40" s="18" t="s">
        <v>66</v>
      </c>
      <c r="B40" s="21">
        <f>SUM(D22:F24)</f>
        <v>8</v>
      </c>
      <c r="C40" s="9" t="s">
        <v>13</v>
      </c>
      <c r="D40" s="22">
        <f>H6</f>
        <v>8</v>
      </c>
    </row>
    <row r="41" spans="1:6" ht="31.95" customHeight="1" x14ac:dyDescent="0.25">
      <c r="A41" s="18" t="s">
        <v>67</v>
      </c>
      <c r="B41" s="21">
        <f>SUM(D25:F27)</f>
        <v>5</v>
      </c>
      <c r="C41" s="9" t="s">
        <v>13</v>
      </c>
      <c r="D41" s="22">
        <f>H7</f>
        <v>5</v>
      </c>
    </row>
    <row r="42" spans="1:6" ht="31.95" customHeight="1" x14ac:dyDescent="0.25">
      <c r="A42" s="18" t="s">
        <v>68</v>
      </c>
      <c r="B42" s="21">
        <f>SUM(D28:F30)</f>
        <v>3</v>
      </c>
      <c r="C42" s="9" t="s">
        <v>13</v>
      </c>
      <c r="D42" s="22">
        <f>H8</f>
        <v>3</v>
      </c>
    </row>
    <row r="43" spans="1:6" ht="31.95" customHeight="1" x14ac:dyDescent="0.25">
      <c r="A43" s="61" t="s">
        <v>54</v>
      </c>
      <c r="B43" s="61">
        <f>SUM(E16:E30)</f>
        <v>30</v>
      </c>
      <c r="C43" s="62" t="s">
        <v>20</v>
      </c>
      <c r="D43" s="62">
        <f>B11*SUM(D16:F30)</f>
        <v>30.400000000000002</v>
      </c>
    </row>
    <row r="44" spans="1:6" ht="31.95" customHeight="1" x14ac:dyDescent="0.25">
      <c r="A44" s="61" t="s">
        <v>63</v>
      </c>
      <c r="B44" s="61">
        <f>SUM(F16:F30)</f>
        <v>30</v>
      </c>
      <c r="C44" s="62" t="s">
        <v>20</v>
      </c>
      <c r="D44" s="62">
        <f>B12*SUM(D16:F30)</f>
        <v>30.400000000000002</v>
      </c>
    </row>
    <row r="45" spans="1:6" ht="31.95" customHeight="1" x14ac:dyDescent="0.25">
      <c r="A45" s="18" t="s">
        <v>69</v>
      </c>
      <c r="B45" s="21">
        <f>SUM(D16:F16)</f>
        <v>30</v>
      </c>
      <c r="C45" s="9" t="s">
        <v>13</v>
      </c>
      <c r="D45" s="22">
        <f>SUM(D16:F18)*K4</f>
        <v>30</v>
      </c>
    </row>
    <row r="46" spans="1:6" ht="31.95" customHeight="1" x14ac:dyDescent="0.25">
      <c r="A46" s="6" t="s">
        <v>70</v>
      </c>
      <c r="B46" s="21">
        <f>SUM(D19:F19)</f>
        <v>4</v>
      </c>
      <c r="C46" s="9" t="s">
        <v>13</v>
      </c>
      <c r="D46" s="23">
        <f>SUM(D19:F21)*L4</f>
        <v>4.0000000596046448</v>
      </c>
    </row>
    <row r="47" spans="1:6" ht="31.95" customHeight="1" x14ac:dyDescent="0.25">
      <c r="A47" s="6" t="s">
        <v>71</v>
      </c>
      <c r="B47" s="21">
        <f>SUM(D22:F22)</f>
        <v>4</v>
      </c>
      <c r="C47" s="9" t="s">
        <v>13</v>
      </c>
      <c r="D47" s="23">
        <f>SUM(D22:F24)*L4</f>
        <v>3.2000000476837158</v>
      </c>
    </row>
    <row r="48" spans="1:6" ht="31.95" customHeight="1" x14ac:dyDescent="0.25">
      <c r="A48" s="6" t="s">
        <v>72</v>
      </c>
      <c r="B48" s="21">
        <f>SUM(D25:F25)</f>
        <v>2</v>
      </c>
      <c r="C48" s="9" t="s">
        <v>13</v>
      </c>
      <c r="D48" s="23">
        <f>SUM(D25:F27)*M4</f>
        <v>1.5000000596046448</v>
      </c>
    </row>
    <row r="49" spans="1:4" ht="31.95" customHeight="1" x14ac:dyDescent="0.25">
      <c r="A49" s="6" t="s">
        <v>73</v>
      </c>
      <c r="B49" s="21">
        <f>SUM(D28:F28)</f>
        <v>2</v>
      </c>
      <c r="C49" s="9" t="s">
        <v>13</v>
      </c>
      <c r="D49" s="23">
        <f>SUM(D28:F30)*K4</f>
        <v>1.7999999999999998</v>
      </c>
    </row>
  </sheetData>
  <mergeCells count="12">
    <mergeCell ref="I25:I27"/>
    <mergeCell ref="I28:I30"/>
    <mergeCell ref="A16:A18"/>
    <mergeCell ref="A19:A21"/>
    <mergeCell ref="A22:A24"/>
    <mergeCell ref="A25:A27"/>
    <mergeCell ref="A28:A30"/>
    <mergeCell ref="K2:M2"/>
    <mergeCell ref="N2:P2"/>
    <mergeCell ref="I16:I18"/>
    <mergeCell ref="I19:I21"/>
    <mergeCell ref="I22:I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158B-5366-40A9-8258-FD80DDB45997}">
  <dimension ref="A1:B18"/>
  <sheetViews>
    <sheetView workbookViewId="0"/>
  </sheetViews>
  <sheetFormatPr defaultRowHeight="15" x14ac:dyDescent="0.25"/>
  <sheetData>
    <row r="1" spans="1:2" x14ac:dyDescent="0.25">
      <c r="A1">
        <v>1</v>
      </c>
      <c r="B1">
        <v>1</v>
      </c>
    </row>
    <row r="2" spans="1:2" x14ac:dyDescent="0.25">
      <c r="A2" t="s">
        <v>109</v>
      </c>
      <c r="B2" t="s">
        <v>74</v>
      </c>
    </row>
    <row r="3" spans="1:2" x14ac:dyDescent="0.25">
      <c r="A3">
        <v>1</v>
      </c>
      <c r="B3">
        <v>1</v>
      </c>
    </row>
    <row r="4" spans="1:2" x14ac:dyDescent="0.25">
      <c r="A4">
        <v>1.5</v>
      </c>
      <c r="B4">
        <v>0.2</v>
      </c>
    </row>
    <row r="5" spans="1:2" x14ac:dyDescent="0.25">
      <c r="A5">
        <v>2</v>
      </c>
      <c r="B5">
        <v>0.6</v>
      </c>
    </row>
    <row r="6" spans="1:2" x14ac:dyDescent="0.25">
      <c r="A6">
        <v>0.05</v>
      </c>
      <c r="B6">
        <v>0.1</v>
      </c>
    </row>
    <row r="8" spans="1:2" x14ac:dyDescent="0.25">
      <c r="A8" s="24"/>
      <c r="B8" s="24" t="s">
        <v>75</v>
      </c>
    </row>
    <row r="9" spans="1:2" x14ac:dyDescent="0.25">
      <c r="A9" t="s">
        <v>102</v>
      </c>
      <c r="B9" t="s">
        <v>76</v>
      </c>
    </row>
    <row r="10" spans="1:2" x14ac:dyDescent="0.25">
      <c r="A10" t="s">
        <v>103</v>
      </c>
      <c r="B10">
        <v>1</v>
      </c>
    </row>
    <row r="11" spans="1:2" x14ac:dyDescent="0.25">
      <c r="B11">
        <v>0.2</v>
      </c>
    </row>
    <row r="12" spans="1:2" x14ac:dyDescent="0.25">
      <c r="B12">
        <v>0.6</v>
      </c>
    </row>
    <row r="13" spans="1:2" x14ac:dyDescent="0.25">
      <c r="B13">
        <v>0.1</v>
      </c>
    </row>
    <row r="15" spans="1:2" x14ac:dyDescent="0.25">
      <c r="B15" s="24" t="s">
        <v>75</v>
      </c>
    </row>
    <row r="16" spans="1:2" x14ac:dyDescent="0.25">
      <c r="B16" t="s">
        <v>77</v>
      </c>
    </row>
    <row r="17" spans="2:2" x14ac:dyDescent="0.25">
      <c r="B17" t="s">
        <v>78</v>
      </c>
    </row>
    <row r="18" spans="2:2" x14ac:dyDescent="0.25">
      <c r="B18"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70F0F-6260-4468-8AFF-4A49F171F15C}">
  <dimension ref="A1:AZ114"/>
  <sheetViews>
    <sheetView topLeftCell="A31" workbookViewId="0">
      <selection activeCell="N32" sqref="N32"/>
    </sheetView>
  </sheetViews>
  <sheetFormatPr defaultRowHeight="15" x14ac:dyDescent="0.25"/>
  <cols>
    <col min="1" max="1" width="11.81640625" bestFit="1" customWidth="1"/>
    <col min="2" max="6" width="11.1796875" bestFit="1" customWidth="1"/>
    <col min="9" max="9" width="18.08984375" customWidth="1"/>
  </cols>
  <sheetData>
    <row r="1" spans="1:52" x14ac:dyDescent="0.25">
      <c r="A1" s="70" t="s">
        <v>117</v>
      </c>
      <c r="B1" s="71"/>
      <c r="C1" s="71"/>
      <c r="D1" s="71"/>
      <c r="E1" s="71"/>
      <c r="F1" s="71"/>
      <c r="G1" s="71"/>
      <c r="H1" s="71"/>
      <c r="I1" s="71"/>
      <c r="K1" s="29" t="str">
        <f>CONCATENATE("Sensitivity of ",$K$4," to ","Input2")</f>
        <v>Sensitivity of $H$25 to Input2</v>
      </c>
      <c r="O1" s="29" t="str">
        <f>CONCATENATE("Sensitivity of ",$O$4," to ","Input1")</f>
        <v>Sensitivity of $H$23 to Input1</v>
      </c>
    </row>
    <row r="2" spans="1:52" x14ac:dyDescent="0.25">
      <c r="A2" s="71"/>
      <c r="B2" s="71"/>
      <c r="C2" s="71"/>
      <c r="D2" s="71"/>
      <c r="E2" s="71"/>
      <c r="F2" s="71"/>
      <c r="G2" s="71"/>
      <c r="H2" s="71"/>
      <c r="I2" s="71"/>
      <c r="K2" t="s">
        <v>97</v>
      </c>
      <c r="O2" t="s">
        <v>100</v>
      </c>
      <c r="AZ2" t="s">
        <v>80</v>
      </c>
    </row>
    <row r="3" spans="1:52" x14ac:dyDescent="0.25">
      <c r="A3" t="s">
        <v>96</v>
      </c>
      <c r="K3" t="s">
        <v>98</v>
      </c>
      <c r="L3" t="s">
        <v>99</v>
      </c>
      <c r="O3" t="s">
        <v>98</v>
      </c>
      <c r="P3" t="s">
        <v>101</v>
      </c>
      <c r="AZ3" t="s">
        <v>81</v>
      </c>
    </row>
    <row r="4" spans="1:52" ht="39.6" x14ac:dyDescent="0.25">
      <c r="A4" s="26" t="s">
        <v>80</v>
      </c>
      <c r="B4" s="25">
        <v>0.20000000298023224</v>
      </c>
      <c r="C4" s="25">
        <v>0.30000001192092896</v>
      </c>
      <c r="D4" s="25">
        <v>0.40000000596046448</v>
      </c>
      <c r="E4" s="25">
        <v>0.5</v>
      </c>
      <c r="F4" s="25">
        <v>0.60000002384185791</v>
      </c>
      <c r="J4" s="29">
        <f>MATCH($K$4,OutputAddresses,0)</f>
        <v>11</v>
      </c>
      <c r="K4" s="28" t="s">
        <v>90</v>
      </c>
      <c r="L4" s="27">
        <v>0.20000000298023224</v>
      </c>
      <c r="M4" s="29">
        <f>MATCH($L$4,InputValues1,0)</f>
        <v>1</v>
      </c>
      <c r="N4" s="29">
        <f>MATCH($O$4,OutputAddresses,0)</f>
        <v>9</v>
      </c>
      <c r="O4" s="28" t="s">
        <v>88</v>
      </c>
      <c r="P4" s="27">
        <v>0.20000000298023224</v>
      </c>
      <c r="Q4" s="29">
        <f>MATCH($P$4,InputValues2,0)</f>
        <v>1</v>
      </c>
      <c r="AZ4" t="s">
        <v>82</v>
      </c>
    </row>
    <row r="5" spans="1:52" x14ac:dyDescent="0.25">
      <c r="A5" s="25">
        <v>0.20000000298023224</v>
      </c>
      <c r="B5" s="30">
        <v>65675</v>
      </c>
      <c r="C5" s="36">
        <v>66125</v>
      </c>
      <c r="D5" s="36">
        <v>66425</v>
      </c>
      <c r="E5" s="36">
        <v>66862.5</v>
      </c>
      <c r="F5" s="42">
        <v>67212.5</v>
      </c>
      <c r="J5" s="29" t="str">
        <f>"OutputValues_"&amp;$J$4</f>
        <v>OutputValues_11</v>
      </c>
      <c r="K5">
        <f ca="1">INDEX(INDIRECT($J$5),$M$4,1)</f>
        <v>1</v>
      </c>
      <c r="N5" s="29" t="str">
        <f>"OutputValues_"&amp;$N$4</f>
        <v>OutputValues_9</v>
      </c>
      <c r="O5">
        <f ca="1">INDEX(INDIRECT($N$5),1,$Q$4)</f>
        <v>0</v>
      </c>
      <c r="AZ5" t="s">
        <v>83</v>
      </c>
    </row>
    <row r="6" spans="1:52" x14ac:dyDescent="0.25">
      <c r="A6" s="25">
        <v>0.30000001192092896</v>
      </c>
      <c r="B6" s="32">
        <v>66000</v>
      </c>
      <c r="C6" s="38">
        <v>66462.5</v>
      </c>
      <c r="D6" s="38">
        <v>66750</v>
      </c>
      <c r="E6" s="38">
        <v>67150</v>
      </c>
      <c r="F6" s="44">
        <v>67500</v>
      </c>
      <c r="K6">
        <f ca="1">INDEX(INDIRECT($J$5),$M$4,2)</f>
        <v>2</v>
      </c>
      <c r="O6">
        <f ca="1">INDEX(INDIRECT($N$5),2,$Q$4)</f>
        <v>0</v>
      </c>
      <c r="AZ6" t="s">
        <v>84</v>
      </c>
    </row>
    <row r="7" spans="1:52" x14ac:dyDescent="0.25">
      <c r="A7" s="25">
        <v>0.40000000596046448</v>
      </c>
      <c r="B7" s="32">
        <v>66375</v>
      </c>
      <c r="C7" s="38">
        <v>66750</v>
      </c>
      <c r="D7" s="38">
        <v>67075</v>
      </c>
      <c r="E7" s="38">
        <v>67500</v>
      </c>
      <c r="F7" s="44">
        <v>67875</v>
      </c>
      <c r="K7">
        <f ca="1">INDEX(INDIRECT($J$5),$M$4,3)</f>
        <v>2</v>
      </c>
      <c r="O7">
        <f ca="1">INDEX(INDIRECT($N$5),3,$Q$4)</f>
        <v>0</v>
      </c>
      <c r="AZ7" t="s">
        <v>85</v>
      </c>
    </row>
    <row r="8" spans="1:52" x14ac:dyDescent="0.25">
      <c r="A8" s="25">
        <v>0.5</v>
      </c>
      <c r="B8" s="32">
        <v>66700</v>
      </c>
      <c r="C8" s="38">
        <v>67100</v>
      </c>
      <c r="D8" s="38">
        <v>67450</v>
      </c>
      <c r="E8" s="38">
        <v>67850</v>
      </c>
      <c r="F8" s="44">
        <v>68200</v>
      </c>
      <c r="K8">
        <f ca="1">INDEX(INDIRECT($J$5),$M$4,4)</f>
        <v>3</v>
      </c>
      <c r="O8">
        <f ca="1">INDEX(INDIRECT($N$5),4,$Q$4)</f>
        <v>0</v>
      </c>
      <c r="AZ8" t="s">
        <v>86</v>
      </c>
    </row>
    <row r="9" spans="1:52" x14ac:dyDescent="0.25">
      <c r="A9" s="25">
        <v>0.60000002384185791</v>
      </c>
      <c r="B9" s="34">
        <v>67075</v>
      </c>
      <c r="C9" s="40">
        <v>67450</v>
      </c>
      <c r="D9" s="40">
        <v>67825</v>
      </c>
      <c r="E9" s="40">
        <v>68200</v>
      </c>
      <c r="F9" s="46">
        <v>68575</v>
      </c>
      <c r="K9">
        <f ca="1">INDEX(INDIRECT($J$5),$M$4,5)</f>
        <v>3</v>
      </c>
      <c r="O9">
        <f ca="1">INDEX(INDIRECT($N$5),5,$Q$4)</f>
        <v>0</v>
      </c>
      <c r="AZ9" t="s">
        <v>87</v>
      </c>
    </row>
    <row r="10" spans="1:52" x14ac:dyDescent="0.25">
      <c r="AZ10" t="s">
        <v>88</v>
      </c>
    </row>
    <row r="11" spans="1:52" x14ac:dyDescent="0.25">
      <c r="A11" s="26" t="s">
        <v>81</v>
      </c>
      <c r="B11" s="25">
        <v>0.20000000298023224</v>
      </c>
      <c r="C11" s="25">
        <v>0.30000001192092896</v>
      </c>
      <c r="D11" s="25">
        <v>0.40000000596046448</v>
      </c>
      <c r="E11" s="25">
        <v>0.5</v>
      </c>
      <c r="F11" s="25">
        <v>0.60000002384185791</v>
      </c>
      <c r="AZ11" t="s">
        <v>89</v>
      </c>
    </row>
    <row r="12" spans="1:52" x14ac:dyDescent="0.25">
      <c r="A12" s="25">
        <v>0.20000000298023224</v>
      </c>
      <c r="B12" s="31">
        <v>30</v>
      </c>
      <c r="C12" s="37">
        <v>30</v>
      </c>
      <c r="D12" s="37">
        <v>30</v>
      </c>
      <c r="E12" s="37">
        <v>30</v>
      </c>
      <c r="F12" s="43">
        <v>30</v>
      </c>
      <c r="AZ12" t="s">
        <v>90</v>
      </c>
    </row>
    <row r="13" spans="1:52" x14ac:dyDescent="0.25">
      <c r="A13" s="25">
        <v>0.30000001192092896</v>
      </c>
      <c r="B13" s="33">
        <v>30</v>
      </c>
      <c r="C13" s="39">
        <v>30</v>
      </c>
      <c r="D13" s="39">
        <v>30</v>
      </c>
      <c r="E13" s="39">
        <v>30</v>
      </c>
      <c r="F13" s="45">
        <v>30</v>
      </c>
      <c r="AZ13" t="s">
        <v>91</v>
      </c>
    </row>
    <row r="14" spans="1:52" x14ac:dyDescent="0.25">
      <c r="A14" s="25">
        <v>0.40000000596046448</v>
      </c>
      <c r="B14" s="33">
        <v>30</v>
      </c>
      <c r="C14" s="39">
        <v>30</v>
      </c>
      <c r="D14" s="39">
        <v>30</v>
      </c>
      <c r="E14" s="39">
        <v>30</v>
      </c>
      <c r="F14" s="45">
        <v>30</v>
      </c>
      <c r="AZ14" t="s">
        <v>92</v>
      </c>
    </row>
    <row r="15" spans="1:52" x14ac:dyDescent="0.25">
      <c r="A15" s="25">
        <v>0.5</v>
      </c>
      <c r="B15" s="33">
        <v>30</v>
      </c>
      <c r="C15" s="39">
        <v>30</v>
      </c>
      <c r="D15" s="39">
        <v>30</v>
      </c>
      <c r="E15" s="39">
        <v>30</v>
      </c>
      <c r="F15" s="45">
        <v>30</v>
      </c>
      <c r="AZ15" t="s">
        <v>93</v>
      </c>
    </row>
    <row r="16" spans="1:52" x14ac:dyDescent="0.25">
      <c r="A16" s="25">
        <v>0.60000002384185791</v>
      </c>
      <c r="B16" s="35">
        <v>30</v>
      </c>
      <c r="C16" s="41">
        <v>30</v>
      </c>
      <c r="D16" s="41">
        <v>30</v>
      </c>
      <c r="E16" s="41">
        <v>30</v>
      </c>
      <c r="F16" s="47">
        <v>30</v>
      </c>
      <c r="AZ16" t="s">
        <v>94</v>
      </c>
    </row>
    <row r="17" spans="1:52" x14ac:dyDescent="0.25">
      <c r="AZ17" t="s">
        <v>95</v>
      </c>
    </row>
    <row r="18" spans="1:52" x14ac:dyDescent="0.25">
      <c r="A18" s="26" t="s">
        <v>82</v>
      </c>
      <c r="B18" s="25">
        <v>0.20000000298023224</v>
      </c>
      <c r="C18" s="25">
        <v>0.30000001192092896</v>
      </c>
      <c r="D18" s="25">
        <v>0.40000000596046448</v>
      </c>
      <c r="E18" s="25">
        <v>0.5</v>
      </c>
      <c r="F18" s="25">
        <v>0.60000002384185791</v>
      </c>
    </row>
    <row r="19" spans="1:52" x14ac:dyDescent="0.25">
      <c r="A19" s="25">
        <v>0.20000000298023224</v>
      </c>
      <c r="B19" s="31">
        <v>0</v>
      </c>
      <c r="C19" s="37">
        <v>0</v>
      </c>
      <c r="D19" s="37">
        <v>0</v>
      </c>
      <c r="E19" s="37">
        <v>1</v>
      </c>
      <c r="F19" s="43">
        <v>0</v>
      </c>
    </row>
    <row r="20" spans="1:52" x14ac:dyDescent="0.25">
      <c r="A20" s="25">
        <v>0.30000001192092896</v>
      </c>
      <c r="B20" s="33">
        <v>0</v>
      </c>
      <c r="C20" s="39">
        <v>0</v>
      </c>
      <c r="D20" s="39">
        <v>0</v>
      </c>
      <c r="E20" s="39">
        <v>0</v>
      </c>
      <c r="F20" s="45">
        <v>0</v>
      </c>
    </row>
    <row r="21" spans="1:52" x14ac:dyDescent="0.25">
      <c r="A21" s="25">
        <v>0.40000000596046448</v>
      </c>
      <c r="B21" s="33">
        <v>0</v>
      </c>
      <c r="C21" s="39">
        <v>0</v>
      </c>
      <c r="D21" s="39">
        <v>0</v>
      </c>
      <c r="E21" s="39">
        <v>0</v>
      </c>
      <c r="F21" s="45">
        <v>0</v>
      </c>
    </row>
    <row r="22" spans="1:52" x14ac:dyDescent="0.25">
      <c r="A22" s="25">
        <v>0.5</v>
      </c>
      <c r="B22" s="33">
        <v>0</v>
      </c>
      <c r="C22" s="39">
        <v>0</v>
      </c>
      <c r="D22" s="39">
        <v>0</v>
      </c>
      <c r="E22" s="39">
        <v>0</v>
      </c>
      <c r="F22" s="45">
        <v>0</v>
      </c>
    </row>
    <row r="23" spans="1:52" x14ac:dyDescent="0.25">
      <c r="A23" s="25">
        <v>0.60000002384185791</v>
      </c>
      <c r="B23" s="35">
        <v>0</v>
      </c>
      <c r="C23" s="41">
        <v>0</v>
      </c>
      <c r="D23" s="41">
        <v>0</v>
      </c>
      <c r="E23" s="41">
        <v>0</v>
      </c>
      <c r="F23" s="47">
        <v>0</v>
      </c>
    </row>
    <row r="25" spans="1:52" x14ac:dyDescent="0.25">
      <c r="A25" s="26" t="s">
        <v>83</v>
      </c>
      <c r="B25" s="25">
        <v>0.20000000298023224</v>
      </c>
      <c r="C25" s="25">
        <v>0.30000001192092896</v>
      </c>
      <c r="D25" s="25">
        <v>0.40000000596046448</v>
      </c>
      <c r="E25" s="25">
        <v>0.5</v>
      </c>
      <c r="F25" s="25">
        <v>0.60000002384185791</v>
      </c>
    </row>
    <row r="26" spans="1:52" x14ac:dyDescent="0.25">
      <c r="A26" s="25">
        <v>0.20000000298023224</v>
      </c>
      <c r="B26" s="31">
        <v>20</v>
      </c>
      <c r="C26" s="37">
        <v>20</v>
      </c>
      <c r="D26" s="37">
        <v>20</v>
      </c>
      <c r="E26" s="37">
        <v>19</v>
      </c>
      <c r="F26" s="43">
        <v>20</v>
      </c>
    </row>
    <row r="27" spans="1:52" x14ac:dyDescent="0.25">
      <c r="A27" s="25">
        <v>0.30000001192092896</v>
      </c>
      <c r="B27" s="33">
        <v>20</v>
      </c>
      <c r="C27" s="39">
        <v>20</v>
      </c>
      <c r="D27" s="39">
        <v>20</v>
      </c>
      <c r="E27" s="39">
        <v>20</v>
      </c>
      <c r="F27" s="45">
        <v>20</v>
      </c>
    </row>
    <row r="28" spans="1:52" x14ac:dyDescent="0.25">
      <c r="A28" s="25">
        <v>0.40000000596046448</v>
      </c>
      <c r="B28" s="33">
        <v>20</v>
      </c>
      <c r="C28" s="39">
        <v>20</v>
      </c>
      <c r="D28" s="39">
        <v>20</v>
      </c>
      <c r="E28" s="39">
        <v>20</v>
      </c>
      <c r="F28" s="45">
        <v>20</v>
      </c>
    </row>
    <row r="29" spans="1:52" x14ac:dyDescent="0.25">
      <c r="A29" s="25">
        <v>0.5</v>
      </c>
      <c r="B29" s="33">
        <v>20</v>
      </c>
      <c r="C29" s="39">
        <v>20</v>
      </c>
      <c r="D29" s="39">
        <v>20</v>
      </c>
      <c r="E29" s="39">
        <v>20</v>
      </c>
      <c r="F29" s="45">
        <v>20</v>
      </c>
    </row>
    <row r="30" spans="1:52" x14ac:dyDescent="0.25">
      <c r="A30" s="25">
        <v>0.60000002384185791</v>
      </c>
      <c r="B30" s="35">
        <v>20</v>
      </c>
      <c r="C30" s="41">
        <v>20</v>
      </c>
      <c r="D30" s="41">
        <v>20</v>
      </c>
      <c r="E30" s="41">
        <v>20</v>
      </c>
      <c r="F30" s="47">
        <v>20</v>
      </c>
    </row>
    <row r="32" spans="1:52" x14ac:dyDescent="0.25">
      <c r="A32" s="26" t="s">
        <v>84</v>
      </c>
      <c r="B32" s="25">
        <v>0.20000000298023224</v>
      </c>
      <c r="C32" s="25">
        <v>0.30000001192092896</v>
      </c>
      <c r="D32" s="25">
        <v>0.40000000596046448</v>
      </c>
      <c r="E32" s="25">
        <v>0.5</v>
      </c>
      <c r="F32" s="25">
        <v>0.60000002384185791</v>
      </c>
    </row>
    <row r="33" spans="1:6" x14ac:dyDescent="0.25">
      <c r="A33" s="25">
        <v>0.20000000298023224</v>
      </c>
      <c r="B33" s="31">
        <v>2</v>
      </c>
      <c r="C33" s="37">
        <v>2</v>
      </c>
      <c r="D33" s="37">
        <v>2</v>
      </c>
      <c r="E33" s="37">
        <v>2</v>
      </c>
      <c r="F33" s="43">
        <v>2</v>
      </c>
    </row>
    <row r="34" spans="1:6" x14ac:dyDescent="0.25">
      <c r="A34" s="25">
        <v>0.30000001192092896</v>
      </c>
      <c r="B34" s="33">
        <v>3</v>
      </c>
      <c r="C34" s="39">
        <v>3</v>
      </c>
      <c r="D34" s="39">
        <v>3</v>
      </c>
      <c r="E34" s="39">
        <v>3</v>
      </c>
      <c r="F34" s="45">
        <v>3</v>
      </c>
    </row>
    <row r="35" spans="1:6" x14ac:dyDescent="0.25">
      <c r="A35" s="25">
        <v>0.40000000596046448</v>
      </c>
      <c r="B35" s="33">
        <v>4</v>
      </c>
      <c r="C35" s="39">
        <v>4</v>
      </c>
      <c r="D35" s="39">
        <v>4</v>
      </c>
      <c r="E35" s="39">
        <v>4</v>
      </c>
      <c r="F35" s="45">
        <v>4</v>
      </c>
    </row>
    <row r="36" spans="1:6" x14ac:dyDescent="0.25">
      <c r="A36" s="25">
        <v>0.5</v>
      </c>
      <c r="B36" s="33">
        <v>5</v>
      </c>
      <c r="C36" s="39">
        <v>5</v>
      </c>
      <c r="D36" s="39">
        <v>5</v>
      </c>
      <c r="E36" s="39">
        <v>5</v>
      </c>
      <c r="F36" s="45">
        <v>5</v>
      </c>
    </row>
    <row r="37" spans="1:6" x14ac:dyDescent="0.25">
      <c r="A37" s="25">
        <v>0.60000002384185791</v>
      </c>
      <c r="B37" s="35">
        <v>6</v>
      </c>
      <c r="C37" s="41">
        <v>6</v>
      </c>
      <c r="D37" s="41">
        <v>6</v>
      </c>
      <c r="E37" s="41">
        <v>6</v>
      </c>
      <c r="F37" s="47">
        <v>6</v>
      </c>
    </row>
    <row r="39" spans="1:6" x14ac:dyDescent="0.25">
      <c r="A39" s="26" t="s">
        <v>85</v>
      </c>
      <c r="B39" s="25">
        <v>0.20000000298023224</v>
      </c>
      <c r="C39" s="25">
        <v>0.30000001192092896</v>
      </c>
      <c r="D39" s="25">
        <v>0.40000000596046448</v>
      </c>
      <c r="E39" s="25">
        <v>0.5</v>
      </c>
      <c r="F39" s="25">
        <v>0.60000002384185791</v>
      </c>
    </row>
    <row r="40" spans="1:6" x14ac:dyDescent="0.25">
      <c r="A40" s="25">
        <v>0.20000000298023224</v>
      </c>
      <c r="B40" s="31">
        <v>0</v>
      </c>
      <c r="C40" s="37">
        <v>0</v>
      </c>
      <c r="D40" s="37">
        <v>0</v>
      </c>
      <c r="E40" s="37">
        <v>0</v>
      </c>
      <c r="F40" s="43">
        <v>0</v>
      </c>
    </row>
    <row r="41" spans="1:6" x14ac:dyDescent="0.25">
      <c r="A41" s="25">
        <v>0.30000001192092896</v>
      </c>
      <c r="B41" s="33">
        <v>0</v>
      </c>
      <c r="C41" s="39">
        <v>0</v>
      </c>
      <c r="D41" s="39">
        <v>0</v>
      </c>
      <c r="E41" s="39">
        <v>0</v>
      </c>
      <c r="F41" s="45">
        <v>0</v>
      </c>
    </row>
    <row r="42" spans="1:6" x14ac:dyDescent="0.25">
      <c r="A42" s="25">
        <v>0.40000000596046448</v>
      </c>
      <c r="B42" s="33">
        <v>0</v>
      </c>
      <c r="C42" s="39">
        <v>0</v>
      </c>
      <c r="D42" s="39">
        <v>0</v>
      </c>
      <c r="E42" s="39">
        <v>0</v>
      </c>
      <c r="F42" s="45">
        <v>0</v>
      </c>
    </row>
    <row r="43" spans="1:6" x14ac:dyDescent="0.25">
      <c r="A43" s="25">
        <v>0.5</v>
      </c>
      <c r="B43" s="33">
        <v>0</v>
      </c>
      <c r="C43" s="39">
        <v>0</v>
      </c>
      <c r="D43" s="39">
        <v>0</v>
      </c>
      <c r="E43" s="39">
        <v>0</v>
      </c>
      <c r="F43" s="45">
        <v>0</v>
      </c>
    </row>
    <row r="44" spans="1:6" x14ac:dyDescent="0.25">
      <c r="A44" s="25">
        <v>0.60000002384185791</v>
      </c>
      <c r="B44" s="35">
        <v>0</v>
      </c>
      <c r="C44" s="41">
        <v>0</v>
      </c>
      <c r="D44" s="41">
        <v>0</v>
      </c>
      <c r="E44" s="41">
        <v>0</v>
      </c>
      <c r="F44" s="47">
        <v>0</v>
      </c>
    </row>
    <row r="46" spans="1:6" x14ac:dyDescent="0.25">
      <c r="A46" s="26" t="s">
        <v>86</v>
      </c>
      <c r="B46" s="25">
        <v>0.20000000298023224</v>
      </c>
      <c r="C46" s="25">
        <v>0.30000001192092896</v>
      </c>
      <c r="D46" s="25">
        <v>0.40000000596046448</v>
      </c>
      <c r="E46" s="25">
        <v>0.5</v>
      </c>
      <c r="F46" s="25">
        <v>0.60000002384185791</v>
      </c>
    </row>
    <row r="47" spans="1:6" x14ac:dyDescent="0.25">
      <c r="A47" s="25">
        <v>0.20000000298023224</v>
      </c>
      <c r="B47" s="31">
        <v>8</v>
      </c>
      <c r="C47" s="37">
        <v>8</v>
      </c>
      <c r="D47" s="37">
        <v>8</v>
      </c>
      <c r="E47" s="37">
        <v>8</v>
      </c>
      <c r="F47" s="43">
        <v>8</v>
      </c>
    </row>
    <row r="48" spans="1:6" x14ac:dyDescent="0.25">
      <c r="A48" s="25">
        <v>0.30000001192092896</v>
      </c>
      <c r="B48" s="33">
        <v>7</v>
      </c>
      <c r="C48" s="39">
        <v>7</v>
      </c>
      <c r="D48" s="39">
        <v>7</v>
      </c>
      <c r="E48" s="39">
        <v>7</v>
      </c>
      <c r="F48" s="45">
        <v>7</v>
      </c>
    </row>
    <row r="49" spans="1:6" x14ac:dyDescent="0.25">
      <c r="A49" s="25">
        <v>0.40000000596046448</v>
      </c>
      <c r="B49" s="33">
        <v>6</v>
      </c>
      <c r="C49" s="39">
        <v>6</v>
      </c>
      <c r="D49" s="39">
        <v>6</v>
      </c>
      <c r="E49" s="39">
        <v>6</v>
      </c>
      <c r="F49" s="45">
        <v>6</v>
      </c>
    </row>
    <row r="50" spans="1:6" x14ac:dyDescent="0.25">
      <c r="A50" s="25">
        <v>0.5</v>
      </c>
      <c r="B50" s="33">
        <v>5</v>
      </c>
      <c r="C50" s="39">
        <v>5</v>
      </c>
      <c r="D50" s="39">
        <v>5</v>
      </c>
      <c r="E50" s="39">
        <v>5</v>
      </c>
      <c r="F50" s="45">
        <v>5</v>
      </c>
    </row>
    <row r="51" spans="1:6" x14ac:dyDescent="0.25">
      <c r="A51" s="25">
        <v>0.60000002384185791</v>
      </c>
      <c r="B51" s="35">
        <v>4</v>
      </c>
      <c r="C51" s="41">
        <v>4</v>
      </c>
      <c r="D51" s="41">
        <v>4</v>
      </c>
      <c r="E51" s="41">
        <v>4</v>
      </c>
      <c r="F51" s="47">
        <v>4</v>
      </c>
    </row>
    <row r="53" spans="1:6" x14ac:dyDescent="0.25">
      <c r="A53" s="26" t="s">
        <v>87</v>
      </c>
      <c r="B53" s="25">
        <v>0.20000000298023224</v>
      </c>
      <c r="C53" s="25">
        <v>0.30000001192092896</v>
      </c>
      <c r="D53" s="25">
        <v>0.40000000596046448</v>
      </c>
      <c r="E53" s="25">
        <v>0.5</v>
      </c>
      <c r="F53" s="25">
        <v>0.60000002384185791</v>
      </c>
    </row>
    <row r="54" spans="1:6" x14ac:dyDescent="0.25">
      <c r="A54" s="25">
        <v>0.20000000298023224</v>
      </c>
      <c r="B54" s="31">
        <v>2</v>
      </c>
      <c r="C54" s="37">
        <v>3</v>
      </c>
      <c r="D54" s="37">
        <v>2</v>
      </c>
      <c r="E54" s="37">
        <v>2</v>
      </c>
      <c r="F54" s="43">
        <v>2</v>
      </c>
    </row>
    <row r="55" spans="1:6" x14ac:dyDescent="0.25">
      <c r="A55" s="25">
        <v>0.30000001192092896</v>
      </c>
      <c r="B55" s="33">
        <v>3</v>
      </c>
      <c r="C55" s="39">
        <v>3</v>
      </c>
      <c r="D55" s="39">
        <v>3</v>
      </c>
      <c r="E55" s="39">
        <v>3</v>
      </c>
      <c r="F55" s="45">
        <v>3</v>
      </c>
    </row>
    <row r="56" spans="1:6" x14ac:dyDescent="0.25">
      <c r="A56" s="25">
        <v>0.40000000596046448</v>
      </c>
      <c r="B56" s="33">
        <v>4</v>
      </c>
      <c r="C56" s="39">
        <v>4</v>
      </c>
      <c r="D56" s="39">
        <v>5</v>
      </c>
      <c r="E56" s="39">
        <v>4</v>
      </c>
      <c r="F56" s="45">
        <v>4</v>
      </c>
    </row>
    <row r="57" spans="1:6" x14ac:dyDescent="0.25">
      <c r="A57" s="25">
        <v>0.5</v>
      </c>
      <c r="B57" s="33">
        <v>4</v>
      </c>
      <c r="C57" s="39">
        <v>4</v>
      </c>
      <c r="D57" s="39">
        <v>4</v>
      </c>
      <c r="E57" s="39">
        <v>4</v>
      </c>
      <c r="F57" s="45">
        <v>4</v>
      </c>
    </row>
    <row r="58" spans="1:6" x14ac:dyDescent="0.25">
      <c r="A58" s="25">
        <v>0.60000002384185791</v>
      </c>
      <c r="B58" s="35">
        <v>5</v>
      </c>
      <c r="C58" s="41">
        <v>5</v>
      </c>
      <c r="D58" s="41">
        <v>5</v>
      </c>
      <c r="E58" s="41">
        <v>5</v>
      </c>
      <c r="F58" s="47">
        <v>5</v>
      </c>
    </row>
    <row r="60" spans="1:6" x14ac:dyDescent="0.25">
      <c r="A60" s="26" t="s">
        <v>88</v>
      </c>
      <c r="B60" s="25">
        <v>0.20000000298023224</v>
      </c>
      <c r="C60" s="25">
        <v>0.30000001192092896</v>
      </c>
      <c r="D60" s="25">
        <v>0.40000000596046448</v>
      </c>
      <c r="E60" s="25">
        <v>0.5</v>
      </c>
      <c r="F60" s="25">
        <v>0.60000002384185791</v>
      </c>
    </row>
    <row r="61" spans="1:6" x14ac:dyDescent="0.25">
      <c r="A61" s="25">
        <v>0.20000000298023224</v>
      </c>
      <c r="B61" s="31">
        <v>0</v>
      </c>
      <c r="C61" s="37">
        <v>0</v>
      </c>
      <c r="D61" s="37">
        <v>0</v>
      </c>
      <c r="E61" s="37">
        <v>0</v>
      </c>
      <c r="F61" s="43">
        <v>0</v>
      </c>
    </row>
    <row r="62" spans="1:6" x14ac:dyDescent="0.25">
      <c r="A62" s="25">
        <v>0.30000001192092896</v>
      </c>
      <c r="B62" s="33">
        <v>0</v>
      </c>
      <c r="C62" s="39">
        <v>0</v>
      </c>
      <c r="D62" s="39">
        <v>0</v>
      </c>
      <c r="E62" s="39">
        <v>0</v>
      </c>
      <c r="F62" s="45">
        <v>0</v>
      </c>
    </row>
    <row r="63" spans="1:6" x14ac:dyDescent="0.25">
      <c r="A63" s="25">
        <v>0.40000000596046448</v>
      </c>
      <c r="B63" s="33">
        <v>0</v>
      </c>
      <c r="C63" s="39">
        <v>0</v>
      </c>
      <c r="D63" s="39">
        <v>0</v>
      </c>
      <c r="E63" s="39">
        <v>0</v>
      </c>
      <c r="F63" s="45">
        <v>0</v>
      </c>
    </row>
    <row r="64" spans="1:6" x14ac:dyDescent="0.25">
      <c r="A64" s="25">
        <v>0.5</v>
      </c>
      <c r="B64" s="33">
        <v>0</v>
      </c>
      <c r="C64" s="39">
        <v>0</v>
      </c>
      <c r="D64" s="39">
        <v>0</v>
      </c>
      <c r="E64" s="39">
        <v>0</v>
      </c>
      <c r="F64" s="45">
        <v>0</v>
      </c>
    </row>
    <row r="65" spans="1:6" x14ac:dyDescent="0.25">
      <c r="A65" s="25">
        <v>0.60000002384185791</v>
      </c>
      <c r="B65" s="35">
        <v>0</v>
      </c>
      <c r="C65" s="41">
        <v>0</v>
      </c>
      <c r="D65" s="41">
        <v>0</v>
      </c>
      <c r="E65" s="41">
        <v>0</v>
      </c>
      <c r="F65" s="47">
        <v>0</v>
      </c>
    </row>
    <row r="67" spans="1:6" x14ac:dyDescent="0.25">
      <c r="A67" s="26" t="s">
        <v>89</v>
      </c>
      <c r="B67" s="25">
        <v>0.20000000298023224</v>
      </c>
      <c r="C67" s="25">
        <v>0.30000001192092896</v>
      </c>
      <c r="D67" s="25">
        <v>0.40000000596046448</v>
      </c>
      <c r="E67" s="25">
        <v>0.5</v>
      </c>
      <c r="F67" s="25">
        <v>0.60000002384185791</v>
      </c>
    </row>
    <row r="68" spans="1:6" x14ac:dyDescent="0.25">
      <c r="A68" s="25">
        <v>0.20000000298023224</v>
      </c>
      <c r="B68" s="31">
        <v>6</v>
      </c>
      <c r="C68" s="37">
        <v>5</v>
      </c>
      <c r="D68" s="37">
        <v>6</v>
      </c>
      <c r="E68" s="37">
        <v>6</v>
      </c>
      <c r="F68" s="43">
        <v>6</v>
      </c>
    </row>
    <row r="69" spans="1:6" x14ac:dyDescent="0.25">
      <c r="A69" s="25">
        <v>0.30000001192092896</v>
      </c>
      <c r="B69" s="33">
        <v>5</v>
      </c>
      <c r="C69" s="39">
        <v>5</v>
      </c>
      <c r="D69" s="39">
        <v>5</v>
      </c>
      <c r="E69" s="39">
        <v>5</v>
      </c>
      <c r="F69" s="45">
        <v>5</v>
      </c>
    </row>
    <row r="70" spans="1:6" x14ac:dyDescent="0.25">
      <c r="A70" s="25">
        <v>0.40000000596046448</v>
      </c>
      <c r="B70" s="33">
        <v>4</v>
      </c>
      <c r="C70" s="39">
        <v>4</v>
      </c>
      <c r="D70" s="39">
        <v>3</v>
      </c>
      <c r="E70" s="39">
        <v>4</v>
      </c>
      <c r="F70" s="45">
        <v>4</v>
      </c>
    </row>
    <row r="71" spans="1:6" x14ac:dyDescent="0.25">
      <c r="A71" s="25">
        <v>0.5</v>
      </c>
      <c r="B71" s="33">
        <v>4</v>
      </c>
      <c r="C71" s="39">
        <v>4</v>
      </c>
      <c r="D71" s="39">
        <v>4</v>
      </c>
      <c r="E71" s="39">
        <v>4</v>
      </c>
      <c r="F71" s="45">
        <v>4</v>
      </c>
    </row>
    <row r="72" spans="1:6" x14ac:dyDescent="0.25">
      <c r="A72" s="25">
        <v>0.60000002384185791</v>
      </c>
      <c r="B72" s="35">
        <v>3</v>
      </c>
      <c r="C72" s="41">
        <v>3</v>
      </c>
      <c r="D72" s="41">
        <v>3</v>
      </c>
      <c r="E72" s="41">
        <v>3</v>
      </c>
      <c r="F72" s="47">
        <v>3</v>
      </c>
    </row>
    <row r="74" spans="1:6" x14ac:dyDescent="0.25">
      <c r="A74" s="26" t="s">
        <v>90</v>
      </c>
      <c r="B74" s="25">
        <v>0.20000000298023224</v>
      </c>
      <c r="C74" s="25">
        <v>0.30000001192092896</v>
      </c>
      <c r="D74" s="25">
        <v>0.40000000596046448</v>
      </c>
      <c r="E74" s="25">
        <v>0.5</v>
      </c>
      <c r="F74" s="25">
        <v>0.60000002384185791</v>
      </c>
    </row>
    <row r="75" spans="1:6" x14ac:dyDescent="0.25">
      <c r="A75" s="25">
        <v>0.20000000298023224</v>
      </c>
      <c r="B75" s="31">
        <v>1</v>
      </c>
      <c r="C75" s="37">
        <v>2</v>
      </c>
      <c r="D75" s="37">
        <v>2</v>
      </c>
      <c r="E75" s="37">
        <v>3</v>
      </c>
      <c r="F75" s="43">
        <v>3</v>
      </c>
    </row>
    <row r="76" spans="1:6" x14ac:dyDescent="0.25">
      <c r="A76" s="25">
        <v>0.30000001192092896</v>
      </c>
      <c r="B76" s="33">
        <v>1</v>
      </c>
      <c r="C76" s="39">
        <v>2</v>
      </c>
      <c r="D76" s="39">
        <v>2</v>
      </c>
      <c r="E76" s="39">
        <v>3</v>
      </c>
      <c r="F76" s="45">
        <v>3</v>
      </c>
    </row>
    <row r="77" spans="1:6" x14ac:dyDescent="0.25">
      <c r="A77" s="25">
        <v>0.40000000596046448</v>
      </c>
      <c r="B77" s="33">
        <v>1</v>
      </c>
      <c r="C77" s="39">
        <v>2</v>
      </c>
      <c r="D77" s="39">
        <v>2</v>
      </c>
      <c r="E77" s="39">
        <v>3</v>
      </c>
      <c r="F77" s="45">
        <v>3</v>
      </c>
    </row>
    <row r="78" spans="1:6" x14ac:dyDescent="0.25">
      <c r="A78" s="25">
        <v>0.5</v>
      </c>
      <c r="B78" s="33">
        <v>1</v>
      </c>
      <c r="C78" s="39">
        <v>2</v>
      </c>
      <c r="D78" s="39">
        <v>2</v>
      </c>
      <c r="E78" s="39">
        <v>3</v>
      </c>
      <c r="F78" s="45">
        <v>3</v>
      </c>
    </row>
    <row r="79" spans="1:6" x14ac:dyDescent="0.25">
      <c r="A79" s="25">
        <v>0.60000002384185791</v>
      </c>
      <c r="B79" s="35">
        <v>1</v>
      </c>
      <c r="C79" s="41">
        <v>2</v>
      </c>
      <c r="D79" s="41">
        <v>2</v>
      </c>
      <c r="E79" s="41">
        <v>3</v>
      </c>
      <c r="F79" s="47">
        <v>3</v>
      </c>
    </row>
    <row r="81" spans="1:6" x14ac:dyDescent="0.25">
      <c r="A81" s="26" t="s">
        <v>91</v>
      </c>
      <c r="B81" s="25">
        <v>0.20000000298023224</v>
      </c>
      <c r="C81" s="25">
        <v>0.30000001192092896</v>
      </c>
      <c r="D81" s="25">
        <v>0.40000000596046448</v>
      </c>
      <c r="E81" s="25">
        <v>0.5</v>
      </c>
      <c r="F81" s="25">
        <v>0.60000002384185791</v>
      </c>
    </row>
    <row r="82" spans="1:6" x14ac:dyDescent="0.25">
      <c r="A82" s="25">
        <v>0.20000000298023224</v>
      </c>
      <c r="B82" s="31">
        <v>0</v>
      </c>
      <c r="C82" s="37">
        <v>0</v>
      </c>
      <c r="D82" s="37">
        <v>0</v>
      </c>
      <c r="E82" s="37">
        <v>0</v>
      </c>
      <c r="F82" s="43">
        <v>0</v>
      </c>
    </row>
    <row r="83" spans="1:6" x14ac:dyDescent="0.25">
      <c r="A83" s="25">
        <v>0.30000001192092896</v>
      </c>
      <c r="B83" s="33">
        <v>0</v>
      </c>
      <c r="C83" s="39">
        <v>0</v>
      </c>
      <c r="D83" s="39">
        <v>0</v>
      </c>
      <c r="E83" s="39">
        <v>0</v>
      </c>
      <c r="F83" s="45">
        <v>0</v>
      </c>
    </row>
    <row r="84" spans="1:6" x14ac:dyDescent="0.25">
      <c r="A84" s="25">
        <v>0.40000000596046448</v>
      </c>
      <c r="B84" s="33">
        <v>0</v>
      </c>
      <c r="C84" s="39">
        <v>0</v>
      </c>
      <c r="D84" s="39">
        <v>0</v>
      </c>
      <c r="E84" s="39">
        <v>0</v>
      </c>
      <c r="F84" s="45">
        <v>0</v>
      </c>
    </row>
    <row r="85" spans="1:6" x14ac:dyDescent="0.25">
      <c r="A85" s="25">
        <v>0.5</v>
      </c>
      <c r="B85" s="33">
        <v>0</v>
      </c>
      <c r="C85" s="39">
        <v>0</v>
      </c>
      <c r="D85" s="39">
        <v>0</v>
      </c>
      <c r="E85" s="39">
        <v>0</v>
      </c>
      <c r="F85" s="45">
        <v>0</v>
      </c>
    </row>
    <row r="86" spans="1:6" x14ac:dyDescent="0.25">
      <c r="A86" s="25">
        <v>0.60000002384185791</v>
      </c>
      <c r="B86" s="35">
        <v>0</v>
      </c>
      <c r="C86" s="41">
        <v>0</v>
      </c>
      <c r="D86" s="41">
        <v>0</v>
      </c>
      <c r="E86" s="41">
        <v>0</v>
      </c>
      <c r="F86" s="47">
        <v>0</v>
      </c>
    </row>
    <row r="88" spans="1:6" x14ac:dyDescent="0.25">
      <c r="A88" s="26" t="s">
        <v>92</v>
      </c>
      <c r="B88" s="25">
        <v>0.20000000298023224</v>
      </c>
      <c r="C88" s="25">
        <v>0.30000001192092896</v>
      </c>
      <c r="D88" s="25">
        <v>0.40000000596046448</v>
      </c>
      <c r="E88" s="25">
        <v>0.5</v>
      </c>
      <c r="F88" s="25">
        <v>0.60000002384185791</v>
      </c>
    </row>
    <row r="89" spans="1:6" x14ac:dyDescent="0.25">
      <c r="A89" s="25">
        <v>0.20000000298023224</v>
      </c>
      <c r="B89" s="31">
        <v>4</v>
      </c>
      <c r="C89" s="37">
        <v>3</v>
      </c>
      <c r="D89" s="37">
        <v>3</v>
      </c>
      <c r="E89" s="37">
        <v>2</v>
      </c>
      <c r="F89" s="43">
        <v>2</v>
      </c>
    </row>
    <row r="90" spans="1:6" x14ac:dyDescent="0.25">
      <c r="A90" s="25">
        <v>0.30000001192092896</v>
      </c>
      <c r="B90" s="33">
        <v>4</v>
      </c>
      <c r="C90" s="39">
        <v>3</v>
      </c>
      <c r="D90" s="39">
        <v>3</v>
      </c>
      <c r="E90" s="39">
        <v>2</v>
      </c>
      <c r="F90" s="45">
        <v>2</v>
      </c>
    </row>
    <row r="91" spans="1:6" x14ac:dyDescent="0.25">
      <c r="A91" s="25">
        <v>0.40000000596046448</v>
      </c>
      <c r="B91" s="33">
        <v>4</v>
      </c>
      <c r="C91" s="39">
        <v>3</v>
      </c>
      <c r="D91" s="39">
        <v>3</v>
      </c>
      <c r="E91" s="39">
        <v>2</v>
      </c>
      <c r="F91" s="45">
        <v>2</v>
      </c>
    </row>
    <row r="92" spans="1:6" x14ac:dyDescent="0.25">
      <c r="A92" s="25">
        <v>0.5</v>
      </c>
      <c r="B92" s="33">
        <v>4</v>
      </c>
      <c r="C92" s="39">
        <v>3</v>
      </c>
      <c r="D92" s="39">
        <v>3</v>
      </c>
      <c r="E92" s="39">
        <v>2</v>
      </c>
      <c r="F92" s="45">
        <v>2</v>
      </c>
    </row>
    <row r="93" spans="1:6" x14ac:dyDescent="0.25">
      <c r="A93" s="25">
        <v>0.60000002384185791</v>
      </c>
      <c r="B93" s="35">
        <v>4</v>
      </c>
      <c r="C93" s="41">
        <v>3</v>
      </c>
      <c r="D93" s="41">
        <v>3</v>
      </c>
      <c r="E93" s="41">
        <v>2</v>
      </c>
      <c r="F93" s="47">
        <v>2</v>
      </c>
    </row>
    <row r="95" spans="1:6" x14ac:dyDescent="0.25">
      <c r="A95" s="26" t="s">
        <v>93</v>
      </c>
      <c r="B95" s="25">
        <v>0.20000000298023224</v>
      </c>
      <c r="C95" s="25">
        <v>0.30000001192092896</v>
      </c>
      <c r="D95" s="25">
        <v>0.40000000596046448</v>
      </c>
      <c r="E95" s="25">
        <v>0.5</v>
      </c>
      <c r="F95" s="25">
        <v>0.60000002384185791</v>
      </c>
    </row>
    <row r="96" spans="1:6" x14ac:dyDescent="0.25">
      <c r="A96" s="25">
        <v>0.20000000298023224</v>
      </c>
      <c r="B96" s="31">
        <v>4</v>
      </c>
      <c r="C96" s="37">
        <v>2</v>
      </c>
      <c r="D96" s="37">
        <v>4</v>
      </c>
      <c r="E96" s="37">
        <v>2</v>
      </c>
      <c r="F96" s="43">
        <v>5</v>
      </c>
    </row>
    <row r="97" spans="1:6" x14ac:dyDescent="0.25">
      <c r="A97" s="25">
        <v>0.30000001192092896</v>
      </c>
      <c r="B97" s="33">
        <v>5</v>
      </c>
      <c r="C97" s="39">
        <v>2</v>
      </c>
      <c r="D97" s="39">
        <v>5</v>
      </c>
      <c r="E97" s="39">
        <v>2</v>
      </c>
      <c r="F97" s="45">
        <v>5</v>
      </c>
    </row>
    <row r="98" spans="1:6" x14ac:dyDescent="0.25">
      <c r="A98" s="25">
        <v>0.40000000596046448</v>
      </c>
      <c r="B98" s="33">
        <v>4</v>
      </c>
      <c r="C98" s="39">
        <v>2</v>
      </c>
      <c r="D98" s="39">
        <v>2</v>
      </c>
      <c r="E98" s="39">
        <v>2</v>
      </c>
      <c r="F98" s="45">
        <v>4</v>
      </c>
    </row>
    <row r="99" spans="1:6" x14ac:dyDescent="0.25">
      <c r="A99" s="25">
        <v>0.5</v>
      </c>
      <c r="B99" s="33">
        <v>5</v>
      </c>
      <c r="C99" s="39">
        <v>2</v>
      </c>
      <c r="D99" s="39">
        <v>5</v>
      </c>
      <c r="E99" s="39">
        <v>2</v>
      </c>
      <c r="F99" s="45">
        <v>5</v>
      </c>
    </row>
    <row r="100" spans="1:6" x14ac:dyDescent="0.25">
      <c r="A100" s="25">
        <v>0.60000002384185791</v>
      </c>
      <c r="B100" s="35">
        <v>4</v>
      </c>
      <c r="C100" s="41">
        <v>2</v>
      </c>
      <c r="D100" s="41">
        <v>4</v>
      </c>
      <c r="E100" s="41">
        <v>2</v>
      </c>
      <c r="F100" s="47">
        <v>4</v>
      </c>
    </row>
    <row r="102" spans="1:6" x14ac:dyDescent="0.25">
      <c r="A102" s="26" t="s">
        <v>94</v>
      </c>
      <c r="B102" s="25">
        <v>0.20000000298023224</v>
      </c>
      <c r="C102" s="25">
        <v>0.30000001192092896</v>
      </c>
      <c r="D102" s="25">
        <v>0.40000000596046448</v>
      </c>
      <c r="E102" s="25">
        <v>0.5</v>
      </c>
      <c r="F102" s="25">
        <v>0.60000002384185791</v>
      </c>
    </row>
    <row r="103" spans="1:6" x14ac:dyDescent="0.25">
      <c r="A103" s="25">
        <v>0.20000000298023224</v>
      </c>
      <c r="B103" s="31">
        <v>0</v>
      </c>
      <c r="C103" s="37">
        <v>0</v>
      </c>
      <c r="D103" s="37">
        <v>0</v>
      </c>
      <c r="E103" s="37">
        <v>0</v>
      </c>
      <c r="F103" s="43">
        <v>0</v>
      </c>
    </row>
    <row r="104" spans="1:6" x14ac:dyDescent="0.25">
      <c r="A104" s="25">
        <v>0.30000001192092896</v>
      </c>
      <c r="B104" s="33">
        <v>0</v>
      </c>
      <c r="C104" s="39">
        <v>0</v>
      </c>
      <c r="D104" s="39">
        <v>0</v>
      </c>
      <c r="E104" s="39">
        <v>0</v>
      </c>
      <c r="F104" s="45">
        <v>0</v>
      </c>
    </row>
    <row r="105" spans="1:6" x14ac:dyDescent="0.25">
      <c r="A105" s="25">
        <v>0.40000000596046448</v>
      </c>
      <c r="B105" s="33">
        <v>0</v>
      </c>
      <c r="C105" s="39">
        <v>0</v>
      </c>
      <c r="D105" s="39">
        <v>0</v>
      </c>
      <c r="E105" s="39">
        <v>0</v>
      </c>
      <c r="F105" s="45">
        <v>0</v>
      </c>
    </row>
    <row r="106" spans="1:6" x14ac:dyDescent="0.25">
      <c r="A106" s="25">
        <v>0.5</v>
      </c>
      <c r="B106" s="33">
        <v>0</v>
      </c>
      <c r="C106" s="39">
        <v>0</v>
      </c>
      <c r="D106" s="39">
        <v>0</v>
      </c>
      <c r="E106" s="39">
        <v>0</v>
      </c>
      <c r="F106" s="45">
        <v>0</v>
      </c>
    </row>
    <row r="107" spans="1:6" x14ac:dyDescent="0.25">
      <c r="A107" s="25">
        <v>0.60000002384185791</v>
      </c>
      <c r="B107" s="35">
        <v>0</v>
      </c>
      <c r="C107" s="41">
        <v>0</v>
      </c>
      <c r="D107" s="41">
        <v>0</v>
      </c>
      <c r="E107" s="41">
        <v>0</v>
      </c>
      <c r="F107" s="47">
        <v>0</v>
      </c>
    </row>
    <row r="109" spans="1:6" x14ac:dyDescent="0.25">
      <c r="A109" s="26" t="s">
        <v>95</v>
      </c>
      <c r="B109" s="25">
        <v>0.20000000298023224</v>
      </c>
      <c r="C109" s="25">
        <v>0.30000001192092896</v>
      </c>
      <c r="D109" s="25">
        <v>0.40000000596046448</v>
      </c>
      <c r="E109" s="25">
        <v>0.5</v>
      </c>
      <c r="F109" s="25">
        <v>0.60000002384185791</v>
      </c>
    </row>
    <row r="110" spans="1:6" x14ac:dyDescent="0.25">
      <c r="A110" s="25">
        <v>0.20000000298023224</v>
      </c>
      <c r="B110" s="31">
        <v>1</v>
      </c>
      <c r="C110" s="37">
        <v>1</v>
      </c>
      <c r="D110" s="37">
        <v>1</v>
      </c>
      <c r="E110" s="37">
        <v>1</v>
      </c>
      <c r="F110" s="43">
        <v>0</v>
      </c>
    </row>
    <row r="111" spans="1:6" x14ac:dyDescent="0.25">
      <c r="A111" s="25">
        <v>0.30000001192092896</v>
      </c>
      <c r="B111" s="33">
        <v>0</v>
      </c>
      <c r="C111" s="39">
        <v>1</v>
      </c>
      <c r="D111" s="39">
        <v>0</v>
      </c>
      <c r="E111" s="39">
        <v>1</v>
      </c>
      <c r="F111" s="45">
        <v>0</v>
      </c>
    </row>
    <row r="112" spans="1:6" x14ac:dyDescent="0.25">
      <c r="A112" s="25">
        <v>0.40000000596046448</v>
      </c>
      <c r="B112" s="33">
        <v>1</v>
      </c>
      <c r="C112" s="39">
        <v>1</v>
      </c>
      <c r="D112" s="39">
        <v>1</v>
      </c>
      <c r="E112" s="39">
        <v>1</v>
      </c>
      <c r="F112" s="45">
        <v>1</v>
      </c>
    </row>
    <row r="113" spans="1:6" x14ac:dyDescent="0.25">
      <c r="A113" s="25">
        <v>0.5</v>
      </c>
      <c r="B113" s="33">
        <v>0</v>
      </c>
      <c r="C113" s="39">
        <v>1</v>
      </c>
      <c r="D113" s="39">
        <v>0</v>
      </c>
      <c r="E113" s="39">
        <v>1</v>
      </c>
      <c r="F113" s="45">
        <v>0</v>
      </c>
    </row>
    <row r="114" spans="1:6" x14ac:dyDescent="0.25">
      <c r="A114" s="25">
        <v>0.60000002384185791</v>
      </c>
      <c r="B114" s="35">
        <v>1</v>
      </c>
      <c r="C114" s="41">
        <v>1</v>
      </c>
      <c r="D114" s="41">
        <v>1</v>
      </c>
      <c r="E114" s="41">
        <v>1</v>
      </c>
      <c r="F114" s="47">
        <v>1</v>
      </c>
    </row>
  </sheetData>
  <mergeCells count="1">
    <mergeCell ref="A1:I2"/>
  </mergeCells>
  <dataValidations count="3">
    <dataValidation type="list" allowBlank="1" showInputMessage="1" showErrorMessage="1" sqref="K4 O4" xr:uid="{A2D08CEB-5A33-4F1D-ACBF-9E8268107B7E}">
      <formula1>OutputAddresses</formula1>
    </dataValidation>
    <dataValidation type="list" allowBlank="1" showInputMessage="1" showErrorMessage="1" sqref="L4" xr:uid="{529BEC42-D74B-4BB4-BB51-C081593CFF0A}">
      <formula1>InputValues1</formula1>
    </dataValidation>
    <dataValidation type="list" allowBlank="1" showInputMessage="1" showErrorMessage="1" sqref="P4" xr:uid="{CA1FAE2F-9F49-42C1-BEEB-2664BE4B787B}">
      <formula1>InputValues2</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ABCEA-F134-4715-9AF0-40E7EEAD653A}">
  <dimension ref="A1:K47"/>
  <sheetViews>
    <sheetView workbookViewId="0">
      <selection activeCell="I51" sqref="I51"/>
    </sheetView>
  </sheetViews>
  <sheetFormatPr defaultRowHeight="15" x14ac:dyDescent="0.25"/>
  <cols>
    <col min="2" max="2" width="20.08984375" customWidth="1"/>
    <col min="3" max="3" width="22.26953125" customWidth="1"/>
    <col min="4" max="4" width="17.6328125" customWidth="1"/>
    <col min="5" max="5" width="18.36328125" customWidth="1"/>
    <col min="6" max="6" width="18.6328125" customWidth="1"/>
  </cols>
  <sheetData>
    <row r="1" spans="1:11" x14ac:dyDescent="0.25">
      <c r="A1" s="72" t="s">
        <v>118</v>
      </c>
      <c r="B1" s="73"/>
      <c r="C1" s="73"/>
      <c r="D1" s="73"/>
      <c r="E1" s="73"/>
      <c r="F1" s="73"/>
      <c r="G1" s="73"/>
      <c r="H1" s="73"/>
      <c r="K1" s="29" t="str">
        <f>CONCATENATE("Sensitivity of ",$K$4," to ","Input")</f>
        <v>Sensitivity of $F$32 to Input</v>
      </c>
    </row>
    <row r="2" spans="1:11" x14ac:dyDescent="0.25">
      <c r="A2" s="73"/>
      <c r="B2" s="73"/>
      <c r="C2" s="73"/>
      <c r="D2" s="73"/>
      <c r="E2" s="73"/>
      <c r="F2" s="73"/>
      <c r="G2" s="73"/>
      <c r="H2" s="73"/>
    </row>
    <row r="3" spans="1:11" x14ac:dyDescent="0.25">
      <c r="A3" t="s">
        <v>104</v>
      </c>
      <c r="K3" t="s">
        <v>108</v>
      </c>
    </row>
    <row r="4" spans="1:11" ht="40.200000000000003" x14ac:dyDescent="0.25">
      <c r="B4" s="49" t="s">
        <v>80</v>
      </c>
      <c r="C4" s="49" t="s">
        <v>105</v>
      </c>
      <c r="D4" s="49" t="s">
        <v>106</v>
      </c>
      <c r="E4" s="49" t="s">
        <v>107</v>
      </c>
      <c r="J4" s="29">
        <f>MATCH($K$4,OutputAddresses,0)</f>
        <v>1</v>
      </c>
      <c r="K4" s="28" t="s">
        <v>80</v>
      </c>
    </row>
    <row r="5" spans="1:11" x14ac:dyDescent="0.25">
      <c r="A5" s="48">
        <v>2</v>
      </c>
      <c r="B5" s="30">
        <v>61412.5</v>
      </c>
      <c r="C5" s="37">
        <v>45</v>
      </c>
      <c r="D5" s="37">
        <v>1</v>
      </c>
      <c r="E5" s="43">
        <v>30</v>
      </c>
      <c r="K5">
        <f>INDEX(OutputValues,1,$J$4)</f>
        <v>61412.5</v>
      </c>
    </row>
    <row r="6" spans="1:11" x14ac:dyDescent="0.25">
      <c r="A6" s="48">
        <v>2.0999999046325684</v>
      </c>
      <c r="B6" s="32">
        <v>63412.5</v>
      </c>
      <c r="C6" s="39">
        <v>44</v>
      </c>
      <c r="D6" s="39">
        <v>2</v>
      </c>
      <c r="E6" s="45">
        <v>30</v>
      </c>
      <c r="K6">
        <f>INDEX(OutputValues,2,$J$4)</f>
        <v>63412.5</v>
      </c>
    </row>
    <row r="7" spans="1:11" x14ac:dyDescent="0.25">
      <c r="A7" s="48">
        <v>2.2000000476837158</v>
      </c>
      <c r="B7" s="32">
        <v>65262.5</v>
      </c>
      <c r="C7" s="39">
        <v>43</v>
      </c>
      <c r="D7" s="39">
        <v>3</v>
      </c>
      <c r="E7" s="45">
        <v>30</v>
      </c>
      <c r="K7">
        <f>INDEX(OutputValues,3,$J$4)</f>
        <v>65262.5</v>
      </c>
    </row>
    <row r="8" spans="1:11" x14ac:dyDescent="0.25">
      <c r="A8" s="48">
        <v>2.2999999523162842</v>
      </c>
      <c r="B8" s="32">
        <v>66230</v>
      </c>
      <c r="C8" s="39">
        <v>17</v>
      </c>
      <c r="D8" s="39">
        <v>29</v>
      </c>
      <c r="E8" s="45">
        <v>30</v>
      </c>
      <c r="K8">
        <f>INDEX(OutputValues,4,$J$4)</f>
        <v>66230</v>
      </c>
    </row>
    <row r="9" spans="1:11" x14ac:dyDescent="0.25">
      <c r="A9" s="48">
        <v>2.4000000953674316</v>
      </c>
      <c r="B9" s="32">
        <v>66517.5</v>
      </c>
      <c r="C9" s="39">
        <v>16</v>
      </c>
      <c r="D9" s="39">
        <v>30</v>
      </c>
      <c r="E9" s="45">
        <v>30</v>
      </c>
      <c r="K9">
        <f>INDEX(OutputValues,5,$J$4)</f>
        <v>66517.5</v>
      </c>
    </row>
    <row r="10" spans="1:11" x14ac:dyDescent="0.25">
      <c r="A10" s="48">
        <v>2.5</v>
      </c>
      <c r="B10" s="32">
        <v>66637.5</v>
      </c>
      <c r="C10" s="39">
        <v>16</v>
      </c>
      <c r="D10" s="39">
        <v>30</v>
      </c>
      <c r="E10" s="45">
        <v>30</v>
      </c>
      <c r="K10">
        <f>INDEX(OutputValues,6,$J$4)</f>
        <v>66637.5</v>
      </c>
    </row>
    <row r="11" spans="1:11" x14ac:dyDescent="0.25">
      <c r="A11" s="48">
        <v>2.5999999046325684</v>
      </c>
      <c r="B11" s="32">
        <v>66677.5</v>
      </c>
      <c r="C11" s="39">
        <v>16</v>
      </c>
      <c r="D11" s="39">
        <v>30</v>
      </c>
      <c r="E11" s="45">
        <v>30</v>
      </c>
      <c r="K11">
        <f>INDEX(OutputValues,7,$J$4)</f>
        <v>66677.5</v>
      </c>
    </row>
    <row r="12" spans="1:11" x14ac:dyDescent="0.25">
      <c r="A12" s="48">
        <v>2.7000000476837158</v>
      </c>
      <c r="B12" s="32">
        <v>66705</v>
      </c>
      <c r="C12" s="39">
        <v>16</v>
      </c>
      <c r="D12" s="39">
        <v>30</v>
      </c>
      <c r="E12" s="45">
        <v>30</v>
      </c>
      <c r="K12">
        <f>INDEX(OutputValues,8,$J$4)</f>
        <v>66705</v>
      </c>
    </row>
    <row r="13" spans="1:11" x14ac:dyDescent="0.25">
      <c r="A13" s="48">
        <v>2.7999999523162842</v>
      </c>
      <c r="B13" s="32">
        <v>66772.5</v>
      </c>
      <c r="C13" s="39">
        <v>16</v>
      </c>
      <c r="D13" s="39">
        <v>30</v>
      </c>
      <c r="E13" s="45">
        <v>30</v>
      </c>
      <c r="K13">
        <f>INDEX(OutputValues,9,$J$4)</f>
        <v>66772.5</v>
      </c>
    </row>
    <row r="14" spans="1:11" x14ac:dyDescent="0.25">
      <c r="A14" s="48">
        <v>2.9000000953674316</v>
      </c>
      <c r="B14" s="32">
        <v>66790</v>
      </c>
      <c r="C14" s="39">
        <v>16</v>
      </c>
      <c r="D14" s="39">
        <v>30</v>
      </c>
      <c r="E14" s="45">
        <v>30</v>
      </c>
      <c r="K14">
        <f>INDEX(OutputValues,10,$J$4)</f>
        <v>66790</v>
      </c>
    </row>
    <row r="15" spans="1:11" x14ac:dyDescent="0.25">
      <c r="A15" s="48">
        <v>3</v>
      </c>
      <c r="B15" s="34">
        <v>66800</v>
      </c>
      <c r="C15" s="41">
        <v>16</v>
      </c>
      <c r="D15" s="41">
        <v>30</v>
      </c>
      <c r="E15" s="47">
        <v>30</v>
      </c>
      <c r="K15">
        <f>INDEX(OutputValues,11,$J$4)</f>
        <v>66800</v>
      </c>
    </row>
    <row r="36" spans="2:6" ht="51.6" customHeight="1" x14ac:dyDescent="0.25">
      <c r="B36" s="54" t="s">
        <v>111</v>
      </c>
      <c r="C36" s="55" t="s">
        <v>112</v>
      </c>
      <c r="D36" s="55" t="s">
        <v>113</v>
      </c>
      <c r="E36" s="55" t="s">
        <v>114</v>
      </c>
      <c r="F36" s="56" t="s">
        <v>115</v>
      </c>
    </row>
    <row r="37" spans="2:6" x14ac:dyDescent="0.25">
      <c r="B37" s="52">
        <v>2</v>
      </c>
      <c r="C37" s="53">
        <v>61412.5</v>
      </c>
      <c r="D37" s="53">
        <v>45</v>
      </c>
      <c r="E37" s="53">
        <v>1</v>
      </c>
      <c r="F37" s="59">
        <v>30</v>
      </c>
    </row>
    <row r="38" spans="2:6" x14ac:dyDescent="0.25">
      <c r="B38" s="52">
        <v>2.0999999046325684</v>
      </c>
      <c r="C38" s="53">
        <v>63412.5</v>
      </c>
      <c r="D38" s="53">
        <v>44</v>
      </c>
      <c r="E38" s="53">
        <v>2</v>
      </c>
      <c r="F38" s="59">
        <v>30</v>
      </c>
    </row>
    <row r="39" spans="2:6" x14ac:dyDescent="0.25">
      <c r="B39" s="52">
        <v>2.2000000476837158</v>
      </c>
      <c r="C39" s="53">
        <v>65262.5</v>
      </c>
      <c r="D39" s="53">
        <v>43</v>
      </c>
      <c r="E39" s="53">
        <v>3</v>
      </c>
      <c r="F39" s="59">
        <v>30</v>
      </c>
    </row>
    <row r="40" spans="2:6" x14ac:dyDescent="0.25">
      <c r="B40" s="52">
        <v>2.2999999523162842</v>
      </c>
      <c r="C40" s="53">
        <v>66230</v>
      </c>
      <c r="D40" s="53">
        <v>17</v>
      </c>
      <c r="E40" s="53">
        <v>29</v>
      </c>
      <c r="F40" s="59">
        <v>30</v>
      </c>
    </row>
    <row r="41" spans="2:6" x14ac:dyDescent="0.25">
      <c r="B41" s="52">
        <v>2.4000000953674316</v>
      </c>
      <c r="C41" s="53">
        <v>66517.5</v>
      </c>
      <c r="D41" s="53">
        <v>16</v>
      </c>
      <c r="E41" s="53">
        <v>30</v>
      </c>
      <c r="F41" s="59">
        <v>30</v>
      </c>
    </row>
    <row r="42" spans="2:6" x14ac:dyDescent="0.25">
      <c r="B42" s="52">
        <v>2.5</v>
      </c>
      <c r="C42" s="53">
        <v>66637.5</v>
      </c>
      <c r="D42" s="53">
        <v>16</v>
      </c>
      <c r="E42" s="53">
        <v>30</v>
      </c>
      <c r="F42" s="59">
        <v>30</v>
      </c>
    </row>
    <row r="43" spans="2:6" x14ac:dyDescent="0.25">
      <c r="B43" s="52">
        <v>2.5999999046325684</v>
      </c>
      <c r="C43" s="53">
        <v>66677.5</v>
      </c>
      <c r="D43" s="53">
        <v>16</v>
      </c>
      <c r="E43" s="53">
        <v>30</v>
      </c>
      <c r="F43" s="59">
        <v>30</v>
      </c>
    </row>
    <row r="44" spans="2:6" x14ac:dyDescent="0.25">
      <c r="B44" s="52">
        <v>2.7000000476837158</v>
      </c>
      <c r="C44" s="53">
        <v>66705</v>
      </c>
      <c r="D44" s="53">
        <v>16</v>
      </c>
      <c r="E44" s="53">
        <v>30</v>
      </c>
      <c r="F44" s="59">
        <v>30</v>
      </c>
    </row>
    <row r="45" spans="2:6" x14ac:dyDescent="0.25">
      <c r="B45" s="52">
        <v>2.7999999523162842</v>
      </c>
      <c r="C45" s="53">
        <v>66772.5</v>
      </c>
      <c r="D45" s="53">
        <v>16</v>
      </c>
      <c r="E45" s="53">
        <v>30</v>
      </c>
      <c r="F45" s="59">
        <v>30</v>
      </c>
    </row>
    <row r="46" spans="2:6" x14ac:dyDescent="0.25">
      <c r="B46" s="52">
        <v>2.9000000953674316</v>
      </c>
      <c r="C46" s="53">
        <v>66790</v>
      </c>
      <c r="D46" s="53">
        <v>16</v>
      </c>
      <c r="E46" s="53">
        <v>30</v>
      </c>
      <c r="F46" s="59">
        <v>30</v>
      </c>
    </row>
    <row r="47" spans="2:6" x14ac:dyDescent="0.25">
      <c r="B47" s="57">
        <v>3</v>
      </c>
      <c r="C47" s="58">
        <v>66800</v>
      </c>
      <c r="D47" s="58">
        <v>16</v>
      </c>
      <c r="E47" s="58">
        <v>30</v>
      </c>
      <c r="F47" s="60">
        <v>30</v>
      </c>
    </row>
  </sheetData>
  <mergeCells count="1">
    <mergeCell ref="A1:H2"/>
  </mergeCells>
  <dataValidations count="1">
    <dataValidation type="list" allowBlank="1" showInputMessage="1" showErrorMessage="1" sqref="K4" xr:uid="{4E6B22C0-B5E6-480F-9DBB-0DB8D155F6CF}">
      <formula1>OutputAddresses</formula1>
    </dataValidation>
  </dataValidations>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5ECE2-C651-4CE3-82C7-8B91B8540B7B}">
  <dimension ref="A1:K15"/>
  <sheetViews>
    <sheetView tabSelected="1" topLeftCell="A7" workbookViewId="0">
      <selection activeCell="R43" sqref="R43"/>
    </sheetView>
  </sheetViews>
  <sheetFormatPr defaultRowHeight="15" x14ac:dyDescent="0.25"/>
  <cols>
    <col min="2" max="2" width="11.1796875" bestFit="1" customWidth="1"/>
  </cols>
  <sheetData>
    <row r="1" spans="1:11" x14ac:dyDescent="0.25">
      <c r="A1" s="72" t="s">
        <v>119</v>
      </c>
      <c r="B1" s="73"/>
      <c r="C1" s="73"/>
      <c r="D1" s="73"/>
      <c r="E1" s="73"/>
      <c r="F1" s="73"/>
      <c r="G1" s="73"/>
      <c r="H1" s="73"/>
      <c r="I1" s="73"/>
      <c r="J1" s="73"/>
      <c r="K1" s="29" t="str">
        <f>CONCATENATE("Sensitivity of ",$K$4," to ","Input")</f>
        <v>Sensitivity of $F$32 to Input</v>
      </c>
    </row>
    <row r="2" spans="1:11" x14ac:dyDescent="0.25">
      <c r="A2" s="73"/>
      <c r="B2" s="73"/>
      <c r="C2" s="73"/>
      <c r="D2" s="73"/>
      <c r="E2" s="73"/>
      <c r="F2" s="73"/>
      <c r="G2" s="73"/>
      <c r="H2" s="73"/>
      <c r="I2" s="73"/>
      <c r="J2" s="73"/>
    </row>
    <row r="3" spans="1:11" x14ac:dyDescent="0.25">
      <c r="A3" t="s">
        <v>110</v>
      </c>
      <c r="K3" t="s">
        <v>108</v>
      </c>
    </row>
    <row r="4" spans="1:11" ht="40.200000000000003" x14ac:dyDescent="0.25">
      <c r="B4" s="49" t="s">
        <v>80</v>
      </c>
      <c r="C4" s="49" t="s">
        <v>105</v>
      </c>
      <c r="D4" s="49" t="s">
        <v>106</v>
      </c>
      <c r="E4" s="49" t="s">
        <v>107</v>
      </c>
      <c r="J4" s="29">
        <f>MATCH($K$4,OutputAddresses,0)</f>
        <v>1</v>
      </c>
      <c r="K4" s="28" t="s">
        <v>80</v>
      </c>
    </row>
    <row r="5" spans="1:11" x14ac:dyDescent="0.25">
      <c r="A5" s="48">
        <v>1.5</v>
      </c>
      <c r="B5" s="30">
        <v>65800</v>
      </c>
      <c r="C5" s="37">
        <v>16</v>
      </c>
      <c r="D5" s="37">
        <v>30</v>
      </c>
      <c r="E5" s="43">
        <v>30</v>
      </c>
      <c r="K5">
        <f>INDEX(OutputValues,1,$J$4)</f>
        <v>65800</v>
      </c>
    </row>
    <row r="6" spans="1:11" x14ac:dyDescent="0.25">
      <c r="A6" s="48">
        <v>1.5499999523162842</v>
      </c>
      <c r="B6" s="32">
        <v>66065</v>
      </c>
      <c r="C6" s="39">
        <v>16</v>
      </c>
      <c r="D6" s="39">
        <v>30</v>
      </c>
      <c r="E6" s="45">
        <v>30</v>
      </c>
      <c r="K6">
        <f>INDEX(OutputValues,2,$J$4)</f>
        <v>66065</v>
      </c>
    </row>
    <row r="7" spans="1:11" x14ac:dyDescent="0.25">
      <c r="A7" s="48">
        <v>1.6000000238418579</v>
      </c>
      <c r="B7" s="32">
        <v>66255</v>
      </c>
      <c r="C7" s="39">
        <v>16</v>
      </c>
      <c r="D7" s="39">
        <v>30</v>
      </c>
      <c r="E7" s="45">
        <v>30</v>
      </c>
      <c r="K7">
        <f>INDEX(OutputValues,3,$J$4)</f>
        <v>66255</v>
      </c>
    </row>
    <row r="8" spans="1:11" x14ac:dyDescent="0.25">
      <c r="A8" s="48">
        <v>1.6499999761581421</v>
      </c>
      <c r="B8" s="32">
        <v>66445</v>
      </c>
      <c r="C8" s="39">
        <v>16</v>
      </c>
      <c r="D8" s="39">
        <v>30</v>
      </c>
      <c r="E8" s="45">
        <v>30</v>
      </c>
      <c r="K8">
        <f>INDEX(OutputValues,4,$J$4)</f>
        <v>66445</v>
      </c>
    </row>
    <row r="9" spans="1:11" x14ac:dyDescent="0.25">
      <c r="A9" s="48">
        <v>1.7000000476837158</v>
      </c>
      <c r="B9" s="32">
        <v>66585</v>
      </c>
      <c r="C9" s="39">
        <v>16</v>
      </c>
      <c r="D9" s="39">
        <v>30</v>
      </c>
      <c r="E9" s="45">
        <v>30</v>
      </c>
      <c r="K9">
        <f>INDEX(OutputValues,5,$J$4)</f>
        <v>66585</v>
      </c>
    </row>
    <row r="10" spans="1:11" x14ac:dyDescent="0.25">
      <c r="A10" s="48">
        <v>1.75</v>
      </c>
      <c r="B10" s="32">
        <v>66750</v>
      </c>
      <c r="C10" s="39">
        <v>16</v>
      </c>
      <c r="D10" s="39">
        <v>30</v>
      </c>
      <c r="E10" s="45">
        <v>30</v>
      </c>
      <c r="K10">
        <f>INDEX(OutputValues,6,$J$4)</f>
        <v>66750</v>
      </c>
    </row>
    <row r="11" spans="1:11" x14ac:dyDescent="0.25">
      <c r="A11" s="48">
        <v>1.7999999523162842</v>
      </c>
      <c r="B11" s="32">
        <v>66890</v>
      </c>
      <c r="C11" s="39">
        <v>16</v>
      </c>
      <c r="D11" s="39">
        <v>30</v>
      </c>
      <c r="E11" s="45">
        <v>30</v>
      </c>
      <c r="K11">
        <f>INDEX(OutputValues,7,$J$4)</f>
        <v>66890</v>
      </c>
    </row>
    <row r="12" spans="1:11" x14ac:dyDescent="0.25">
      <c r="A12" s="48">
        <v>1.8500000238418579</v>
      </c>
      <c r="B12" s="32">
        <v>67030</v>
      </c>
      <c r="C12" s="39">
        <v>16</v>
      </c>
      <c r="D12" s="39">
        <v>30</v>
      </c>
      <c r="E12" s="45">
        <v>30</v>
      </c>
      <c r="K12">
        <f>INDEX(OutputValues,8,$J$4)</f>
        <v>67030</v>
      </c>
    </row>
    <row r="13" spans="1:11" x14ac:dyDescent="0.25">
      <c r="A13" s="48">
        <v>1.8999999761581421</v>
      </c>
      <c r="B13" s="32">
        <v>67070</v>
      </c>
      <c r="C13" s="39">
        <v>16</v>
      </c>
      <c r="D13" s="39">
        <v>30</v>
      </c>
      <c r="E13" s="45">
        <v>30</v>
      </c>
      <c r="K13">
        <f>INDEX(OutputValues,9,$J$4)</f>
        <v>67070</v>
      </c>
    </row>
    <row r="14" spans="1:11" x14ac:dyDescent="0.25">
      <c r="A14" s="48">
        <v>1.9500000476837158</v>
      </c>
      <c r="B14" s="32">
        <v>67332.5</v>
      </c>
      <c r="C14" s="39">
        <v>16</v>
      </c>
      <c r="D14" s="39">
        <v>30</v>
      </c>
      <c r="E14" s="45">
        <v>30</v>
      </c>
      <c r="K14">
        <f>INDEX(OutputValues,10,$J$4)</f>
        <v>67332.5</v>
      </c>
    </row>
    <row r="15" spans="1:11" x14ac:dyDescent="0.25">
      <c r="A15" s="48">
        <v>2</v>
      </c>
      <c r="B15" s="34">
        <v>67400</v>
      </c>
      <c r="C15" s="41">
        <v>16</v>
      </c>
      <c r="D15" s="41">
        <v>30</v>
      </c>
      <c r="E15" s="47">
        <v>30</v>
      </c>
      <c r="K15">
        <f>INDEX(OutputValues,11,$J$4)</f>
        <v>67400</v>
      </c>
    </row>
  </sheetData>
  <mergeCells count="1">
    <mergeCell ref="A1:J2"/>
  </mergeCells>
  <dataValidations count="1">
    <dataValidation type="list" allowBlank="1" showInputMessage="1" showErrorMessage="1" sqref="K4" xr:uid="{738A3371-81DA-45DA-A870-BC5A29771FCD}">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Rocinante AI Model</vt:lpstr>
      <vt:lpstr>RocinanteAIWithAdditionalCostr</vt:lpstr>
      <vt:lpstr>TwoWayAnalysisTable</vt:lpstr>
      <vt:lpstr>OneWayAnalysisOnIndiaHighSkill</vt:lpstr>
      <vt:lpstr>OneWayAnalysisOnIndiaFreshers</vt:lpstr>
      <vt:lpstr>OneWayAnalysisOnIndiaFreshers!ChartData</vt:lpstr>
      <vt:lpstr>OneWayAnalysisOnIndiaHighSkill!ChartData</vt:lpstr>
      <vt:lpstr>TwoWayAnalysisTable!ChartData1</vt:lpstr>
      <vt:lpstr>TwoWayAnalysisTable!ChartData2</vt:lpstr>
      <vt:lpstr>OneWayAnalysisOnIndiaFreshers!InputValues</vt:lpstr>
      <vt:lpstr>OneWayAnalysisOnIndiaHighSkill!InputValues</vt:lpstr>
      <vt:lpstr>TwoWayAnalysisTable!InputValues1</vt:lpstr>
      <vt:lpstr>TwoWayAnalysisTable!InputValues2</vt:lpstr>
      <vt:lpstr>OneWayAnalysisOnIndiaFreshers!OutputAddresses</vt:lpstr>
      <vt:lpstr>OneWayAnalysisOnIndiaHighSkill!OutputAddresses</vt:lpstr>
      <vt:lpstr>TwoWayAnalysisTable!OutputAddresses</vt:lpstr>
      <vt:lpstr>OneWayAnalysisOnIndiaFreshers!OutputValues</vt:lpstr>
      <vt:lpstr>OneWayAnalysisOnIndiaHighSkill!OutputValues</vt:lpstr>
      <vt:lpstr>TwoWayAnalysisTable!OutputValues_1</vt:lpstr>
      <vt:lpstr>TwoWayAnalysisTable!OutputValues_10</vt:lpstr>
      <vt:lpstr>TwoWayAnalysisTable!OutputValues_11</vt:lpstr>
      <vt:lpstr>TwoWayAnalysisTable!OutputValues_12</vt:lpstr>
      <vt:lpstr>TwoWayAnalysisTable!OutputValues_13</vt:lpstr>
      <vt:lpstr>TwoWayAnalysisTable!OutputValues_14</vt:lpstr>
      <vt:lpstr>TwoWayAnalysisTable!OutputValues_15</vt:lpstr>
      <vt:lpstr>TwoWayAnalysisTable!OutputValues_16</vt:lpstr>
      <vt:lpstr>TwoWayAnalysisTable!OutputValues_2</vt:lpstr>
      <vt:lpstr>TwoWayAnalysisTable!OutputValues_3</vt:lpstr>
      <vt:lpstr>TwoWayAnalysisTable!OutputValues_4</vt:lpstr>
      <vt:lpstr>TwoWayAnalysisTable!OutputValues_5</vt:lpstr>
      <vt:lpstr>TwoWayAnalysisTable!OutputValues_6</vt:lpstr>
      <vt:lpstr>TwoWayAnalysisTable!OutputValues_7</vt:lpstr>
      <vt:lpstr>TwoWayAnalysisTable!OutputValues_8</vt:lpstr>
      <vt:lpstr>TwoWayAnalysisTable!OutputValues_9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STSC</cp:lastModifiedBy>
  <dcterms:created xsi:type="dcterms:W3CDTF">2021-02-13T23:51:36Z</dcterms:created>
  <dcterms:modified xsi:type="dcterms:W3CDTF">2021-03-15T01:26:46Z</dcterms:modified>
</cp:coreProperties>
</file>