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mprendimiento\"/>
    </mc:Choice>
  </mc:AlternateContent>
  <xr:revisionPtr revIDLastSave="0" documentId="13_ncr:1_{6E8172E8-71C9-471A-B1DF-39C3688FA87C}" xr6:coauthVersionLast="43" xr6:coauthVersionMax="47" xr10:uidLastSave="{00000000-0000-0000-0000-000000000000}"/>
  <bookViews>
    <workbookView xWindow="20370" yWindow="-4575" windowWidth="28110" windowHeight="16440" activeTab="6" xr2:uid="{B7838980-3191-45E2-8B65-7F6CA8B9D886}"/>
  </bookViews>
  <sheets>
    <sheet name="Weeks" sheetId="29" r:id="rId1"/>
    <sheet name="TablaCF" sheetId="22" r:id="rId2"/>
    <sheet name="TablaBco" sheetId="32" r:id="rId3"/>
    <sheet name="Draft" sheetId="33" r:id="rId4"/>
    <sheet name="2024" sheetId="34" r:id="rId5"/>
    <sheet name="Notas" sheetId="37" r:id="rId6"/>
    <sheet name="Week" sheetId="21" r:id="rId7"/>
    <sheet name="Month" sheetId="36" r:id="rId8"/>
    <sheet name="Max" sheetId="38" r:id="rId9"/>
  </sheets>
  <definedNames>
    <definedName name="_xlnm._FilterDatabase" localSheetId="4" hidden="1">'2024'!$B$2:$L$161</definedName>
    <definedName name="_xlnm._FilterDatabase" localSheetId="8" hidden="1">Max!$B$4:$C$18</definedName>
    <definedName name="_xlnm._FilterDatabase" localSheetId="7" hidden="1">Month!$A$4:$O$62</definedName>
    <definedName name="_xlnm._FilterDatabase" localSheetId="2" hidden="1">TablaBco!$B$1:$G$47</definedName>
    <definedName name="_xlnm._FilterDatabase" localSheetId="1" hidden="1">TablaCF!$A$1:$C$587</definedName>
    <definedName name="_xlnm._FilterDatabase" localSheetId="6" hidden="1">Week!$A$6:$BD$64</definedName>
    <definedName name="_Order1" hidden="1">255</definedName>
    <definedName name="_Order2" hidden="1">255</definedName>
    <definedName name="_Parse_Out" hidden="1">#REF!</definedName>
    <definedName name="ACTIVIDADES_COMERCIALES">#REF!</definedName>
    <definedName name="ACTIVIDADES_DE_SERVICIOS">#REF!</definedName>
    <definedName name="ACTIVIDADES_FINANCIERAS">#REF!</definedName>
    <definedName name="ACTIVIDADES_INDUSTRIALES">#REF!</definedName>
    <definedName name="ANEXO21">#REF!</definedName>
    <definedName name="anscount" hidden="1">2</definedName>
    <definedName name="_xlnm.Print_Area" localSheetId="8">Max!$B$4:$B$18</definedName>
    <definedName name="_xlnm.Print_Area" localSheetId="7">Month!$B$4:$C$62</definedName>
    <definedName name="_xlnm.Print_Area" localSheetId="6">Week!$B$5:$C$64</definedName>
    <definedName name="Arrendamiento">#REF!</definedName>
    <definedName name="AS2DocOpenMode" hidden="1">"AS2DocumentEdit"</definedName>
    <definedName name="BNE_MESSAGES_HIDDEN" hidden="1">#REF!</definedName>
    <definedName name="Compras">#REF!</definedName>
    <definedName name="CONCEPTOSICA2">#REF!</definedName>
    <definedName name="Construccion">#REF!</definedName>
    <definedName name="EV__EVCOM_OPTIONS__" hidden="1">8</definedName>
    <definedName name="EV__EXPOPTIONS__" hidden="1">0</definedName>
    <definedName name="EV__LASTREFTIME__" hidden="1">41064.7919675926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134217732</definedName>
    <definedName name="EV__WBVERSION__" hidden="1">0</definedName>
    <definedName name="EV__WSINFO__" hidden="1">"alphaga"</definedName>
    <definedName name="Honorarios">#REF!</definedName>
    <definedName name="Importaciones">#REF!</definedName>
    <definedName name="Ingresos">#REF!</definedName>
    <definedName name="midsanidas">#REF!</definedName>
    <definedName name="MILISTARTEFTE">#REF!</definedName>
    <definedName name="Nacionales">#REF!</definedName>
    <definedName name="Nomina">#REF!</definedName>
    <definedName name="Rendimientos">#REF!</definedName>
    <definedName name="Servicios">#REF!</definedName>
    <definedName name="TextRefCopyRangeCount" hidden="1">2</definedName>
    <definedName name="_xlnm.Print_Titles" localSheetId="8">Max!$3:$3</definedName>
    <definedName name="_xlnm.Print_Titles" localSheetId="7">Month!$3:$3</definedName>
    <definedName name="_xlnm.Print_Titles" localSheetId="6">Week!$4:$4</definedName>
    <definedName name="Ventas">#REF!</definedName>
    <definedName name="wrn.Aging._.and._.Trend._.Analysis." localSheetId="8" hidden="1">{#N/A,#N/A,FALSE,"Aging Summary";#N/A,#N/A,FALSE,"Ratio Analysis";#N/A,#N/A,FALSE,"Test 120 Day Accts";#N/A,#N/A,FALSE,"Tickmarks"}</definedName>
    <definedName name="wrn.Aging._.and._.Trend._.Analysis." localSheetId="7" hidden="1">{#N/A,#N/A,FALSE,"Aging Summary";#N/A,#N/A,FALSE,"Ratio Analysis";#N/A,#N/A,FALSE,"Test 120 Day Accts";#N/A,#N/A,FALSE,"Tickmarks"}</definedName>
    <definedName name="wrn.Aging._.and._.Trend._.Analysis." localSheetId="6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._1" localSheetId="8" hidden="1">{#N/A,#N/A,FALSE,"Aging Summary";#N/A,#N/A,FALSE,"Ratio Analysis";#N/A,#N/A,FALSE,"Test 120 Day Accts";#N/A,#N/A,FALSE,"Tickmarks"}</definedName>
    <definedName name="wrn.Aging._.and._.Trend._.Analysis._1" localSheetId="7" hidden="1">{#N/A,#N/A,FALSE,"Aging Summary";#N/A,#N/A,FALSE,"Ratio Analysis";#N/A,#N/A,FALSE,"Test 120 Day Accts";#N/A,#N/A,FALSE,"Tickmarks"}</definedName>
    <definedName name="wrn.Aging._.and._.Trend._.Analysis._1" localSheetId="6" hidden="1">{#N/A,#N/A,FALSE,"Aging Summary";#N/A,#N/A,FALSE,"Ratio Analysis";#N/A,#N/A,FALSE,"Test 120 Day Accts";#N/A,#N/A,FALSE,"Tickmarks"}</definedName>
    <definedName name="wrn.Aging._.and._.Trend._.Analysis._1" hidden="1">{#N/A,#N/A,FALSE,"Aging Summary";#N/A,#N/A,FALSE,"Ratio Analysis";#N/A,#N/A,FALSE,"Test 120 Day Accts";#N/A,#N/A,FALSE,"Tickmarks"}</definedName>
    <definedName name="wrn.Aging._.and._.Trend._.Analysis._1_1" localSheetId="8" hidden="1">{#N/A,#N/A,FALSE,"Aging Summary";#N/A,#N/A,FALSE,"Ratio Analysis";#N/A,#N/A,FALSE,"Test 120 Day Accts";#N/A,#N/A,FALSE,"Tickmarks"}</definedName>
    <definedName name="wrn.Aging._.and._.Trend._.Analysis._1_1" localSheetId="7" hidden="1">{#N/A,#N/A,FALSE,"Aging Summary";#N/A,#N/A,FALSE,"Ratio Analysis";#N/A,#N/A,FALSE,"Test 120 Day Accts";#N/A,#N/A,FALSE,"Tickmarks"}</definedName>
    <definedName name="wrn.Aging._.and._.Trend._.Analysis._1_1" localSheetId="6" hidden="1">{#N/A,#N/A,FALSE,"Aging Summary";#N/A,#N/A,FALSE,"Ratio Analysis";#N/A,#N/A,FALSE,"Test 120 Day Accts";#N/A,#N/A,FALSE,"Tickmarks"}</definedName>
    <definedName name="wrn.Aging._.and._.Trend._.Analysis._1_1" hidden="1">{#N/A,#N/A,FALSE,"Aging Summary";#N/A,#N/A,FALSE,"Ratio Analysis";#N/A,#N/A,FALSE,"Test 120 Day Accts";#N/A,#N/A,FALSE,"Tickmarks"}</definedName>
    <definedName name="wrn.Aging._.and._.Trend._.Analysis._1_1_1" localSheetId="8" hidden="1">{#N/A,#N/A,FALSE,"Aging Summary";#N/A,#N/A,FALSE,"Ratio Analysis";#N/A,#N/A,FALSE,"Test 120 Day Accts";#N/A,#N/A,FALSE,"Tickmarks"}</definedName>
    <definedName name="wrn.Aging._.and._.Trend._.Analysis._1_1_1" localSheetId="7" hidden="1">{#N/A,#N/A,FALSE,"Aging Summary";#N/A,#N/A,FALSE,"Ratio Analysis";#N/A,#N/A,FALSE,"Test 120 Day Accts";#N/A,#N/A,FALSE,"Tickmarks"}</definedName>
    <definedName name="wrn.Aging._.and._.Trend._.Analysis._1_1_1" localSheetId="6" hidden="1">{#N/A,#N/A,FALSE,"Aging Summary";#N/A,#N/A,FALSE,"Ratio Analysis";#N/A,#N/A,FALSE,"Test 120 Day Accts";#N/A,#N/A,FALSE,"Tickmarks"}</definedName>
    <definedName name="wrn.Aging._.and._.Trend._.Analysis._1_1_1" hidden="1">{#N/A,#N/A,FALSE,"Aging Summary";#N/A,#N/A,FALSE,"Ratio Analysis";#N/A,#N/A,FALSE,"Test 120 Day Accts";#N/A,#N/A,FALSE,"Tickmarks"}</definedName>
    <definedName name="wrn.Aging._.and._.Trend._.Analysis._1_1_1_1" localSheetId="8" hidden="1">{#N/A,#N/A,FALSE,"Aging Summary";#N/A,#N/A,FALSE,"Ratio Analysis";#N/A,#N/A,FALSE,"Test 120 Day Accts";#N/A,#N/A,FALSE,"Tickmarks"}</definedName>
    <definedName name="wrn.Aging._.and._.Trend._.Analysis._1_1_1_1" localSheetId="7" hidden="1">{#N/A,#N/A,FALSE,"Aging Summary";#N/A,#N/A,FALSE,"Ratio Analysis";#N/A,#N/A,FALSE,"Test 120 Day Accts";#N/A,#N/A,FALSE,"Tickmarks"}</definedName>
    <definedName name="wrn.Aging._.and._.Trend._.Analysis._1_1_1_1" localSheetId="6" hidden="1">{#N/A,#N/A,FALSE,"Aging Summary";#N/A,#N/A,FALSE,"Ratio Analysis";#N/A,#N/A,FALSE,"Test 120 Day Accts";#N/A,#N/A,FALSE,"Tickmarks"}</definedName>
    <definedName name="wrn.Aging._.and._.Trend._.Analysis._1_1_1_1" hidden="1">{#N/A,#N/A,FALSE,"Aging Summary";#N/A,#N/A,FALSE,"Ratio Analysis";#N/A,#N/A,FALSE,"Test 120 Day Accts";#N/A,#N/A,FALSE,"Tickmarks"}</definedName>
    <definedName name="wrn.Aging._.and._.Trend._.Analysis._1_1_1_1_1" localSheetId="8" hidden="1">{#N/A,#N/A,FALSE,"Aging Summary";#N/A,#N/A,FALSE,"Ratio Analysis";#N/A,#N/A,FALSE,"Test 120 Day Accts";#N/A,#N/A,FALSE,"Tickmarks"}</definedName>
    <definedName name="wrn.Aging._.and._.Trend._.Analysis._1_1_1_1_1" localSheetId="7" hidden="1">{#N/A,#N/A,FALSE,"Aging Summary";#N/A,#N/A,FALSE,"Ratio Analysis";#N/A,#N/A,FALSE,"Test 120 Day Accts";#N/A,#N/A,FALSE,"Tickmarks"}</definedName>
    <definedName name="wrn.Aging._.and._.Trend._.Analysis._1_1_1_1_1" localSheetId="6" hidden="1">{#N/A,#N/A,FALSE,"Aging Summary";#N/A,#N/A,FALSE,"Ratio Analysis";#N/A,#N/A,FALSE,"Test 120 Day Accts";#N/A,#N/A,FALSE,"Tickmarks"}</definedName>
    <definedName name="wrn.Aging._.and._.Trend._.Analysis._1_1_1_1_1" hidden="1">{#N/A,#N/A,FALSE,"Aging Summary";#N/A,#N/A,FALSE,"Ratio Analysis";#N/A,#N/A,FALSE,"Test 120 Day Accts";#N/A,#N/A,FALSE,"Tickmarks"}</definedName>
    <definedName name="wrn.Aging._.and._.Trend._.Analysis._1_1_1_1_2" localSheetId="8" hidden="1">{#N/A,#N/A,FALSE,"Aging Summary";#N/A,#N/A,FALSE,"Ratio Analysis";#N/A,#N/A,FALSE,"Test 120 Day Accts";#N/A,#N/A,FALSE,"Tickmarks"}</definedName>
    <definedName name="wrn.Aging._.and._.Trend._.Analysis._1_1_1_1_2" localSheetId="7" hidden="1">{#N/A,#N/A,FALSE,"Aging Summary";#N/A,#N/A,FALSE,"Ratio Analysis";#N/A,#N/A,FALSE,"Test 120 Day Accts";#N/A,#N/A,FALSE,"Tickmarks"}</definedName>
    <definedName name="wrn.Aging._.and._.Trend._.Analysis._1_1_1_1_2" localSheetId="6" hidden="1">{#N/A,#N/A,FALSE,"Aging Summary";#N/A,#N/A,FALSE,"Ratio Analysis";#N/A,#N/A,FALSE,"Test 120 Day Accts";#N/A,#N/A,FALSE,"Tickmarks"}</definedName>
    <definedName name="wrn.Aging._.and._.Trend._.Analysis._1_1_1_1_2" hidden="1">{#N/A,#N/A,FALSE,"Aging Summary";#N/A,#N/A,FALSE,"Ratio Analysis";#N/A,#N/A,FALSE,"Test 120 Day Accts";#N/A,#N/A,FALSE,"Tickmarks"}</definedName>
    <definedName name="wrn.Aging._.and._.Trend._.Analysis._1_1_1_2" localSheetId="8" hidden="1">{#N/A,#N/A,FALSE,"Aging Summary";#N/A,#N/A,FALSE,"Ratio Analysis";#N/A,#N/A,FALSE,"Test 120 Day Accts";#N/A,#N/A,FALSE,"Tickmarks"}</definedName>
    <definedName name="wrn.Aging._.and._.Trend._.Analysis._1_1_1_2" localSheetId="7" hidden="1">{#N/A,#N/A,FALSE,"Aging Summary";#N/A,#N/A,FALSE,"Ratio Analysis";#N/A,#N/A,FALSE,"Test 120 Day Accts";#N/A,#N/A,FALSE,"Tickmarks"}</definedName>
    <definedName name="wrn.Aging._.and._.Trend._.Analysis._1_1_1_2" localSheetId="6" hidden="1">{#N/A,#N/A,FALSE,"Aging Summary";#N/A,#N/A,FALSE,"Ratio Analysis";#N/A,#N/A,FALSE,"Test 120 Day Accts";#N/A,#N/A,FALSE,"Tickmarks"}</definedName>
    <definedName name="wrn.Aging._.and._.Trend._.Analysis._1_1_1_2" hidden="1">{#N/A,#N/A,FALSE,"Aging Summary";#N/A,#N/A,FALSE,"Ratio Analysis";#N/A,#N/A,FALSE,"Test 120 Day Accts";#N/A,#N/A,FALSE,"Tickmarks"}</definedName>
    <definedName name="wrn.Aging._.and._.Trend._.Analysis._1_1_1_2_1" localSheetId="8" hidden="1">{#N/A,#N/A,FALSE,"Aging Summary";#N/A,#N/A,FALSE,"Ratio Analysis";#N/A,#N/A,FALSE,"Test 120 Day Accts";#N/A,#N/A,FALSE,"Tickmarks"}</definedName>
    <definedName name="wrn.Aging._.and._.Trend._.Analysis._1_1_1_2_1" localSheetId="7" hidden="1">{#N/A,#N/A,FALSE,"Aging Summary";#N/A,#N/A,FALSE,"Ratio Analysis";#N/A,#N/A,FALSE,"Test 120 Day Accts";#N/A,#N/A,FALSE,"Tickmarks"}</definedName>
    <definedName name="wrn.Aging._.and._.Trend._.Analysis._1_1_1_2_1" localSheetId="6" hidden="1">{#N/A,#N/A,FALSE,"Aging Summary";#N/A,#N/A,FALSE,"Ratio Analysis";#N/A,#N/A,FALSE,"Test 120 Day Accts";#N/A,#N/A,FALSE,"Tickmarks"}</definedName>
    <definedName name="wrn.Aging._.and._.Trend._.Analysis._1_1_1_2_1" hidden="1">{#N/A,#N/A,FALSE,"Aging Summary";#N/A,#N/A,FALSE,"Ratio Analysis";#N/A,#N/A,FALSE,"Test 120 Day Accts";#N/A,#N/A,FALSE,"Tickmarks"}</definedName>
    <definedName name="wrn.Aging._.and._.Trend._.Analysis._1_1_1_2_2" localSheetId="8" hidden="1">{#N/A,#N/A,FALSE,"Aging Summary";#N/A,#N/A,FALSE,"Ratio Analysis";#N/A,#N/A,FALSE,"Test 120 Day Accts";#N/A,#N/A,FALSE,"Tickmarks"}</definedName>
    <definedName name="wrn.Aging._.and._.Trend._.Analysis._1_1_1_2_2" localSheetId="7" hidden="1">{#N/A,#N/A,FALSE,"Aging Summary";#N/A,#N/A,FALSE,"Ratio Analysis";#N/A,#N/A,FALSE,"Test 120 Day Accts";#N/A,#N/A,FALSE,"Tickmarks"}</definedName>
    <definedName name="wrn.Aging._.and._.Trend._.Analysis._1_1_1_2_2" localSheetId="6" hidden="1">{#N/A,#N/A,FALSE,"Aging Summary";#N/A,#N/A,FALSE,"Ratio Analysis";#N/A,#N/A,FALSE,"Test 120 Day Accts";#N/A,#N/A,FALSE,"Tickmarks"}</definedName>
    <definedName name="wrn.Aging._.and._.Trend._.Analysis._1_1_1_2_2" hidden="1">{#N/A,#N/A,FALSE,"Aging Summary";#N/A,#N/A,FALSE,"Ratio Analysis";#N/A,#N/A,FALSE,"Test 120 Day Accts";#N/A,#N/A,FALSE,"Tickmarks"}</definedName>
    <definedName name="wrn.Aging._.and._.Trend._.Analysis._1_1_1_3" localSheetId="8" hidden="1">{#N/A,#N/A,FALSE,"Aging Summary";#N/A,#N/A,FALSE,"Ratio Analysis";#N/A,#N/A,FALSE,"Test 120 Day Accts";#N/A,#N/A,FALSE,"Tickmarks"}</definedName>
    <definedName name="wrn.Aging._.and._.Trend._.Analysis._1_1_1_3" localSheetId="7" hidden="1">{#N/A,#N/A,FALSE,"Aging Summary";#N/A,#N/A,FALSE,"Ratio Analysis";#N/A,#N/A,FALSE,"Test 120 Day Accts";#N/A,#N/A,FALSE,"Tickmarks"}</definedName>
    <definedName name="wrn.Aging._.and._.Trend._.Analysis._1_1_1_3" localSheetId="6" hidden="1">{#N/A,#N/A,FALSE,"Aging Summary";#N/A,#N/A,FALSE,"Ratio Analysis";#N/A,#N/A,FALSE,"Test 120 Day Accts";#N/A,#N/A,FALSE,"Tickmarks"}</definedName>
    <definedName name="wrn.Aging._.and._.Trend._.Analysis._1_1_1_3" hidden="1">{#N/A,#N/A,FALSE,"Aging Summary";#N/A,#N/A,FALSE,"Ratio Analysis";#N/A,#N/A,FALSE,"Test 120 Day Accts";#N/A,#N/A,FALSE,"Tickmarks"}</definedName>
    <definedName name="wrn.Aging._.and._.Trend._.Analysis._1_1_1_3_1" localSheetId="8" hidden="1">{#N/A,#N/A,FALSE,"Aging Summary";#N/A,#N/A,FALSE,"Ratio Analysis";#N/A,#N/A,FALSE,"Test 120 Day Accts";#N/A,#N/A,FALSE,"Tickmarks"}</definedName>
    <definedName name="wrn.Aging._.and._.Trend._.Analysis._1_1_1_3_1" localSheetId="7" hidden="1">{#N/A,#N/A,FALSE,"Aging Summary";#N/A,#N/A,FALSE,"Ratio Analysis";#N/A,#N/A,FALSE,"Test 120 Day Accts";#N/A,#N/A,FALSE,"Tickmarks"}</definedName>
    <definedName name="wrn.Aging._.and._.Trend._.Analysis._1_1_1_3_1" localSheetId="6" hidden="1">{#N/A,#N/A,FALSE,"Aging Summary";#N/A,#N/A,FALSE,"Ratio Analysis";#N/A,#N/A,FALSE,"Test 120 Day Accts";#N/A,#N/A,FALSE,"Tickmarks"}</definedName>
    <definedName name="wrn.Aging._.and._.Trend._.Analysis._1_1_1_3_1" hidden="1">{#N/A,#N/A,FALSE,"Aging Summary";#N/A,#N/A,FALSE,"Ratio Analysis";#N/A,#N/A,FALSE,"Test 120 Day Accts";#N/A,#N/A,FALSE,"Tickmarks"}</definedName>
    <definedName name="wrn.Aging._.and._.Trend._.Analysis._1_1_1_3_2" localSheetId="8" hidden="1">{#N/A,#N/A,FALSE,"Aging Summary";#N/A,#N/A,FALSE,"Ratio Analysis";#N/A,#N/A,FALSE,"Test 120 Day Accts";#N/A,#N/A,FALSE,"Tickmarks"}</definedName>
    <definedName name="wrn.Aging._.and._.Trend._.Analysis._1_1_1_3_2" localSheetId="7" hidden="1">{#N/A,#N/A,FALSE,"Aging Summary";#N/A,#N/A,FALSE,"Ratio Analysis";#N/A,#N/A,FALSE,"Test 120 Day Accts";#N/A,#N/A,FALSE,"Tickmarks"}</definedName>
    <definedName name="wrn.Aging._.and._.Trend._.Analysis._1_1_1_3_2" localSheetId="6" hidden="1">{#N/A,#N/A,FALSE,"Aging Summary";#N/A,#N/A,FALSE,"Ratio Analysis";#N/A,#N/A,FALSE,"Test 120 Day Accts";#N/A,#N/A,FALSE,"Tickmarks"}</definedName>
    <definedName name="wrn.Aging._.and._.Trend._.Analysis._1_1_1_3_2" hidden="1">{#N/A,#N/A,FALSE,"Aging Summary";#N/A,#N/A,FALSE,"Ratio Analysis";#N/A,#N/A,FALSE,"Test 120 Day Accts";#N/A,#N/A,FALSE,"Tickmarks"}</definedName>
    <definedName name="wrn.Aging._.and._.Trend._.Analysis._1_1_1_4" localSheetId="8" hidden="1">{#N/A,#N/A,FALSE,"Aging Summary";#N/A,#N/A,FALSE,"Ratio Analysis";#N/A,#N/A,FALSE,"Test 120 Day Accts";#N/A,#N/A,FALSE,"Tickmarks"}</definedName>
    <definedName name="wrn.Aging._.and._.Trend._.Analysis._1_1_1_4" localSheetId="7" hidden="1">{#N/A,#N/A,FALSE,"Aging Summary";#N/A,#N/A,FALSE,"Ratio Analysis";#N/A,#N/A,FALSE,"Test 120 Day Accts";#N/A,#N/A,FALSE,"Tickmarks"}</definedName>
    <definedName name="wrn.Aging._.and._.Trend._.Analysis._1_1_1_4" localSheetId="6" hidden="1">{#N/A,#N/A,FALSE,"Aging Summary";#N/A,#N/A,FALSE,"Ratio Analysis";#N/A,#N/A,FALSE,"Test 120 Day Accts";#N/A,#N/A,FALSE,"Tickmarks"}</definedName>
    <definedName name="wrn.Aging._.and._.Trend._.Analysis._1_1_1_4" hidden="1">{#N/A,#N/A,FALSE,"Aging Summary";#N/A,#N/A,FALSE,"Ratio Analysis";#N/A,#N/A,FALSE,"Test 120 Day Accts";#N/A,#N/A,FALSE,"Tickmarks"}</definedName>
    <definedName name="wrn.Aging._.and._.Trend._.Analysis._1_1_1_5" localSheetId="8" hidden="1">{#N/A,#N/A,FALSE,"Aging Summary";#N/A,#N/A,FALSE,"Ratio Analysis";#N/A,#N/A,FALSE,"Test 120 Day Accts";#N/A,#N/A,FALSE,"Tickmarks"}</definedName>
    <definedName name="wrn.Aging._.and._.Trend._.Analysis._1_1_1_5" localSheetId="7" hidden="1">{#N/A,#N/A,FALSE,"Aging Summary";#N/A,#N/A,FALSE,"Ratio Analysis";#N/A,#N/A,FALSE,"Test 120 Day Accts";#N/A,#N/A,FALSE,"Tickmarks"}</definedName>
    <definedName name="wrn.Aging._.and._.Trend._.Analysis._1_1_1_5" localSheetId="6" hidden="1">{#N/A,#N/A,FALSE,"Aging Summary";#N/A,#N/A,FALSE,"Ratio Analysis";#N/A,#N/A,FALSE,"Test 120 Day Accts";#N/A,#N/A,FALSE,"Tickmarks"}</definedName>
    <definedName name="wrn.Aging._.and._.Trend._.Analysis._1_1_1_5" hidden="1">{#N/A,#N/A,FALSE,"Aging Summary";#N/A,#N/A,FALSE,"Ratio Analysis";#N/A,#N/A,FALSE,"Test 120 Day Accts";#N/A,#N/A,FALSE,"Tickmarks"}</definedName>
    <definedName name="wrn.Aging._.and._.Trend._.Analysis._1_1_2" localSheetId="8" hidden="1">{#N/A,#N/A,FALSE,"Aging Summary";#N/A,#N/A,FALSE,"Ratio Analysis";#N/A,#N/A,FALSE,"Test 120 Day Accts";#N/A,#N/A,FALSE,"Tickmarks"}</definedName>
    <definedName name="wrn.Aging._.and._.Trend._.Analysis._1_1_2" localSheetId="7" hidden="1">{#N/A,#N/A,FALSE,"Aging Summary";#N/A,#N/A,FALSE,"Ratio Analysis";#N/A,#N/A,FALSE,"Test 120 Day Accts";#N/A,#N/A,FALSE,"Tickmarks"}</definedName>
    <definedName name="wrn.Aging._.and._.Trend._.Analysis._1_1_2" localSheetId="6" hidden="1">{#N/A,#N/A,FALSE,"Aging Summary";#N/A,#N/A,FALSE,"Ratio Analysis";#N/A,#N/A,FALSE,"Test 120 Day Accts";#N/A,#N/A,FALSE,"Tickmarks"}</definedName>
    <definedName name="wrn.Aging._.and._.Trend._.Analysis._1_1_2" hidden="1">{#N/A,#N/A,FALSE,"Aging Summary";#N/A,#N/A,FALSE,"Ratio Analysis";#N/A,#N/A,FALSE,"Test 120 Day Accts";#N/A,#N/A,FALSE,"Tickmarks"}</definedName>
    <definedName name="wrn.Aging._.and._.Trend._.Analysis._1_1_2_1" localSheetId="8" hidden="1">{#N/A,#N/A,FALSE,"Aging Summary";#N/A,#N/A,FALSE,"Ratio Analysis";#N/A,#N/A,FALSE,"Test 120 Day Accts";#N/A,#N/A,FALSE,"Tickmarks"}</definedName>
    <definedName name="wrn.Aging._.and._.Trend._.Analysis._1_1_2_1" localSheetId="7" hidden="1">{#N/A,#N/A,FALSE,"Aging Summary";#N/A,#N/A,FALSE,"Ratio Analysis";#N/A,#N/A,FALSE,"Test 120 Day Accts";#N/A,#N/A,FALSE,"Tickmarks"}</definedName>
    <definedName name="wrn.Aging._.and._.Trend._.Analysis._1_1_2_1" localSheetId="6" hidden="1">{#N/A,#N/A,FALSE,"Aging Summary";#N/A,#N/A,FALSE,"Ratio Analysis";#N/A,#N/A,FALSE,"Test 120 Day Accts";#N/A,#N/A,FALSE,"Tickmarks"}</definedName>
    <definedName name="wrn.Aging._.and._.Trend._.Analysis._1_1_2_1" hidden="1">{#N/A,#N/A,FALSE,"Aging Summary";#N/A,#N/A,FALSE,"Ratio Analysis";#N/A,#N/A,FALSE,"Test 120 Day Accts";#N/A,#N/A,FALSE,"Tickmarks"}</definedName>
    <definedName name="wrn.Aging._.and._.Trend._.Analysis._1_1_2_2" localSheetId="8" hidden="1">{#N/A,#N/A,FALSE,"Aging Summary";#N/A,#N/A,FALSE,"Ratio Analysis";#N/A,#N/A,FALSE,"Test 120 Day Accts";#N/A,#N/A,FALSE,"Tickmarks"}</definedName>
    <definedName name="wrn.Aging._.and._.Trend._.Analysis._1_1_2_2" localSheetId="7" hidden="1">{#N/A,#N/A,FALSE,"Aging Summary";#N/A,#N/A,FALSE,"Ratio Analysis";#N/A,#N/A,FALSE,"Test 120 Day Accts";#N/A,#N/A,FALSE,"Tickmarks"}</definedName>
    <definedName name="wrn.Aging._.and._.Trend._.Analysis._1_1_2_2" localSheetId="6" hidden="1">{#N/A,#N/A,FALSE,"Aging Summary";#N/A,#N/A,FALSE,"Ratio Analysis";#N/A,#N/A,FALSE,"Test 120 Day Accts";#N/A,#N/A,FALSE,"Tickmarks"}</definedName>
    <definedName name="wrn.Aging._.and._.Trend._.Analysis._1_1_2_2" hidden="1">{#N/A,#N/A,FALSE,"Aging Summary";#N/A,#N/A,FALSE,"Ratio Analysis";#N/A,#N/A,FALSE,"Test 120 Day Accts";#N/A,#N/A,FALSE,"Tickmarks"}</definedName>
    <definedName name="wrn.Aging._.and._.Trend._.Analysis._1_1_3" localSheetId="8" hidden="1">{#N/A,#N/A,FALSE,"Aging Summary";#N/A,#N/A,FALSE,"Ratio Analysis";#N/A,#N/A,FALSE,"Test 120 Day Accts";#N/A,#N/A,FALSE,"Tickmarks"}</definedName>
    <definedName name="wrn.Aging._.and._.Trend._.Analysis._1_1_3" localSheetId="7" hidden="1">{#N/A,#N/A,FALSE,"Aging Summary";#N/A,#N/A,FALSE,"Ratio Analysis";#N/A,#N/A,FALSE,"Test 120 Day Accts";#N/A,#N/A,FALSE,"Tickmarks"}</definedName>
    <definedName name="wrn.Aging._.and._.Trend._.Analysis._1_1_3" localSheetId="6" hidden="1">{#N/A,#N/A,FALSE,"Aging Summary";#N/A,#N/A,FALSE,"Ratio Analysis";#N/A,#N/A,FALSE,"Test 120 Day Accts";#N/A,#N/A,FALSE,"Tickmarks"}</definedName>
    <definedName name="wrn.Aging._.and._.Trend._.Analysis._1_1_3" hidden="1">{#N/A,#N/A,FALSE,"Aging Summary";#N/A,#N/A,FALSE,"Ratio Analysis";#N/A,#N/A,FALSE,"Test 120 Day Accts";#N/A,#N/A,FALSE,"Tickmarks"}</definedName>
    <definedName name="wrn.Aging._.and._.Trend._.Analysis._1_1_3_1" localSheetId="8" hidden="1">{#N/A,#N/A,FALSE,"Aging Summary";#N/A,#N/A,FALSE,"Ratio Analysis";#N/A,#N/A,FALSE,"Test 120 Day Accts";#N/A,#N/A,FALSE,"Tickmarks"}</definedName>
    <definedName name="wrn.Aging._.and._.Trend._.Analysis._1_1_3_1" localSheetId="7" hidden="1">{#N/A,#N/A,FALSE,"Aging Summary";#N/A,#N/A,FALSE,"Ratio Analysis";#N/A,#N/A,FALSE,"Test 120 Day Accts";#N/A,#N/A,FALSE,"Tickmarks"}</definedName>
    <definedName name="wrn.Aging._.and._.Trend._.Analysis._1_1_3_1" localSheetId="6" hidden="1">{#N/A,#N/A,FALSE,"Aging Summary";#N/A,#N/A,FALSE,"Ratio Analysis";#N/A,#N/A,FALSE,"Test 120 Day Accts";#N/A,#N/A,FALSE,"Tickmarks"}</definedName>
    <definedName name="wrn.Aging._.and._.Trend._.Analysis._1_1_3_1" hidden="1">{#N/A,#N/A,FALSE,"Aging Summary";#N/A,#N/A,FALSE,"Ratio Analysis";#N/A,#N/A,FALSE,"Test 120 Day Accts";#N/A,#N/A,FALSE,"Tickmarks"}</definedName>
    <definedName name="wrn.Aging._.and._.Trend._.Analysis._1_1_3_2" localSheetId="8" hidden="1">{#N/A,#N/A,FALSE,"Aging Summary";#N/A,#N/A,FALSE,"Ratio Analysis";#N/A,#N/A,FALSE,"Test 120 Day Accts";#N/A,#N/A,FALSE,"Tickmarks"}</definedName>
    <definedName name="wrn.Aging._.and._.Trend._.Analysis._1_1_3_2" localSheetId="7" hidden="1">{#N/A,#N/A,FALSE,"Aging Summary";#N/A,#N/A,FALSE,"Ratio Analysis";#N/A,#N/A,FALSE,"Test 120 Day Accts";#N/A,#N/A,FALSE,"Tickmarks"}</definedName>
    <definedName name="wrn.Aging._.and._.Trend._.Analysis._1_1_3_2" localSheetId="6" hidden="1">{#N/A,#N/A,FALSE,"Aging Summary";#N/A,#N/A,FALSE,"Ratio Analysis";#N/A,#N/A,FALSE,"Test 120 Day Accts";#N/A,#N/A,FALSE,"Tickmarks"}</definedName>
    <definedName name="wrn.Aging._.and._.Trend._.Analysis._1_1_3_2" hidden="1">{#N/A,#N/A,FALSE,"Aging Summary";#N/A,#N/A,FALSE,"Ratio Analysis";#N/A,#N/A,FALSE,"Test 120 Day Accts";#N/A,#N/A,FALSE,"Tickmarks"}</definedName>
    <definedName name="wrn.Aging._.and._.Trend._.Analysis._1_1_4" localSheetId="8" hidden="1">{#N/A,#N/A,FALSE,"Aging Summary";#N/A,#N/A,FALSE,"Ratio Analysis";#N/A,#N/A,FALSE,"Test 120 Day Accts";#N/A,#N/A,FALSE,"Tickmarks"}</definedName>
    <definedName name="wrn.Aging._.and._.Trend._.Analysis._1_1_4" localSheetId="7" hidden="1">{#N/A,#N/A,FALSE,"Aging Summary";#N/A,#N/A,FALSE,"Ratio Analysis";#N/A,#N/A,FALSE,"Test 120 Day Accts";#N/A,#N/A,FALSE,"Tickmarks"}</definedName>
    <definedName name="wrn.Aging._.and._.Trend._.Analysis._1_1_4" localSheetId="6" hidden="1">{#N/A,#N/A,FALSE,"Aging Summary";#N/A,#N/A,FALSE,"Ratio Analysis";#N/A,#N/A,FALSE,"Test 120 Day Accts";#N/A,#N/A,FALSE,"Tickmarks"}</definedName>
    <definedName name="wrn.Aging._.and._.Trend._.Analysis._1_1_4" hidden="1">{#N/A,#N/A,FALSE,"Aging Summary";#N/A,#N/A,FALSE,"Ratio Analysis";#N/A,#N/A,FALSE,"Test 120 Day Accts";#N/A,#N/A,FALSE,"Tickmarks"}</definedName>
    <definedName name="wrn.Aging._.and._.Trend._.Analysis._1_1_5" localSheetId="8" hidden="1">{#N/A,#N/A,FALSE,"Aging Summary";#N/A,#N/A,FALSE,"Ratio Analysis";#N/A,#N/A,FALSE,"Test 120 Day Accts";#N/A,#N/A,FALSE,"Tickmarks"}</definedName>
    <definedName name="wrn.Aging._.and._.Trend._.Analysis._1_1_5" localSheetId="7" hidden="1">{#N/A,#N/A,FALSE,"Aging Summary";#N/A,#N/A,FALSE,"Ratio Analysis";#N/A,#N/A,FALSE,"Test 120 Day Accts";#N/A,#N/A,FALSE,"Tickmarks"}</definedName>
    <definedName name="wrn.Aging._.and._.Trend._.Analysis._1_1_5" localSheetId="6" hidden="1">{#N/A,#N/A,FALSE,"Aging Summary";#N/A,#N/A,FALSE,"Ratio Analysis";#N/A,#N/A,FALSE,"Test 120 Day Accts";#N/A,#N/A,FALSE,"Tickmarks"}</definedName>
    <definedName name="wrn.Aging._.and._.Trend._.Analysis._1_1_5" hidden="1">{#N/A,#N/A,FALSE,"Aging Summary";#N/A,#N/A,FALSE,"Ratio Analysis";#N/A,#N/A,FALSE,"Test 120 Day Accts";#N/A,#N/A,FALSE,"Tickmarks"}</definedName>
    <definedName name="wrn.Aging._.and._.Trend._.Analysis._1_2" localSheetId="8" hidden="1">{#N/A,#N/A,FALSE,"Aging Summary";#N/A,#N/A,FALSE,"Ratio Analysis";#N/A,#N/A,FALSE,"Test 120 Day Accts";#N/A,#N/A,FALSE,"Tickmarks"}</definedName>
    <definedName name="wrn.Aging._.and._.Trend._.Analysis._1_2" localSheetId="7" hidden="1">{#N/A,#N/A,FALSE,"Aging Summary";#N/A,#N/A,FALSE,"Ratio Analysis";#N/A,#N/A,FALSE,"Test 120 Day Accts";#N/A,#N/A,FALSE,"Tickmarks"}</definedName>
    <definedName name="wrn.Aging._.and._.Trend._.Analysis._1_2" localSheetId="6" hidden="1">{#N/A,#N/A,FALSE,"Aging Summary";#N/A,#N/A,FALSE,"Ratio Analysis";#N/A,#N/A,FALSE,"Test 120 Day Accts";#N/A,#N/A,FALSE,"Tickmarks"}</definedName>
    <definedName name="wrn.Aging._.and._.Trend._.Analysis._1_2" hidden="1">{#N/A,#N/A,FALSE,"Aging Summary";#N/A,#N/A,FALSE,"Ratio Analysis";#N/A,#N/A,FALSE,"Test 120 Day Accts";#N/A,#N/A,FALSE,"Tickmarks"}</definedName>
    <definedName name="wrn.Aging._.and._.Trend._.Analysis._1_2_1" localSheetId="8" hidden="1">{#N/A,#N/A,FALSE,"Aging Summary";#N/A,#N/A,FALSE,"Ratio Analysis";#N/A,#N/A,FALSE,"Test 120 Day Accts";#N/A,#N/A,FALSE,"Tickmarks"}</definedName>
    <definedName name="wrn.Aging._.and._.Trend._.Analysis._1_2_1" localSheetId="7" hidden="1">{#N/A,#N/A,FALSE,"Aging Summary";#N/A,#N/A,FALSE,"Ratio Analysis";#N/A,#N/A,FALSE,"Test 120 Day Accts";#N/A,#N/A,FALSE,"Tickmarks"}</definedName>
    <definedName name="wrn.Aging._.and._.Trend._.Analysis._1_2_1" localSheetId="6" hidden="1">{#N/A,#N/A,FALSE,"Aging Summary";#N/A,#N/A,FALSE,"Ratio Analysis";#N/A,#N/A,FALSE,"Test 120 Day Accts";#N/A,#N/A,FALSE,"Tickmarks"}</definedName>
    <definedName name="wrn.Aging._.and._.Trend._.Analysis._1_2_1" hidden="1">{#N/A,#N/A,FALSE,"Aging Summary";#N/A,#N/A,FALSE,"Ratio Analysis";#N/A,#N/A,FALSE,"Test 120 Day Accts";#N/A,#N/A,FALSE,"Tickmarks"}</definedName>
    <definedName name="wrn.Aging._.and._.Trend._.Analysis._1_2_1_1" localSheetId="8" hidden="1">{#N/A,#N/A,FALSE,"Aging Summary";#N/A,#N/A,FALSE,"Ratio Analysis";#N/A,#N/A,FALSE,"Test 120 Day Accts";#N/A,#N/A,FALSE,"Tickmarks"}</definedName>
    <definedName name="wrn.Aging._.and._.Trend._.Analysis._1_2_1_1" localSheetId="7" hidden="1">{#N/A,#N/A,FALSE,"Aging Summary";#N/A,#N/A,FALSE,"Ratio Analysis";#N/A,#N/A,FALSE,"Test 120 Day Accts";#N/A,#N/A,FALSE,"Tickmarks"}</definedName>
    <definedName name="wrn.Aging._.and._.Trend._.Analysis._1_2_1_1" localSheetId="6" hidden="1">{#N/A,#N/A,FALSE,"Aging Summary";#N/A,#N/A,FALSE,"Ratio Analysis";#N/A,#N/A,FALSE,"Test 120 Day Accts";#N/A,#N/A,FALSE,"Tickmarks"}</definedName>
    <definedName name="wrn.Aging._.and._.Trend._.Analysis._1_2_1_1" hidden="1">{#N/A,#N/A,FALSE,"Aging Summary";#N/A,#N/A,FALSE,"Ratio Analysis";#N/A,#N/A,FALSE,"Test 120 Day Accts";#N/A,#N/A,FALSE,"Tickmarks"}</definedName>
    <definedName name="wrn.Aging._.and._.Trend._.Analysis._1_2_1_2" localSheetId="8" hidden="1">{#N/A,#N/A,FALSE,"Aging Summary";#N/A,#N/A,FALSE,"Ratio Analysis";#N/A,#N/A,FALSE,"Test 120 Day Accts";#N/A,#N/A,FALSE,"Tickmarks"}</definedName>
    <definedName name="wrn.Aging._.and._.Trend._.Analysis._1_2_1_2" localSheetId="7" hidden="1">{#N/A,#N/A,FALSE,"Aging Summary";#N/A,#N/A,FALSE,"Ratio Analysis";#N/A,#N/A,FALSE,"Test 120 Day Accts";#N/A,#N/A,FALSE,"Tickmarks"}</definedName>
    <definedName name="wrn.Aging._.and._.Trend._.Analysis._1_2_1_2" localSheetId="6" hidden="1">{#N/A,#N/A,FALSE,"Aging Summary";#N/A,#N/A,FALSE,"Ratio Analysis";#N/A,#N/A,FALSE,"Test 120 Day Accts";#N/A,#N/A,FALSE,"Tickmarks"}</definedName>
    <definedName name="wrn.Aging._.and._.Trend._.Analysis._1_2_1_2" hidden="1">{#N/A,#N/A,FALSE,"Aging Summary";#N/A,#N/A,FALSE,"Ratio Analysis";#N/A,#N/A,FALSE,"Test 120 Day Accts";#N/A,#N/A,FALSE,"Tickmarks"}</definedName>
    <definedName name="wrn.Aging._.and._.Trend._.Analysis._1_2_2" localSheetId="8" hidden="1">{#N/A,#N/A,FALSE,"Aging Summary";#N/A,#N/A,FALSE,"Ratio Analysis";#N/A,#N/A,FALSE,"Test 120 Day Accts";#N/A,#N/A,FALSE,"Tickmarks"}</definedName>
    <definedName name="wrn.Aging._.and._.Trend._.Analysis._1_2_2" localSheetId="7" hidden="1">{#N/A,#N/A,FALSE,"Aging Summary";#N/A,#N/A,FALSE,"Ratio Analysis";#N/A,#N/A,FALSE,"Test 120 Day Accts";#N/A,#N/A,FALSE,"Tickmarks"}</definedName>
    <definedName name="wrn.Aging._.and._.Trend._.Analysis._1_2_2" localSheetId="6" hidden="1">{#N/A,#N/A,FALSE,"Aging Summary";#N/A,#N/A,FALSE,"Ratio Analysis";#N/A,#N/A,FALSE,"Test 120 Day Accts";#N/A,#N/A,FALSE,"Tickmarks"}</definedName>
    <definedName name="wrn.Aging._.and._.Trend._.Analysis._1_2_2" hidden="1">{#N/A,#N/A,FALSE,"Aging Summary";#N/A,#N/A,FALSE,"Ratio Analysis";#N/A,#N/A,FALSE,"Test 120 Day Accts";#N/A,#N/A,FALSE,"Tickmarks"}</definedName>
    <definedName name="wrn.Aging._.and._.Trend._.Analysis._1_2_2_1" localSheetId="8" hidden="1">{#N/A,#N/A,FALSE,"Aging Summary";#N/A,#N/A,FALSE,"Ratio Analysis";#N/A,#N/A,FALSE,"Test 120 Day Accts";#N/A,#N/A,FALSE,"Tickmarks"}</definedName>
    <definedName name="wrn.Aging._.and._.Trend._.Analysis._1_2_2_1" localSheetId="7" hidden="1">{#N/A,#N/A,FALSE,"Aging Summary";#N/A,#N/A,FALSE,"Ratio Analysis";#N/A,#N/A,FALSE,"Test 120 Day Accts";#N/A,#N/A,FALSE,"Tickmarks"}</definedName>
    <definedName name="wrn.Aging._.and._.Trend._.Analysis._1_2_2_1" localSheetId="6" hidden="1">{#N/A,#N/A,FALSE,"Aging Summary";#N/A,#N/A,FALSE,"Ratio Analysis";#N/A,#N/A,FALSE,"Test 120 Day Accts";#N/A,#N/A,FALSE,"Tickmarks"}</definedName>
    <definedName name="wrn.Aging._.and._.Trend._.Analysis._1_2_2_1" hidden="1">{#N/A,#N/A,FALSE,"Aging Summary";#N/A,#N/A,FALSE,"Ratio Analysis";#N/A,#N/A,FALSE,"Test 120 Day Accts";#N/A,#N/A,FALSE,"Tickmarks"}</definedName>
    <definedName name="wrn.Aging._.and._.Trend._.Analysis._1_2_2_2" localSheetId="8" hidden="1">{#N/A,#N/A,FALSE,"Aging Summary";#N/A,#N/A,FALSE,"Ratio Analysis";#N/A,#N/A,FALSE,"Test 120 Day Accts";#N/A,#N/A,FALSE,"Tickmarks"}</definedName>
    <definedName name="wrn.Aging._.and._.Trend._.Analysis._1_2_2_2" localSheetId="7" hidden="1">{#N/A,#N/A,FALSE,"Aging Summary";#N/A,#N/A,FALSE,"Ratio Analysis";#N/A,#N/A,FALSE,"Test 120 Day Accts";#N/A,#N/A,FALSE,"Tickmarks"}</definedName>
    <definedName name="wrn.Aging._.and._.Trend._.Analysis._1_2_2_2" localSheetId="6" hidden="1">{#N/A,#N/A,FALSE,"Aging Summary";#N/A,#N/A,FALSE,"Ratio Analysis";#N/A,#N/A,FALSE,"Test 120 Day Accts";#N/A,#N/A,FALSE,"Tickmarks"}</definedName>
    <definedName name="wrn.Aging._.and._.Trend._.Analysis._1_2_2_2" hidden="1">{#N/A,#N/A,FALSE,"Aging Summary";#N/A,#N/A,FALSE,"Ratio Analysis";#N/A,#N/A,FALSE,"Test 120 Day Accts";#N/A,#N/A,FALSE,"Tickmarks"}</definedName>
    <definedName name="wrn.Aging._.and._.Trend._.Analysis._1_2_3" localSheetId="8" hidden="1">{#N/A,#N/A,FALSE,"Aging Summary";#N/A,#N/A,FALSE,"Ratio Analysis";#N/A,#N/A,FALSE,"Test 120 Day Accts";#N/A,#N/A,FALSE,"Tickmarks"}</definedName>
    <definedName name="wrn.Aging._.and._.Trend._.Analysis._1_2_3" localSheetId="7" hidden="1">{#N/A,#N/A,FALSE,"Aging Summary";#N/A,#N/A,FALSE,"Ratio Analysis";#N/A,#N/A,FALSE,"Test 120 Day Accts";#N/A,#N/A,FALSE,"Tickmarks"}</definedName>
    <definedName name="wrn.Aging._.and._.Trend._.Analysis._1_2_3" localSheetId="6" hidden="1">{#N/A,#N/A,FALSE,"Aging Summary";#N/A,#N/A,FALSE,"Ratio Analysis";#N/A,#N/A,FALSE,"Test 120 Day Accts";#N/A,#N/A,FALSE,"Tickmarks"}</definedName>
    <definedName name="wrn.Aging._.and._.Trend._.Analysis._1_2_3" hidden="1">{#N/A,#N/A,FALSE,"Aging Summary";#N/A,#N/A,FALSE,"Ratio Analysis";#N/A,#N/A,FALSE,"Test 120 Day Accts";#N/A,#N/A,FALSE,"Tickmarks"}</definedName>
    <definedName name="wrn.Aging._.and._.Trend._.Analysis._1_2_3_1" localSheetId="8" hidden="1">{#N/A,#N/A,FALSE,"Aging Summary";#N/A,#N/A,FALSE,"Ratio Analysis";#N/A,#N/A,FALSE,"Test 120 Day Accts";#N/A,#N/A,FALSE,"Tickmarks"}</definedName>
    <definedName name="wrn.Aging._.and._.Trend._.Analysis._1_2_3_1" localSheetId="7" hidden="1">{#N/A,#N/A,FALSE,"Aging Summary";#N/A,#N/A,FALSE,"Ratio Analysis";#N/A,#N/A,FALSE,"Test 120 Day Accts";#N/A,#N/A,FALSE,"Tickmarks"}</definedName>
    <definedName name="wrn.Aging._.and._.Trend._.Analysis._1_2_3_1" localSheetId="6" hidden="1">{#N/A,#N/A,FALSE,"Aging Summary";#N/A,#N/A,FALSE,"Ratio Analysis";#N/A,#N/A,FALSE,"Test 120 Day Accts";#N/A,#N/A,FALSE,"Tickmarks"}</definedName>
    <definedName name="wrn.Aging._.and._.Trend._.Analysis._1_2_3_1" hidden="1">{#N/A,#N/A,FALSE,"Aging Summary";#N/A,#N/A,FALSE,"Ratio Analysis";#N/A,#N/A,FALSE,"Test 120 Day Accts";#N/A,#N/A,FALSE,"Tickmarks"}</definedName>
    <definedName name="wrn.Aging._.and._.Trend._.Analysis._1_2_3_2" localSheetId="8" hidden="1">{#N/A,#N/A,FALSE,"Aging Summary";#N/A,#N/A,FALSE,"Ratio Analysis";#N/A,#N/A,FALSE,"Test 120 Day Accts";#N/A,#N/A,FALSE,"Tickmarks"}</definedName>
    <definedName name="wrn.Aging._.and._.Trend._.Analysis._1_2_3_2" localSheetId="7" hidden="1">{#N/A,#N/A,FALSE,"Aging Summary";#N/A,#N/A,FALSE,"Ratio Analysis";#N/A,#N/A,FALSE,"Test 120 Day Accts";#N/A,#N/A,FALSE,"Tickmarks"}</definedName>
    <definedName name="wrn.Aging._.and._.Trend._.Analysis._1_2_3_2" localSheetId="6" hidden="1">{#N/A,#N/A,FALSE,"Aging Summary";#N/A,#N/A,FALSE,"Ratio Analysis";#N/A,#N/A,FALSE,"Test 120 Day Accts";#N/A,#N/A,FALSE,"Tickmarks"}</definedName>
    <definedName name="wrn.Aging._.and._.Trend._.Analysis._1_2_3_2" hidden="1">{#N/A,#N/A,FALSE,"Aging Summary";#N/A,#N/A,FALSE,"Ratio Analysis";#N/A,#N/A,FALSE,"Test 120 Day Accts";#N/A,#N/A,FALSE,"Tickmarks"}</definedName>
    <definedName name="wrn.Aging._.and._.Trend._.Analysis._1_2_4" localSheetId="8" hidden="1">{#N/A,#N/A,FALSE,"Aging Summary";#N/A,#N/A,FALSE,"Ratio Analysis";#N/A,#N/A,FALSE,"Test 120 Day Accts";#N/A,#N/A,FALSE,"Tickmarks"}</definedName>
    <definedName name="wrn.Aging._.and._.Trend._.Analysis._1_2_4" localSheetId="7" hidden="1">{#N/A,#N/A,FALSE,"Aging Summary";#N/A,#N/A,FALSE,"Ratio Analysis";#N/A,#N/A,FALSE,"Test 120 Day Accts";#N/A,#N/A,FALSE,"Tickmarks"}</definedName>
    <definedName name="wrn.Aging._.and._.Trend._.Analysis._1_2_4" localSheetId="6" hidden="1">{#N/A,#N/A,FALSE,"Aging Summary";#N/A,#N/A,FALSE,"Ratio Analysis";#N/A,#N/A,FALSE,"Test 120 Day Accts";#N/A,#N/A,FALSE,"Tickmarks"}</definedName>
    <definedName name="wrn.Aging._.and._.Trend._.Analysis._1_2_4" hidden="1">{#N/A,#N/A,FALSE,"Aging Summary";#N/A,#N/A,FALSE,"Ratio Analysis";#N/A,#N/A,FALSE,"Test 120 Day Accts";#N/A,#N/A,FALSE,"Tickmarks"}</definedName>
    <definedName name="wrn.Aging._.and._.Trend._.Analysis._1_2_5" localSheetId="8" hidden="1">{#N/A,#N/A,FALSE,"Aging Summary";#N/A,#N/A,FALSE,"Ratio Analysis";#N/A,#N/A,FALSE,"Test 120 Day Accts";#N/A,#N/A,FALSE,"Tickmarks"}</definedName>
    <definedName name="wrn.Aging._.and._.Trend._.Analysis._1_2_5" localSheetId="7" hidden="1">{#N/A,#N/A,FALSE,"Aging Summary";#N/A,#N/A,FALSE,"Ratio Analysis";#N/A,#N/A,FALSE,"Test 120 Day Accts";#N/A,#N/A,FALSE,"Tickmarks"}</definedName>
    <definedName name="wrn.Aging._.and._.Trend._.Analysis._1_2_5" localSheetId="6" hidden="1">{#N/A,#N/A,FALSE,"Aging Summary";#N/A,#N/A,FALSE,"Ratio Analysis";#N/A,#N/A,FALSE,"Test 120 Day Accts";#N/A,#N/A,FALSE,"Tickmarks"}</definedName>
    <definedName name="wrn.Aging._.and._.Trend._.Analysis._1_2_5" hidden="1">{#N/A,#N/A,FALSE,"Aging Summary";#N/A,#N/A,FALSE,"Ratio Analysis";#N/A,#N/A,FALSE,"Test 120 Day Accts";#N/A,#N/A,FALSE,"Tickmarks"}</definedName>
    <definedName name="wrn.Aging._.and._.Trend._.Analysis._1_3" localSheetId="8" hidden="1">{#N/A,#N/A,FALSE,"Aging Summary";#N/A,#N/A,FALSE,"Ratio Analysis";#N/A,#N/A,FALSE,"Test 120 Day Accts";#N/A,#N/A,FALSE,"Tickmarks"}</definedName>
    <definedName name="wrn.Aging._.and._.Trend._.Analysis._1_3" localSheetId="7" hidden="1">{#N/A,#N/A,FALSE,"Aging Summary";#N/A,#N/A,FALSE,"Ratio Analysis";#N/A,#N/A,FALSE,"Test 120 Day Accts";#N/A,#N/A,FALSE,"Tickmarks"}</definedName>
    <definedName name="wrn.Aging._.and._.Trend._.Analysis._1_3" localSheetId="6" hidden="1">{#N/A,#N/A,FALSE,"Aging Summary";#N/A,#N/A,FALSE,"Ratio Analysis";#N/A,#N/A,FALSE,"Test 120 Day Accts";#N/A,#N/A,FALSE,"Tickmarks"}</definedName>
    <definedName name="wrn.Aging._.and._.Trend._.Analysis._1_3" hidden="1">{#N/A,#N/A,FALSE,"Aging Summary";#N/A,#N/A,FALSE,"Ratio Analysis";#N/A,#N/A,FALSE,"Test 120 Day Accts";#N/A,#N/A,FALSE,"Tickmarks"}</definedName>
    <definedName name="wrn.Aging._.and._.Trend._.Analysis._1_3_1" localSheetId="8" hidden="1">{#N/A,#N/A,FALSE,"Aging Summary";#N/A,#N/A,FALSE,"Ratio Analysis";#N/A,#N/A,FALSE,"Test 120 Day Accts";#N/A,#N/A,FALSE,"Tickmarks"}</definedName>
    <definedName name="wrn.Aging._.and._.Trend._.Analysis._1_3_1" localSheetId="7" hidden="1">{#N/A,#N/A,FALSE,"Aging Summary";#N/A,#N/A,FALSE,"Ratio Analysis";#N/A,#N/A,FALSE,"Test 120 Day Accts";#N/A,#N/A,FALSE,"Tickmarks"}</definedName>
    <definedName name="wrn.Aging._.and._.Trend._.Analysis._1_3_1" localSheetId="6" hidden="1">{#N/A,#N/A,FALSE,"Aging Summary";#N/A,#N/A,FALSE,"Ratio Analysis";#N/A,#N/A,FALSE,"Test 120 Day Accts";#N/A,#N/A,FALSE,"Tickmarks"}</definedName>
    <definedName name="wrn.Aging._.and._.Trend._.Analysis._1_3_1" hidden="1">{#N/A,#N/A,FALSE,"Aging Summary";#N/A,#N/A,FALSE,"Ratio Analysis";#N/A,#N/A,FALSE,"Test 120 Day Accts";#N/A,#N/A,FALSE,"Tickmarks"}</definedName>
    <definedName name="wrn.Aging._.and._.Trend._.Analysis._1_3_1_1" localSheetId="8" hidden="1">{#N/A,#N/A,FALSE,"Aging Summary";#N/A,#N/A,FALSE,"Ratio Analysis";#N/A,#N/A,FALSE,"Test 120 Day Accts";#N/A,#N/A,FALSE,"Tickmarks"}</definedName>
    <definedName name="wrn.Aging._.and._.Trend._.Analysis._1_3_1_1" localSheetId="7" hidden="1">{#N/A,#N/A,FALSE,"Aging Summary";#N/A,#N/A,FALSE,"Ratio Analysis";#N/A,#N/A,FALSE,"Test 120 Day Accts";#N/A,#N/A,FALSE,"Tickmarks"}</definedName>
    <definedName name="wrn.Aging._.and._.Trend._.Analysis._1_3_1_1" localSheetId="6" hidden="1">{#N/A,#N/A,FALSE,"Aging Summary";#N/A,#N/A,FALSE,"Ratio Analysis";#N/A,#N/A,FALSE,"Test 120 Day Accts";#N/A,#N/A,FALSE,"Tickmarks"}</definedName>
    <definedName name="wrn.Aging._.and._.Trend._.Analysis._1_3_1_1" hidden="1">{#N/A,#N/A,FALSE,"Aging Summary";#N/A,#N/A,FALSE,"Ratio Analysis";#N/A,#N/A,FALSE,"Test 120 Day Accts";#N/A,#N/A,FALSE,"Tickmarks"}</definedName>
    <definedName name="wrn.Aging._.and._.Trend._.Analysis._1_3_1_2" localSheetId="8" hidden="1">{#N/A,#N/A,FALSE,"Aging Summary";#N/A,#N/A,FALSE,"Ratio Analysis";#N/A,#N/A,FALSE,"Test 120 Day Accts";#N/A,#N/A,FALSE,"Tickmarks"}</definedName>
    <definedName name="wrn.Aging._.and._.Trend._.Analysis._1_3_1_2" localSheetId="7" hidden="1">{#N/A,#N/A,FALSE,"Aging Summary";#N/A,#N/A,FALSE,"Ratio Analysis";#N/A,#N/A,FALSE,"Test 120 Day Accts";#N/A,#N/A,FALSE,"Tickmarks"}</definedName>
    <definedName name="wrn.Aging._.and._.Trend._.Analysis._1_3_1_2" localSheetId="6" hidden="1">{#N/A,#N/A,FALSE,"Aging Summary";#N/A,#N/A,FALSE,"Ratio Analysis";#N/A,#N/A,FALSE,"Test 120 Day Accts";#N/A,#N/A,FALSE,"Tickmarks"}</definedName>
    <definedName name="wrn.Aging._.and._.Trend._.Analysis._1_3_1_2" hidden="1">{#N/A,#N/A,FALSE,"Aging Summary";#N/A,#N/A,FALSE,"Ratio Analysis";#N/A,#N/A,FALSE,"Test 120 Day Accts";#N/A,#N/A,FALSE,"Tickmarks"}</definedName>
    <definedName name="wrn.Aging._.and._.Trend._.Analysis._1_3_2" localSheetId="8" hidden="1">{#N/A,#N/A,FALSE,"Aging Summary";#N/A,#N/A,FALSE,"Ratio Analysis";#N/A,#N/A,FALSE,"Test 120 Day Accts";#N/A,#N/A,FALSE,"Tickmarks"}</definedName>
    <definedName name="wrn.Aging._.and._.Trend._.Analysis._1_3_2" localSheetId="7" hidden="1">{#N/A,#N/A,FALSE,"Aging Summary";#N/A,#N/A,FALSE,"Ratio Analysis";#N/A,#N/A,FALSE,"Test 120 Day Accts";#N/A,#N/A,FALSE,"Tickmarks"}</definedName>
    <definedName name="wrn.Aging._.and._.Trend._.Analysis._1_3_2" localSheetId="6" hidden="1">{#N/A,#N/A,FALSE,"Aging Summary";#N/A,#N/A,FALSE,"Ratio Analysis";#N/A,#N/A,FALSE,"Test 120 Day Accts";#N/A,#N/A,FALSE,"Tickmarks"}</definedName>
    <definedName name="wrn.Aging._.and._.Trend._.Analysis._1_3_2" hidden="1">{#N/A,#N/A,FALSE,"Aging Summary";#N/A,#N/A,FALSE,"Ratio Analysis";#N/A,#N/A,FALSE,"Test 120 Day Accts";#N/A,#N/A,FALSE,"Tickmarks"}</definedName>
    <definedName name="wrn.Aging._.and._.Trend._.Analysis._1_3_2_1" localSheetId="8" hidden="1">{#N/A,#N/A,FALSE,"Aging Summary";#N/A,#N/A,FALSE,"Ratio Analysis";#N/A,#N/A,FALSE,"Test 120 Day Accts";#N/A,#N/A,FALSE,"Tickmarks"}</definedName>
    <definedName name="wrn.Aging._.and._.Trend._.Analysis._1_3_2_1" localSheetId="7" hidden="1">{#N/A,#N/A,FALSE,"Aging Summary";#N/A,#N/A,FALSE,"Ratio Analysis";#N/A,#N/A,FALSE,"Test 120 Day Accts";#N/A,#N/A,FALSE,"Tickmarks"}</definedName>
    <definedName name="wrn.Aging._.and._.Trend._.Analysis._1_3_2_1" localSheetId="6" hidden="1">{#N/A,#N/A,FALSE,"Aging Summary";#N/A,#N/A,FALSE,"Ratio Analysis";#N/A,#N/A,FALSE,"Test 120 Day Accts";#N/A,#N/A,FALSE,"Tickmarks"}</definedName>
    <definedName name="wrn.Aging._.and._.Trend._.Analysis._1_3_2_1" hidden="1">{#N/A,#N/A,FALSE,"Aging Summary";#N/A,#N/A,FALSE,"Ratio Analysis";#N/A,#N/A,FALSE,"Test 120 Day Accts";#N/A,#N/A,FALSE,"Tickmarks"}</definedName>
    <definedName name="wrn.Aging._.and._.Trend._.Analysis._1_3_2_2" localSheetId="8" hidden="1">{#N/A,#N/A,FALSE,"Aging Summary";#N/A,#N/A,FALSE,"Ratio Analysis";#N/A,#N/A,FALSE,"Test 120 Day Accts";#N/A,#N/A,FALSE,"Tickmarks"}</definedName>
    <definedName name="wrn.Aging._.and._.Trend._.Analysis._1_3_2_2" localSheetId="7" hidden="1">{#N/A,#N/A,FALSE,"Aging Summary";#N/A,#N/A,FALSE,"Ratio Analysis";#N/A,#N/A,FALSE,"Test 120 Day Accts";#N/A,#N/A,FALSE,"Tickmarks"}</definedName>
    <definedName name="wrn.Aging._.and._.Trend._.Analysis._1_3_2_2" localSheetId="6" hidden="1">{#N/A,#N/A,FALSE,"Aging Summary";#N/A,#N/A,FALSE,"Ratio Analysis";#N/A,#N/A,FALSE,"Test 120 Day Accts";#N/A,#N/A,FALSE,"Tickmarks"}</definedName>
    <definedName name="wrn.Aging._.and._.Trend._.Analysis._1_3_2_2" hidden="1">{#N/A,#N/A,FALSE,"Aging Summary";#N/A,#N/A,FALSE,"Ratio Analysis";#N/A,#N/A,FALSE,"Test 120 Day Accts";#N/A,#N/A,FALSE,"Tickmarks"}</definedName>
    <definedName name="wrn.Aging._.and._.Trend._.Analysis._1_3_3" localSheetId="8" hidden="1">{#N/A,#N/A,FALSE,"Aging Summary";#N/A,#N/A,FALSE,"Ratio Analysis";#N/A,#N/A,FALSE,"Test 120 Day Accts";#N/A,#N/A,FALSE,"Tickmarks"}</definedName>
    <definedName name="wrn.Aging._.and._.Trend._.Analysis._1_3_3" localSheetId="7" hidden="1">{#N/A,#N/A,FALSE,"Aging Summary";#N/A,#N/A,FALSE,"Ratio Analysis";#N/A,#N/A,FALSE,"Test 120 Day Accts";#N/A,#N/A,FALSE,"Tickmarks"}</definedName>
    <definedName name="wrn.Aging._.and._.Trend._.Analysis._1_3_3" localSheetId="6" hidden="1">{#N/A,#N/A,FALSE,"Aging Summary";#N/A,#N/A,FALSE,"Ratio Analysis";#N/A,#N/A,FALSE,"Test 120 Day Accts";#N/A,#N/A,FALSE,"Tickmarks"}</definedName>
    <definedName name="wrn.Aging._.and._.Trend._.Analysis._1_3_3" hidden="1">{#N/A,#N/A,FALSE,"Aging Summary";#N/A,#N/A,FALSE,"Ratio Analysis";#N/A,#N/A,FALSE,"Test 120 Day Accts";#N/A,#N/A,FALSE,"Tickmarks"}</definedName>
    <definedName name="wrn.Aging._.and._.Trend._.Analysis._1_3_3_1" localSheetId="8" hidden="1">{#N/A,#N/A,FALSE,"Aging Summary";#N/A,#N/A,FALSE,"Ratio Analysis";#N/A,#N/A,FALSE,"Test 120 Day Accts";#N/A,#N/A,FALSE,"Tickmarks"}</definedName>
    <definedName name="wrn.Aging._.and._.Trend._.Analysis._1_3_3_1" localSheetId="7" hidden="1">{#N/A,#N/A,FALSE,"Aging Summary";#N/A,#N/A,FALSE,"Ratio Analysis";#N/A,#N/A,FALSE,"Test 120 Day Accts";#N/A,#N/A,FALSE,"Tickmarks"}</definedName>
    <definedName name="wrn.Aging._.and._.Trend._.Analysis._1_3_3_1" localSheetId="6" hidden="1">{#N/A,#N/A,FALSE,"Aging Summary";#N/A,#N/A,FALSE,"Ratio Analysis";#N/A,#N/A,FALSE,"Test 120 Day Accts";#N/A,#N/A,FALSE,"Tickmarks"}</definedName>
    <definedName name="wrn.Aging._.and._.Trend._.Analysis._1_3_3_1" hidden="1">{#N/A,#N/A,FALSE,"Aging Summary";#N/A,#N/A,FALSE,"Ratio Analysis";#N/A,#N/A,FALSE,"Test 120 Day Accts";#N/A,#N/A,FALSE,"Tickmarks"}</definedName>
    <definedName name="wrn.Aging._.and._.Trend._.Analysis._1_3_3_2" localSheetId="8" hidden="1">{#N/A,#N/A,FALSE,"Aging Summary";#N/A,#N/A,FALSE,"Ratio Analysis";#N/A,#N/A,FALSE,"Test 120 Day Accts";#N/A,#N/A,FALSE,"Tickmarks"}</definedName>
    <definedName name="wrn.Aging._.and._.Trend._.Analysis._1_3_3_2" localSheetId="7" hidden="1">{#N/A,#N/A,FALSE,"Aging Summary";#N/A,#N/A,FALSE,"Ratio Analysis";#N/A,#N/A,FALSE,"Test 120 Day Accts";#N/A,#N/A,FALSE,"Tickmarks"}</definedName>
    <definedName name="wrn.Aging._.and._.Trend._.Analysis._1_3_3_2" localSheetId="6" hidden="1">{#N/A,#N/A,FALSE,"Aging Summary";#N/A,#N/A,FALSE,"Ratio Analysis";#N/A,#N/A,FALSE,"Test 120 Day Accts";#N/A,#N/A,FALSE,"Tickmarks"}</definedName>
    <definedName name="wrn.Aging._.and._.Trend._.Analysis._1_3_3_2" hidden="1">{#N/A,#N/A,FALSE,"Aging Summary";#N/A,#N/A,FALSE,"Ratio Analysis";#N/A,#N/A,FALSE,"Test 120 Day Accts";#N/A,#N/A,FALSE,"Tickmarks"}</definedName>
    <definedName name="wrn.Aging._.and._.Trend._.Analysis._1_3_4" localSheetId="8" hidden="1">{#N/A,#N/A,FALSE,"Aging Summary";#N/A,#N/A,FALSE,"Ratio Analysis";#N/A,#N/A,FALSE,"Test 120 Day Accts";#N/A,#N/A,FALSE,"Tickmarks"}</definedName>
    <definedName name="wrn.Aging._.and._.Trend._.Analysis._1_3_4" localSheetId="7" hidden="1">{#N/A,#N/A,FALSE,"Aging Summary";#N/A,#N/A,FALSE,"Ratio Analysis";#N/A,#N/A,FALSE,"Test 120 Day Accts";#N/A,#N/A,FALSE,"Tickmarks"}</definedName>
    <definedName name="wrn.Aging._.and._.Trend._.Analysis._1_3_4" localSheetId="6" hidden="1">{#N/A,#N/A,FALSE,"Aging Summary";#N/A,#N/A,FALSE,"Ratio Analysis";#N/A,#N/A,FALSE,"Test 120 Day Accts";#N/A,#N/A,FALSE,"Tickmarks"}</definedName>
    <definedName name="wrn.Aging._.and._.Trend._.Analysis._1_3_4" hidden="1">{#N/A,#N/A,FALSE,"Aging Summary";#N/A,#N/A,FALSE,"Ratio Analysis";#N/A,#N/A,FALSE,"Test 120 Day Accts";#N/A,#N/A,FALSE,"Tickmarks"}</definedName>
    <definedName name="wrn.Aging._.and._.Trend._.Analysis._1_3_5" localSheetId="8" hidden="1">{#N/A,#N/A,FALSE,"Aging Summary";#N/A,#N/A,FALSE,"Ratio Analysis";#N/A,#N/A,FALSE,"Test 120 Day Accts";#N/A,#N/A,FALSE,"Tickmarks"}</definedName>
    <definedName name="wrn.Aging._.and._.Trend._.Analysis._1_3_5" localSheetId="7" hidden="1">{#N/A,#N/A,FALSE,"Aging Summary";#N/A,#N/A,FALSE,"Ratio Analysis";#N/A,#N/A,FALSE,"Test 120 Day Accts";#N/A,#N/A,FALSE,"Tickmarks"}</definedName>
    <definedName name="wrn.Aging._.and._.Trend._.Analysis._1_3_5" localSheetId="6" hidden="1">{#N/A,#N/A,FALSE,"Aging Summary";#N/A,#N/A,FALSE,"Ratio Analysis";#N/A,#N/A,FALSE,"Test 120 Day Accts";#N/A,#N/A,FALSE,"Tickmarks"}</definedName>
    <definedName name="wrn.Aging._.and._.Trend._.Analysis._1_3_5" hidden="1">{#N/A,#N/A,FALSE,"Aging Summary";#N/A,#N/A,FALSE,"Ratio Analysis";#N/A,#N/A,FALSE,"Test 120 Day Accts";#N/A,#N/A,FALSE,"Tickmarks"}</definedName>
    <definedName name="wrn.Aging._.and._.Trend._.Analysis._1_4" localSheetId="8" hidden="1">{#N/A,#N/A,FALSE,"Aging Summary";#N/A,#N/A,FALSE,"Ratio Analysis";#N/A,#N/A,FALSE,"Test 120 Day Accts";#N/A,#N/A,FALSE,"Tickmarks"}</definedName>
    <definedName name="wrn.Aging._.and._.Trend._.Analysis._1_4" localSheetId="7" hidden="1">{#N/A,#N/A,FALSE,"Aging Summary";#N/A,#N/A,FALSE,"Ratio Analysis";#N/A,#N/A,FALSE,"Test 120 Day Accts";#N/A,#N/A,FALSE,"Tickmarks"}</definedName>
    <definedName name="wrn.Aging._.and._.Trend._.Analysis._1_4" localSheetId="6" hidden="1">{#N/A,#N/A,FALSE,"Aging Summary";#N/A,#N/A,FALSE,"Ratio Analysis";#N/A,#N/A,FALSE,"Test 120 Day Accts";#N/A,#N/A,FALSE,"Tickmarks"}</definedName>
    <definedName name="wrn.Aging._.and._.Trend._.Analysis._1_4" hidden="1">{#N/A,#N/A,FALSE,"Aging Summary";#N/A,#N/A,FALSE,"Ratio Analysis";#N/A,#N/A,FALSE,"Test 120 Day Accts";#N/A,#N/A,FALSE,"Tickmarks"}</definedName>
    <definedName name="wrn.Aging._.and._.Trend._.Analysis._1_4_1" localSheetId="8" hidden="1">{#N/A,#N/A,FALSE,"Aging Summary";#N/A,#N/A,FALSE,"Ratio Analysis";#N/A,#N/A,FALSE,"Test 120 Day Accts";#N/A,#N/A,FALSE,"Tickmarks"}</definedName>
    <definedName name="wrn.Aging._.and._.Trend._.Analysis._1_4_1" localSheetId="7" hidden="1">{#N/A,#N/A,FALSE,"Aging Summary";#N/A,#N/A,FALSE,"Ratio Analysis";#N/A,#N/A,FALSE,"Test 120 Day Accts";#N/A,#N/A,FALSE,"Tickmarks"}</definedName>
    <definedName name="wrn.Aging._.and._.Trend._.Analysis._1_4_1" localSheetId="6" hidden="1">{#N/A,#N/A,FALSE,"Aging Summary";#N/A,#N/A,FALSE,"Ratio Analysis";#N/A,#N/A,FALSE,"Test 120 Day Accts";#N/A,#N/A,FALSE,"Tickmarks"}</definedName>
    <definedName name="wrn.Aging._.and._.Trend._.Analysis._1_4_1" hidden="1">{#N/A,#N/A,FALSE,"Aging Summary";#N/A,#N/A,FALSE,"Ratio Analysis";#N/A,#N/A,FALSE,"Test 120 Day Accts";#N/A,#N/A,FALSE,"Tickmarks"}</definedName>
    <definedName name="wrn.Aging._.and._.Trend._.Analysis._1_4_1_1" localSheetId="8" hidden="1">{#N/A,#N/A,FALSE,"Aging Summary";#N/A,#N/A,FALSE,"Ratio Analysis";#N/A,#N/A,FALSE,"Test 120 Day Accts";#N/A,#N/A,FALSE,"Tickmarks"}</definedName>
    <definedName name="wrn.Aging._.and._.Trend._.Analysis._1_4_1_1" localSheetId="7" hidden="1">{#N/A,#N/A,FALSE,"Aging Summary";#N/A,#N/A,FALSE,"Ratio Analysis";#N/A,#N/A,FALSE,"Test 120 Day Accts";#N/A,#N/A,FALSE,"Tickmarks"}</definedName>
    <definedName name="wrn.Aging._.and._.Trend._.Analysis._1_4_1_1" localSheetId="6" hidden="1">{#N/A,#N/A,FALSE,"Aging Summary";#N/A,#N/A,FALSE,"Ratio Analysis";#N/A,#N/A,FALSE,"Test 120 Day Accts";#N/A,#N/A,FALSE,"Tickmarks"}</definedName>
    <definedName name="wrn.Aging._.and._.Trend._.Analysis._1_4_1_1" hidden="1">{#N/A,#N/A,FALSE,"Aging Summary";#N/A,#N/A,FALSE,"Ratio Analysis";#N/A,#N/A,FALSE,"Test 120 Day Accts";#N/A,#N/A,FALSE,"Tickmarks"}</definedName>
    <definedName name="wrn.Aging._.and._.Trend._.Analysis._1_4_1_2" localSheetId="8" hidden="1">{#N/A,#N/A,FALSE,"Aging Summary";#N/A,#N/A,FALSE,"Ratio Analysis";#N/A,#N/A,FALSE,"Test 120 Day Accts";#N/A,#N/A,FALSE,"Tickmarks"}</definedName>
    <definedName name="wrn.Aging._.and._.Trend._.Analysis._1_4_1_2" localSheetId="7" hidden="1">{#N/A,#N/A,FALSE,"Aging Summary";#N/A,#N/A,FALSE,"Ratio Analysis";#N/A,#N/A,FALSE,"Test 120 Day Accts";#N/A,#N/A,FALSE,"Tickmarks"}</definedName>
    <definedName name="wrn.Aging._.and._.Trend._.Analysis._1_4_1_2" localSheetId="6" hidden="1">{#N/A,#N/A,FALSE,"Aging Summary";#N/A,#N/A,FALSE,"Ratio Analysis";#N/A,#N/A,FALSE,"Test 120 Day Accts";#N/A,#N/A,FALSE,"Tickmarks"}</definedName>
    <definedName name="wrn.Aging._.and._.Trend._.Analysis._1_4_1_2" hidden="1">{#N/A,#N/A,FALSE,"Aging Summary";#N/A,#N/A,FALSE,"Ratio Analysis";#N/A,#N/A,FALSE,"Test 120 Day Accts";#N/A,#N/A,FALSE,"Tickmarks"}</definedName>
    <definedName name="wrn.Aging._.and._.Trend._.Analysis._1_4_2" localSheetId="8" hidden="1">{#N/A,#N/A,FALSE,"Aging Summary";#N/A,#N/A,FALSE,"Ratio Analysis";#N/A,#N/A,FALSE,"Test 120 Day Accts";#N/A,#N/A,FALSE,"Tickmarks"}</definedName>
    <definedName name="wrn.Aging._.and._.Trend._.Analysis._1_4_2" localSheetId="7" hidden="1">{#N/A,#N/A,FALSE,"Aging Summary";#N/A,#N/A,FALSE,"Ratio Analysis";#N/A,#N/A,FALSE,"Test 120 Day Accts";#N/A,#N/A,FALSE,"Tickmarks"}</definedName>
    <definedName name="wrn.Aging._.and._.Trend._.Analysis._1_4_2" localSheetId="6" hidden="1">{#N/A,#N/A,FALSE,"Aging Summary";#N/A,#N/A,FALSE,"Ratio Analysis";#N/A,#N/A,FALSE,"Test 120 Day Accts";#N/A,#N/A,FALSE,"Tickmarks"}</definedName>
    <definedName name="wrn.Aging._.and._.Trend._.Analysis._1_4_2" hidden="1">{#N/A,#N/A,FALSE,"Aging Summary";#N/A,#N/A,FALSE,"Ratio Analysis";#N/A,#N/A,FALSE,"Test 120 Day Accts";#N/A,#N/A,FALSE,"Tickmarks"}</definedName>
    <definedName name="wrn.Aging._.and._.Trend._.Analysis._1_4_2_1" localSheetId="8" hidden="1">{#N/A,#N/A,FALSE,"Aging Summary";#N/A,#N/A,FALSE,"Ratio Analysis";#N/A,#N/A,FALSE,"Test 120 Day Accts";#N/A,#N/A,FALSE,"Tickmarks"}</definedName>
    <definedName name="wrn.Aging._.and._.Trend._.Analysis._1_4_2_1" localSheetId="7" hidden="1">{#N/A,#N/A,FALSE,"Aging Summary";#N/A,#N/A,FALSE,"Ratio Analysis";#N/A,#N/A,FALSE,"Test 120 Day Accts";#N/A,#N/A,FALSE,"Tickmarks"}</definedName>
    <definedName name="wrn.Aging._.and._.Trend._.Analysis._1_4_2_1" localSheetId="6" hidden="1">{#N/A,#N/A,FALSE,"Aging Summary";#N/A,#N/A,FALSE,"Ratio Analysis";#N/A,#N/A,FALSE,"Test 120 Day Accts";#N/A,#N/A,FALSE,"Tickmarks"}</definedName>
    <definedName name="wrn.Aging._.and._.Trend._.Analysis._1_4_2_1" hidden="1">{#N/A,#N/A,FALSE,"Aging Summary";#N/A,#N/A,FALSE,"Ratio Analysis";#N/A,#N/A,FALSE,"Test 120 Day Accts";#N/A,#N/A,FALSE,"Tickmarks"}</definedName>
    <definedName name="wrn.Aging._.and._.Trend._.Analysis._1_4_2_2" localSheetId="8" hidden="1">{#N/A,#N/A,FALSE,"Aging Summary";#N/A,#N/A,FALSE,"Ratio Analysis";#N/A,#N/A,FALSE,"Test 120 Day Accts";#N/A,#N/A,FALSE,"Tickmarks"}</definedName>
    <definedName name="wrn.Aging._.and._.Trend._.Analysis._1_4_2_2" localSheetId="7" hidden="1">{#N/A,#N/A,FALSE,"Aging Summary";#N/A,#N/A,FALSE,"Ratio Analysis";#N/A,#N/A,FALSE,"Test 120 Day Accts";#N/A,#N/A,FALSE,"Tickmarks"}</definedName>
    <definedName name="wrn.Aging._.and._.Trend._.Analysis._1_4_2_2" localSheetId="6" hidden="1">{#N/A,#N/A,FALSE,"Aging Summary";#N/A,#N/A,FALSE,"Ratio Analysis";#N/A,#N/A,FALSE,"Test 120 Day Accts";#N/A,#N/A,FALSE,"Tickmarks"}</definedName>
    <definedName name="wrn.Aging._.and._.Trend._.Analysis._1_4_2_2" hidden="1">{#N/A,#N/A,FALSE,"Aging Summary";#N/A,#N/A,FALSE,"Ratio Analysis";#N/A,#N/A,FALSE,"Test 120 Day Accts";#N/A,#N/A,FALSE,"Tickmarks"}</definedName>
    <definedName name="wrn.Aging._.and._.Trend._.Analysis._1_4_3" localSheetId="8" hidden="1">{#N/A,#N/A,FALSE,"Aging Summary";#N/A,#N/A,FALSE,"Ratio Analysis";#N/A,#N/A,FALSE,"Test 120 Day Accts";#N/A,#N/A,FALSE,"Tickmarks"}</definedName>
    <definedName name="wrn.Aging._.and._.Trend._.Analysis._1_4_3" localSheetId="7" hidden="1">{#N/A,#N/A,FALSE,"Aging Summary";#N/A,#N/A,FALSE,"Ratio Analysis";#N/A,#N/A,FALSE,"Test 120 Day Accts";#N/A,#N/A,FALSE,"Tickmarks"}</definedName>
    <definedName name="wrn.Aging._.and._.Trend._.Analysis._1_4_3" localSheetId="6" hidden="1">{#N/A,#N/A,FALSE,"Aging Summary";#N/A,#N/A,FALSE,"Ratio Analysis";#N/A,#N/A,FALSE,"Test 120 Day Accts";#N/A,#N/A,FALSE,"Tickmarks"}</definedName>
    <definedName name="wrn.Aging._.and._.Trend._.Analysis._1_4_3" hidden="1">{#N/A,#N/A,FALSE,"Aging Summary";#N/A,#N/A,FALSE,"Ratio Analysis";#N/A,#N/A,FALSE,"Test 120 Day Accts";#N/A,#N/A,FALSE,"Tickmarks"}</definedName>
    <definedName name="wrn.Aging._.and._.Trend._.Analysis._1_4_3_1" localSheetId="8" hidden="1">{#N/A,#N/A,FALSE,"Aging Summary";#N/A,#N/A,FALSE,"Ratio Analysis";#N/A,#N/A,FALSE,"Test 120 Day Accts";#N/A,#N/A,FALSE,"Tickmarks"}</definedName>
    <definedName name="wrn.Aging._.and._.Trend._.Analysis._1_4_3_1" localSheetId="7" hidden="1">{#N/A,#N/A,FALSE,"Aging Summary";#N/A,#N/A,FALSE,"Ratio Analysis";#N/A,#N/A,FALSE,"Test 120 Day Accts";#N/A,#N/A,FALSE,"Tickmarks"}</definedName>
    <definedName name="wrn.Aging._.and._.Trend._.Analysis._1_4_3_1" localSheetId="6" hidden="1">{#N/A,#N/A,FALSE,"Aging Summary";#N/A,#N/A,FALSE,"Ratio Analysis";#N/A,#N/A,FALSE,"Test 120 Day Accts";#N/A,#N/A,FALSE,"Tickmarks"}</definedName>
    <definedName name="wrn.Aging._.and._.Trend._.Analysis._1_4_3_1" hidden="1">{#N/A,#N/A,FALSE,"Aging Summary";#N/A,#N/A,FALSE,"Ratio Analysis";#N/A,#N/A,FALSE,"Test 120 Day Accts";#N/A,#N/A,FALSE,"Tickmarks"}</definedName>
    <definedName name="wrn.Aging._.and._.Trend._.Analysis._1_4_3_2" localSheetId="8" hidden="1">{#N/A,#N/A,FALSE,"Aging Summary";#N/A,#N/A,FALSE,"Ratio Analysis";#N/A,#N/A,FALSE,"Test 120 Day Accts";#N/A,#N/A,FALSE,"Tickmarks"}</definedName>
    <definedName name="wrn.Aging._.and._.Trend._.Analysis._1_4_3_2" localSheetId="7" hidden="1">{#N/A,#N/A,FALSE,"Aging Summary";#N/A,#N/A,FALSE,"Ratio Analysis";#N/A,#N/A,FALSE,"Test 120 Day Accts";#N/A,#N/A,FALSE,"Tickmarks"}</definedName>
    <definedName name="wrn.Aging._.and._.Trend._.Analysis._1_4_3_2" localSheetId="6" hidden="1">{#N/A,#N/A,FALSE,"Aging Summary";#N/A,#N/A,FALSE,"Ratio Analysis";#N/A,#N/A,FALSE,"Test 120 Day Accts";#N/A,#N/A,FALSE,"Tickmarks"}</definedName>
    <definedName name="wrn.Aging._.and._.Trend._.Analysis._1_4_3_2" hidden="1">{#N/A,#N/A,FALSE,"Aging Summary";#N/A,#N/A,FALSE,"Ratio Analysis";#N/A,#N/A,FALSE,"Test 120 Day Accts";#N/A,#N/A,FALSE,"Tickmarks"}</definedName>
    <definedName name="wrn.Aging._.and._.Trend._.Analysis._1_4_4" localSheetId="8" hidden="1">{#N/A,#N/A,FALSE,"Aging Summary";#N/A,#N/A,FALSE,"Ratio Analysis";#N/A,#N/A,FALSE,"Test 120 Day Accts";#N/A,#N/A,FALSE,"Tickmarks"}</definedName>
    <definedName name="wrn.Aging._.and._.Trend._.Analysis._1_4_4" localSheetId="7" hidden="1">{#N/A,#N/A,FALSE,"Aging Summary";#N/A,#N/A,FALSE,"Ratio Analysis";#N/A,#N/A,FALSE,"Test 120 Day Accts";#N/A,#N/A,FALSE,"Tickmarks"}</definedName>
    <definedName name="wrn.Aging._.and._.Trend._.Analysis._1_4_4" localSheetId="6" hidden="1">{#N/A,#N/A,FALSE,"Aging Summary";#N/A,#N/A,FALSE,"Ratio Analysis";#N/A,#N/A,FALSE,"Test 120 Day Accts";#N/A,#N/A,FALSE,"Tickmarks"}</definedName>
    <definedName name="wrn.Aging._.and._.Trend._.Analysis._1_4_4" hidden="1">{#N/A,#N/A,FALSE,"Aging Summary";#N/A,#N/A,FALSE,"Ratio Analysis";#N/A,#N/A,FALSE,"Test 120 Day Accts";#N/A,#N/A,FALSE,"Tickmarks"}</definedName>
    <definedName name="wrn.Aging._.and._.Trend._.Analysis._1_4_5" localSheetId="8" hidden="1">{#N/A,#N/A,FALSE,"Aging Summary";#N/A,#N/A,FALSE,"Ratio Analysis";#N/A,#N/A,FALSE,"Test 120 Day Accts";#N/A,#N/A,FALSE,"Tickmarks"}</definedName>
    <definedName name="wrn.Aging._.and._.Trend._.Analysis._1_4_5" localSheetId="7" hidden="1">{#N/A,#N/A,FALSE,"Aging Summary";#N/A,#N/A,FALSE,"Ratio Analysis";#N/A,#N/A,FALSE,"Test 120 Day Accts";#N/A,#N/A,FALSE,"Tickmarks"}</definedName>
    <definedName name="wrn.Aging._.and._.Trend._.Analysis._1_4_5" localSheetId="6" hidden="1">{#N/A,#N/A,FALSE,"Aging Summary";#N/A,#N/A,FALSE,"Ratio Analysis";#N/A,#N/A,FALSE,"Test 120 Day Accts";#N/A,#N/A,FALSE,"Tickmarks"}</definedName>
    <definedName name="wrn.Aging._.and._.Trend._.Analysis._1_4_5" hidden="1">{#N/A,#N/A,FALSE,"Aging Summary";#N/A,#N/A,FALSE,"Ratio Analysis";#N/A,#N/A,FALSE,"Test 120 Day Accts";#N/A,#N/A,FALSE,"Tickmarks"}</definedName>
    <definedName name="wrn.Aging._.and._.Trend._.Analysis._1_5" localSheetId="8" hidden="1">{#N/A,#N/A,FALSE,"Aging Summary";#N/A,#N/A,FALSE,"Ratio Analysis";#N/A,#N/A,FALSE,"Test 120 Day Accts";#N/A,#N/A,FALSE,"Tickmarks"}</definedName>
    <definedName name="wrn.Aging._.and._.Trend._.Analysis._1_5" localSheetId="7" hidden="1">{#N/A,#N/A,FALSE,"Aging Summary";#N/A,#N/A,FALSE,"Ratio Analysis";#N/A,#N/A,FALSE,"Test 120 Day Accts";#N/A,#N/A,FALSE,"Tickmarks"}</definedName>
    <definedName name="wrn.Aging._.and._.Trend._.Analysis._1_5" localSheetId="6" hidden="1">{#N/A,#N/A,FALSE,"Aging Summary";#N/A,#N/A,FALSE,"Ratio Analysis";#N/A,#N/A,FALSE,"Test 120 Day Accts";#N/A,#N/A,FALSE,"Tickmarks"}</definedName>
    <definedName name="wrn.Aging._.and._.Trend._.Analysis._1_5" hidden="1">{#N/A,#N/A,FALSE,"Aging Summary";#N/A,#N/A,FALSE,"Ratio Analysis";#N/A,#N/A,FALSE,"Test 120 Day Accts";#N/A,#N/A,FALSE,"Tickmarks"}</definedName>
    <definedName name="wrn.Aging._.and._.Trend._.Analysis._1_5_1" localSheetId="8" hidden="1">{#N/A,#N/A,FALSE,"Aging Summary";#N/A,#N/A,FALSE,"Ratio Analysis";#N/A,#N/A,FALSE,"Test 120 Day Accts";#N/A,#N/A,FALSE,"Tickmarks"}</definedName>
    <definedName name="wrn.Aging._.and._.Trend._.Analysis._1_5_1" localSheetId="7" hidden="1">{#N/A,#N/A,FALSE,"Aging Summary";#N/A,#N/A,FALSE,"Ratio Analysis";#N/A,#N/A,FALSE,"Test 120 Day Accts";#N/A,#N/A,FALSE,"Tickmarks"}</definedName>
    <definedName name="wrn.Aging._.and._.Trend._.Analysis._1_5_1" localSheetId="6" hidden="1">{#N/A,#N/A,FALSE,"Aging Summary";#N/A,#N/A,FALSE,"Ratio Analysis";#N/A,#N/A,FALSE,"Test 120 Day Accts";#N/A,#N/A,FALSE,"Tickmarks"}</definedName>
    <definedName name="wrn.Aging._.and._.Trend._.Analysis._1_5_1" hidden="1">{#N/A,#N/A,FALSE,"Aging Summary";#N/A,#N/A,FALSE,"Ratio Analysis";#N/A,#N/A,FALSE,"Test 120 Day Accts";#N/A,#N/A,FALSE,"Tickmarks"}</definedName>
    <definedName name="wrn.Aging._.and._.Trend._.Analysis._1_5_1_1" localSheetId="8" hidden="1">{#N/A,#N/A,FALSE,"Aging Summary";#N/A,#N/A,FALSE,"Ratio Analysis";#N/A,#N/A,FALSE,"Test 120 Day Accts";#N/A,#N/A,FALSE,"Tickmarks"}</definedName>
    <definedName name="wrn.Aging._.and._.Trend._.Analysis._1_5_1_1" localSheetId="7" hidden="1">{#N/A,#N/A,FALSE,"Aging Summary";#N/A,#N/A,FALSE,"Ratio Analysis";#N/A,#N/A,FALSE,"Test 120 Day Accts";#N/A,#N/A,FALSE,"Tickmarks"}</definedName>
    <definedName name="wrn.Aging._.and._.Trend._.Analysis._1_5_1_1" localSheetId="6" hidden="1">{#N/A,#N/A,FALSE,"Aging Summary";#N/A,#N/A,FALSE,"Ratio Analysis";#N/A,#N/A,FALSE,"Test 120 Day Accts";#N/A,#N/A,FALSE,"Tickmarks"}</definedName>
    <definedName name="wrn.Aging._.and._.Trend._.Analysis._1_5_1_1" hidden="1">{#N/A,#N/A,FALSE,"Aging Summary";#N/A,#N/A,FALSE,"Ratio Analysis";#N/A,#N/A,FALSE,"Test 120 Day Accts";#N/A,#N/A,FALSE,"Tickmarks"}</definedName>
    <definedName name="wrn.Aging._.and._.Trend._.Analysis._1_5_1_2" localSheetId="8" hidden="1">{#N/A,#N/A,FALSE,"Aging Summary";#N/A,#N/A,FALSE,"Ratio Analysis";#N/A,#N/A,FALSE,"Test 120 Day Accts";#N/A,#N/A,FALSE,"Tickmarks"}</definedName>
    <definedName name="wrn.Aging._.and._.Trend._.Analysis._1_5_1_2" localSheetId="7" hidden="1">{#N/A,#N/A,FALSE,"Aging Summary";#N/A,#N/A,FALSE,"Ratio Analysis";#N/A,#N/A,FALSE,"Test 120 Day Accts";#N/A,#N/A,FALSE,"Tickmarks"}</definedName>
    <definedName name="wrn.Aging._.and._.Trend._.Analysis._1_5_1_2" localSheetId="6" hidden="1">{#N/A,#N/A,FALSE,"Aging Summary";#N/A,#N/A,FALSE,"Ratio Analysis";#N/A,#N/A,FALSE,"Test 120 Day Accts";#N/A,#N/A,FALSE,"Tickmarks"}</definedName>
    <definedName name="wrn.Aging._.and._.Trend._.Analysis._1_5_1_2" hidden="1">{#N/A,#N/A,FALSE,"Aging Summary";#N/A,#N/A,FALSE,"Ratio Analysis";#N/A,#N/A,FALSE,"Test 120 Day Accts";#N/A,#N/A,FALSE,"Tickmarks"}</definedName>
    <definedName name="wrn.Aging._.and._.Trend._.Analysis._1_5_2" localSheetId="8" hidden="1">{#N/A,#N/A,FALSE,"Aging Summary";#N/A,#N/A,FALSE,"Ratio Analysis";#N/A,#N/A,FALSE,"Test 120 Day Accts";#N/A,#N/A,FALSE,"Tickmarks"}</definedName>
    <definedName name="wrn.Aging._.and._.Trend._.Analysis._1_5_2" localSheetId="7" hidden="1">{#N/A,#N/A,FALSE,"Aging Summary";#N/A,#N/A,FALSE,"Ratio Analysis";#N/A,#N/A,FALSE,"Test 120 Day Accts";#N/A,#N/A,FALSE,"Tickmarks"}</definedName>
    <definedName name="wrn.Aging._.and._.Trend._.Analysis._1_5_2" localSheetId="6" hidden="1">{#N/A,#N/A,FALSE,"Aging Summary";#N/A,#N/A,FALSE,"Ratio Analysis";#N/A,#N/A,FALSE,"Test 120 Day Accts";#N/A,#N/A,FALSE,"Tickmarks"}</definedName>
    <definedName name="wrn.Aging._.and._.Trend._.Analysis._1_5_2" hidden="1">{#N/A,#N/A,FALSE,"Aging Summary";#N/A,#N/A,FALSE,"Ratio Analysis";#N/A,#N/A,FALSE,"Test 120 Day Accts";#N/A,#N/A,FALSE,"Tickmarks"}</definedName>
    <definedName name="wrn.Aging._.and._.Trend._.Analysis._1_5_2_1" localSheetId="8" hidden="1">{#N/A,#N/A,FALSE,"Aging Summary";#N/A,#N/A,FALSE,"Ratio Analysis";#N/A,#N/A,FALSE,"Test 120 Day Accts";#N/A,#N/A,FALSE,"Tickmarks"}</definedName>
    <definedName name="wrn.Aging._.and._.Trend._.Analysis._1_5_2_1" localSheetId="7" hidden="1">{#N/A,#N/A,FALSE,"Aging Summary";#N/A,#N/A,FALSE,"Ratio Analysis";#N/A,#N/A,FALSE,"Test 120 Day Accts";#N/A,#N/A,FALSE,"Tickmarks"}</definedName>
    <definedName name="wrn.Aging._.and._.Trend._.Analysis._1_5_2_1" localSheetId="6" hidden="1">{#N/A,#N/A,FALSE,"Aging Summary";#N/A,#N/A,FALSE,"Ratio Analysis";#N/A,#N/A,FALSE,"Test 120 Day Accts";#N/A,#N/A,FALSE,"Tickmarks"}</definedName>
    <definedName name="wrn.Aging._.and._.Trend._.Analysis._1_5_2_1" hidden="1">{#N/A,#N/A,FALSE,"Aging Summary";#N/A,#N/A,FALSE,"Ratio Analysis";#N/A,#N/A,FALSE,"Test 120 Day Accts";#N/A,#N/A,FALSE,"Tickmarks"}</definedName>
    <definedName name="wrn.Aging._.and._.Trend._.Analysis._1_5_2_2" localSheetId="8" hidden="1">{#N/A,#N/A,FALSE,"Aging Summary";#N/A,#N/A,FALSE,"Ratio Analysis";#N/A,#N/A,FALSE,"Test 120 Day Accts";#N/A,#N/A,FALSE,"Tickmarks"}</definedName>
    <definedName name="wrn.Aging._.and._.Trend._.Analysis._1_5_2_2" localSheetId="7" hidden="1">{#N/A,#N/A,FALSE,"Aging Summary";#N/A,#N/A,FALSE,"Ratio Analysis";#N/A,#N/A,FALSE,"Test 120 Day Accts";#N/A,#N/A,FALSE,"Tickmarks"}</definedName>
    <definedName name="wrn.Aging._.and._.Trend._.Analysis._1_5_2_2" localSheetId="6" hidden="1">{#N/A,#N/A,FALSE,"Aging Summary";#N/A,#N/A,FALSE,"Ratio Analysis";#N/A,#N/A,FALSE,"Test 120 Day Accts";#N/A,#N/A,FALSE,"Tickmarks"}</definedName>
    <definedName name="wrn.Aging._.and._.Trend._.Analysis._1_5_2_2" hidden="1">{#N/A,#N/A,FALSE,"Aging Summary";#N/A,#N/A,FALSE,"Ratio Analysis";#N/A,#N/A,FALSE,"Test 120 Day Accts";#N/A,#N/A,FALSE,"Tickmarks"}</definedName>
    <definedName name="wrn.Aging._.and._.Trend._.Analysis._1_5_3" localSheetId="8" hidden="1">{#N/A,#N/A,FALSE,"Aging Summary";#N/A,#N/A,FALSE,"Ratio Analysis";#N/A,#N/A,FALSE,"Test 120 Day Accts";#N/A,#N/A,FALSE,"Tickmarks"}</definedName>
    <definedName name="wrn.Aging._.and._.Trend._.Analysis._1_5_3" localSheetId="7" hidden="1">{#N/A,#N/A,FALSE,"Aging Summary";#N/A,#N/A,FALSE,"Ratio Analysis";#N/A,#N/A,FALSE,"Test 120 Day Accts";#N/A,#N/A,FALSE,"Tickmarks"}</definedName>
    <definedName name="wrn.Aging._.and._.Trend._.Analysis._1_5_3" localSheetId="6" hidden="1">{#N/A,#N/A,FALSE,"Aging Summary";#N/A,#N/A,FALSE,"Ratio Analysis";#N/A,#N/A,FALSE,"Test 120 Day Accts";#N/A,#N/A,FALSE,"Tickmarks"}</definedName>
    <definedName name="wrn.Aging._.and._.Trend._.Analysis._1_5_3" hidden="1">{#N/A,#N/A,FALSE,"Aging Summary";#N/A,#N/A,FALSE,"Ratio Analysis";#N/A,#N/A,FALSE,"Test 120 Day Accts";#N/A,#N/A,FALSE,"Tickmarks"}</definedName>
    <definedName name="wrn.Aging._.and._.Trend._.Analysis._1_5_3_1" localSheetId="8" hidden="1">{#N/A,#N/A,FALSE,"Aging Summary";#N/A,#N/A,FALSE,"Ratio Analysis";#N/A,#N/A,FALSE,"Test 120 Day Accts";#N/A,#N/A,FALSE,"Tickmarks"}</definedName>
    <definedName name="wrn.Aging._.and._.Trend._.Analysis._1_5_3_1" localSheetId="7" hidden="1">{#N/A,#N/A,FALSE,"Aging Summary";#N/A,#N/A,FALSE,"Ratio Analysis";#N/A,#N/A,FALSE,"Test 120 Day Accts";#N/A,#N/A,FALSE,"Tickmarks"}</definedName>
    <definedName name="wrn.Aging._.and._.Trend._.Analysis._1_5_3_1" localSheetId="6" hidden="1">{#N/A,#N/A,FALSE,"Aging Summary";#N/A,#N/A,FALSE,"Ratio Analysis";#N/A,#N/A,FALSE,"Test 120 Day Accts";#N/A,#N/A,FALSE,"Tickmarks"}</definedName>
    <definedName name="wrn.Aging._.and._.Trend._.Analysis._1_5_3_1" hidden="1">{#N/A,#N/A,FALSE,"Aging Summary";#N/A,#N/A,FALSE,"Ratio Analysis";#N/A,#N/A,FALSE,"Test 120 Day Accts";#N/A,#N/A,FALSE,"Tickmarks"}</definedName>
    <definedName name="wrn.Aging._.and._.Trend._.Analysis._1_5_3_2" localSheetId="8" hidden="1">{#N/A,#N/A,FALSE,"Aging Summary";#N/A,#N/A,FALSE,"Ratio Analysis";#N/A,#N/A,FALSE,"Test 120 Day Accts";#N/A,#N/A,FALSE,"Tickmarks"}</definedName>
    <definedName name="wrn.Aging._.and._.Trend._.Analysis._1_5_3_2" localSheetId="7" hidden="1">{#N/A,#N/A,FALSE,"Aging Summary";#N/A,#N/A,FALSE,"Ratio Analysis";#N/A,#N/A,FALSE,"Test 120 Day Accts";#N/A,#N/A,FALSE,"Tickmarks"}</definedName>
    <definedName name="wrn.Aging._.and._.Trend._.Analysis._1_5_3_2" localSheetId="6" hidden="1">{#N/A,#N/A,FALSE,"Aging Summary";#N/A,#N/A,FALSE,"Ratio Analysis";#N/A,#N/A,FALSE,"Test 120 Day Accts";#N/A,#N/A,FALSE,"Tickmarks"}</definedName>
    <definedName name="wrn.Aging._.and._.Trend._.Analysis._1_5_3_2" hidden="1">{#N/A,#N/A,FALSE,"Aging Summary";#N/A,#N/A,FALSE,"Ratio Analysis";#N/A,#N/A,FALSE,"Test 120 Day Accts";#N/A,#N/A,FALSE,"Tickmarks"}</definedName>
    <definedName name="wrn.Aging._.and._.Trend._.Analysis._1_5_4" localSheetId="8" hidden="1">{#N/A,#N/A,FALSE,"Aging Summary";#N/A,#N/A,FALSE,"Ratio Analysis";#N/A,#N/A,FALSE,"Test 120 Day Accts";#N/A,#N/A,FALSE,"Tickmarks"}</definedName>
    <definedName name="wrn.Aging._.and._.Trend._.Analysis._1_5_4" localSheetId="7" hidden="1">{#N/A,#N/A,FALSE,"Aging Summary";#N/A,#N/A,FALSE,"Ratio Analysis";#N/A,#N/A,FALSE,"Test 120 Day Accts";#N/A,#N/A,FALSE,"Tickmarks"}</definedName>
    <definedName name="wrn.Aging._.and._.Trend._.Analysis._1_5_4" localSheetId="6" hidden="1">{#N/A,#N/A,FALSE,"Aging Summary";#N/A,#N/A,FALSE,"Ratio Analysis";#N/A,#N/A,FALSE,"Test 120 Day Accts";#N/A,#N/A,FALSE,"Tickmarks"}</definedName>
    <definedName name="wrn.Aging._.and._.Trend._.Analysis._1_5_4" hidden="1">{#N/A,#N/A,FALSE,"Aging Summary";#N/A,#N/A,FALSE,"Ratio Analysis";#N/A,#N/A,FALSE,"Test 120 Day Accts";#N/A,#N/A,FALSE,"Tickmarks"}</definedName>
    <definedName name="wrn.Aging._.and._.Trend._.Analysis._1_5_5" localSheetId="8" hidden="1">{#N/A,#N/A,FALSE,"Aging Summary";#N/A,#N/A,FALSE,"Ratio Analysis";#N/A,#N/A,FALSE,"Test 120 Day Accts";#N/A,#N/A,FALSE,"Tickmarks"}</definedName>
    <definedName name="wrn.Aging._.and._.Trend._.Analysis._1_5_5" localSheetId="7" hidden="1">{#N/A,#N/A,FALSE,"Aging Summary";#N/A,#N/A,FALSE,"Ratio Analysis";#N/A,#N/A,FALSE,"Test 120 Day Accts";#N/A,#N/A,FALSE,"Tickmarks"}</definedName>
    <definedName name="wrn.Aging._.and._.Trend._.Analysis._1_5_5" localSheetId="6" hidden="1">{#N/A,#N/A,FALSE,"Aging Summary";#N/A,#N/A,FALSE,"Ratio Analysis";#N/A,#N/A,FALSE,"Test 120 Day Accts";#N/A,#N/A,FALSE,"Tickmarks"}</definedName>
    <definedName name="wrn.Aging._.and._.Trend._.Analysis._1_5_5" hidden="1">{#N/A,#N/A,FALSE,"Aging Summary";#N/A,#N/A,FALSE,"Ratio Analysis";#N/A,#N/A,FALSE,"Test 120 Day Accts";#N/A,#N/A,FALSE,"Tickmarks"}</definedName>
    <definedName name="wrn.Aging._.and._.Trend._.Analysis._2" localSheetId="8" hidden="1">{#N/A,#N/A,FALSE,"Aging Summary";#N/A,#N/A,FALSE,"Ratio Analysis";#N/A,#N/A,FALSE,"Test 120 Day Accts";#N/A,#N/A,FALSE,"Tickmarks"}</definedName>
    <definedName name="wrn.Aging._.and._.Trend._.Analysis._2" localSheetId="7" hidden="1">{#N/A,#N/A,FALSE,"Aging Summary";#N/A,#N/A,FALSE,"Ratio Analysis";#N/A,#N/A,FALSE,"Test 120 Day Accts";#N/A,#N/A,FALSE,"Tickmarks"}</definedName>
    <definedName name="wrn.Aging._.and._.Trend._.Analysis._2" localSheetId="6" hidden="1">{#N/A,#N/A,FALSE,"Aging Summary";#N/A,#N/A,FALSE,"Ratio Analysis";#N/A,#N/A,FALSE,"Test 120 Day Accts";#N/A,#N/A,FALSE,"Tickmarks"}</definedName>
    <definedName name="wrn.Aging._.and._.Trend._.Analysis._2" hidden="1">{#N/A,#N/A,FALSE,"Aging Summary";#N/A,#N/A,FALSE,"Ratio Analysis";#N/A,#N/A,FALSE,"Test 120 Day Accts";#N/A,#N/A,FALSE,"Tickmarks"}</definedName>
    <definedName name="wrn.Aging._.and._.Trend._.Analysis._2_1" localSheetId="8" hidden="1">{#N/A,#N/A,FALSE,"Aging Summary";#N/A,#N/A,FALSE,"Ratio Analysis";#N/A,#N/A,FALSE,"Test 120 Day Accts";#N/A,#N/A,FALSE,"Tickmarks"}</definedName>
    <definedName name="wrn.Aging._.and._.Trend._.Analysis._2_1" localSheetId="7" hidden="1">{#N/A,#N/A,FALSE,"Aging Summary";#N/A,#N/A,FALSE,"Ratio Analysis";#N/A,#N/A,FALSE,"Test 120 Day Accts";#N/A,#N/A,FALSE,"Tickmarks"}</definedName>
    <definedName name="wrn.Aging._.and._.Trend._.Analysis._2_1" localSheetId="6" hidden="1">{#N/A,#N/A,FALSE,"Aging Summary";#N/A,#N/A,FALSE,"Ratio Analysis";#N/A,#N/A,FALSE,"Test 120 Day Accts";#N/A,#N/A,FALSE,"Tickmarks"}</definedName>
    <definedName name="wrn.Aging._.and._.Trend._.Analysis._2_1" hidden="1">{#N/A,#N/A,FALSE,"Aging Summary";#N/A,#N/A,FALSE,"Ratio Analysis";#N/A,#N/A,FALSE,"Test 120 Day Accts";#N/A,#N/A,FALSE,"Tickmarks"}</definedName>
    <definedName name="wrn.Aging._.and._.Trend._.Analysis._2_1_1" localSheetId="8" hidden="1">{#N/A,#N/A,FALSE,"Aging Summary";#N/A,#N/A,FALSE,"Ratio Analysis";#N/A,#N/A,FALSE,"Test 120 Day Accts";#N/A,#N/A,FALSE,"Tickmarks"}</definedName>
    <definedName name="wrn.Aging._.and._.Trend._.Analysis._2_1_1" localSheetId="7" hidden="1">{#N/A,#N/A,FALSE,"Aging Summary";#N/A,#N/A,FALSE,"Ratio Analysis";#N/A,#N/A,FALSE,"Test 120 Day Accts";#N/A,#N/A,FALSE,"Tickmarks"}</definedName>
    <definedName name="wrn.Aging._.and._.Trend._.Analysis._2_1_1" localSheetId="6" hidden="1">{#N/A,#N/A,FALSE,"Aging Summary";#N/A,#N/A,FALSE,"Ratio Analysis";#N/A,#N/A,FALSE,"Test 120 Day Accts";#N/A,#N/A,FALSE,"Tickmarks"}</definedName>
    <definedName name="wrn.Aging._.and._.Trend._.Analysis._2_1_1" hidden="1">{#N/A,#N/A,FALSE,"Aging Summary";#N/A,#N/A,FALSE,"Ratio Analysis";#N/A,#N/A,FALSE,"Test 120 Day Accts";#N/A,#N/A,FALSE,"Tickmarks"}</definedName>
    <definedName name="wrn.Aging._.and._.Trend._.Analysis._2_1_1_1" localSheetId="8" hidden="1">{#N/A,#N/A,FALSE,"Aging Summary";#N/A,#N/A,FALSE,"Ratio Analysis";#N/A,#N/A,FALSE,"Test 120 Day Accts";#N/A,#N/A,FALSE,"Tickmarks"}</definedName>
    <definedName name="wrn.Aging._.and._.Trend._.Analysis._2_1_1_1" localSheetId="7" hidden="1">{#N/A,#N/A,FALSE,"Aging Summary";#N/A,#N/A,FALSE,"Ratio Analysis";#N/A,#N/A,FALSE,"Test 120 Day Accts";#N/A,#N/A,FALSE,"Tickmarks"}</definedName>
    <definedName name="wrn.Aging._.and._.Trend._.Analysis._2_1_1_1" localSheetId="6" hidden="1">{#N/A,#N/A,FALSE,"Aging Summary";#N/A,#N/A,FALSE,"Ratio Analysis";#N/A,#N/A,FALSE,"Test 120 Day Accts";#N/A,#N/A,FALSE,"Tickmarks"}</definedName>
    <definedName name="wrn.Aging._.and._.Trend._.Analysis._2_1_1_1" hidden="1">{#N/A,#N/A,FALSE,"Aging Summary";#N/A,#N/A,FALSE,"Ratio Analysis";#N/A,#N/A,FALSE,"Test 120 Day Accts";#N/A,#N/A,FALSE,"Tickmarks"}</definedName>
    <definedName name="wrn.Aging._.and._.Trend._.Analysis._2_1_1_2" localSheetId="8" hidden="1">{#N/A,#N/A,FALSE,"Aging Summary";#N/A,#N/A,FALSE,"Ratio Analysis";#N/A,#N/A,FALSE,"Test 120 Day Accts";#N/A,#N/A,FALSE,"Tickmarks"}</definedName>
    <definedName name="wrn.Aging._.and._.Trend._.Analysis._2_1_1_2" localSheetId="7" hidden="1">{#N/A,#N/A,FALSE,"Aging Summary";#N/A,#N/A,FALSE,"Ratio Analysis";#N/A,#N/A,FALSE,"Test 120 Day Accts";#N/A,#N/A,FALSE,"Tickmarks"}</definedName>
    <definedName name="wrn.Aging._.and._.Trend._.Analysis._2_1_1_2" localSheetId="6" hidden="1">{#N/A,#N/A,FALSE,"Aging Summary";#N/A,#N/A,FALSE,"Ratio Analysis";#N/A,#N/A,FALSE,"Test 120 Day Accts";#N/A,#N/A,FALSE,"Tickmarks"}</definedName>
    <definedName name="wrn.Aging._.and._.Trend._.Analysis._2_1_1_2" hidden="1">{#N/A,#N/A,FALSE,"Aging Summary";#N/A,#N/A,FALSE,"Ratio Analysis";#N/A,#N/A,FALSE,"Test 120 Day Accts";#N/A,#N/A,FALSE,"Tickmarks"}</definedName>
    <definedName name="wrn.Aging._.and._.Trend._.Analysis._2_1_2" localSheetId="8" hidden="1">{#N/A,#N/A,FALSE,"Aging Summary";#N/A,#N/A,FALSE,"Ratio Analysis";#N/A,#N/A,FALSE,"Test 120 Day Accts";#N/A,#N/A,FALSE,"Tickmarks"}</definedName>
    <definedName name="wrn.Aging._.and._.Trend._.Analysis._2_1_2" localSheetId="7" hidden="1">{#N/A,#N/A,FALSE,"Aging Summary";#N/A,#N/A,FALSE,"Ratio Analysis";#N/A,#N/A,FALSE,"Test 120 Day Accts";#N/A,#N/A,FALSE,"Tickmarks"}</definedName>
    <definedName name="wrn.Aging._.and._.Trend._.Analysis._2_1_2" localSheetId="6" hidden="1">{#N/A,#N/A,FALSE,"Aging Summary";#N/A,#N/A,FALSE,"Ratio Analysis";#N/A,#N/A,FALSE,"Test 120 Day Accts";#N/A,#N/A,FALSE,"Tickmarks"}</definedName>
    <definedName name="wrn.Aging._.and._.Trend._.Analysis._2_1_2" hidden="1">{#N/A,#N/A,FALSE,"Aging Summary";#N/A,#N/A,FALSE,"Ratio Analysis";#N/A,#N/A,FALSE,"Test 120 Day Accts";#N/A,#N/A,FALSE,"Tickmarks"}</definedName>
    <definedName name="wrn.Aging._.and._.Trend._.Analysis._2_1_2_1" localSheetId="8" hidden="1">{#N/A,#N/A,FALSE,"Aging Summary";#N/A,#N/A,FALSE,"Ratio Analysis";#N/A,#N/A,FALSE,"Test 120 Day Accts";#N/A,#N/A,FALSE,"Tickmarks"}</definedName>
    <definedName name="wrn.Aging._.and._.Trend._.Analysis._2_1_2_1" localSheetId="7" hidden="1">{#N/A,#N/A,FALSE,"Aging Summary";#N/A,#N/A,FALSE,"Ratio Analysis";#N/A,#N/A,FALSE,"Test 120 Day Accts";#N/A,#N/A,FALSE,"Tickmarks"}</definedName>
    <definedName name="wrn.Aging._.and._.Trend._.Analysis._2_1_2_1" localSheetId="6" hidden="1">{#N/A,#N/A,FALSE,"Aging Summary";#N/A,#N/A,FALSE,"Ratio Analysis";#N/A,#N/A,FALSE,"Test 120 Day Accts";#N/A,#N/A,FALSE,"Tickmarks"}</definedName>
    <definedName name="wrn.Aging._.and._.Trend._.Analysis._2_1_2_1" hidden="1">{#N/A,#N/A,FALSE,"Aging Summary";#N/A,#N/A,FALSE,"Ratio Analysis";#N/A,#N/A,FALSE,"Test 120 Day Accts";#N/A,#N/A,FALSE,"Tickmarks"}</definedName>
    <definedName name="wrn.Aging._.and._.Trend._.Analysis._2_1_2_2" localSheetId="8" hidden="1">{#N/A,#N/A,FALSE,"Aging Summary";#N/A,#N/A,FALSE,"Ratio Analysis";#N/A,#N/A,FALSE,"Test 120 Day Accts";#N/A,#N/A,FALSE,"Tickmarks"}</definedName>
    <definedName name="wrn.Aging._.and._.Trend._.Analysis._2_1_2_2" localSheetId="7" hidden="1">{#N/A,#N/A,FALSE,"Aging Summary";#N/A,#N/A,FALSE,"Ratio Analysis";#N/A,#N/A,FALSE,"Test 120 Day Accts";#N/A,#N/A,FALSE,"Tickmarks"}</definedName>
    <definedName name="wrn.Aging._.and._.Trend._.Analysis._2_1_2_2" localSheetId="6" hidden="1">{#N/A,#N/A,FALSE,"Aging Summary";#N/A,#N/A,FALSE,"Ratio Analysis";#N/A,#N/A,FALSE,"Test 120 Day Accts";#N/A,#N/A,FALSE,"Tickmarks"}</definedName>
    <definedName name="wrn.Aging._.and._.Trend._.Analysis._2_1_2_2" hidden="1">{#N/A,#N/A,FALSE,"Aging Summary";#N/A,#N/A,FALSE,"Ratio Analysis";#N/A,#N/A,FALSE,"Test 120 Day Accts";#N/A,#N/A,FALSE,"Tickmarks"}</definedName>
    <definedName name="wrn.Aging._.and._.Trend._.Analysis._2_1_3" localSheetId="8" hidden="1">{#N/A,#N/A,FALSE,"Aging Summary";#N/A,#N/A,FALSE,"Ratio Analysis";#N/A,#N/A,FALSE,"Test 120 Day Accts";#N/A,#N/A,FALSE,"Tickmarks"}</definedName>
    <definedName name="wrn.Aging._.and._.Trend._.Analysis._2_1_3" localSheetId="7" hidden="1">{#N/A,#N/A,FALSE,"Aging Summary";#N/A,#N/A,FALSE,"Ratio Analysis";#N/A,#N/A,FALSE,"Test 120 Day Accts";#N/A,#N/A,FALSE,"Tickmarks"}</definedName>
    <definedName name="wrn.Aging._.and._.Trend._.Analysis._2_1_3" localSheetId="6" hidden="1">{#N/A,#N/A,FALSE,"Aging Summary";#N/A,#N/A,FALSE,"Ratio Analysis";#N/A,#N/A,FALSE,"Test 120 Day Accts";#N/A,#N/A,FALSE,"Tickmarks"}</definedName>
    <definedName name="wrn.Aging._.and._.Trend._.Analysis._2_1_3" hidden="1">{#N/A,#N/A,FALSE,"Aging Summary";#N/A,#N/A,FALSE,"Ratio Analysis";#N/A,#N/A,FALSE,"Test 120 Day Accts";#N/A,#N/A,FALSE,"Tickmarks"}</definedName>
    <definedName name="wrn.Aging._.and._.Trend._.Analysis._2_1_3_1" localSheetId="8" hidden="1">{#N/A,#N/A,FALSE,"Aging Summary";#N/A,#N/A,FALSE,"Ratio Analysis";#N/A,#N/A,FALSE,"Test 120 Day Accts";#N/A,#N/A,FALSE,"Tickmarks"}</definedName>
    <definedName name="wrn.Aging._.and._.Trend._.Analysis._2_1_3_1" localSheetId="7" hidden="1">{#N/A,#N/A,FALSE,"Aging Summary";#N/A,#N/A,FALSE,"Ratio Analysis";#N/A,#N/A,FALSE,"Test 120 Day Accts";#N/A,#N/A,FALSE,"Tickmarks"}</definedName>
    <definedName name="wrn.Aging._.and._.Trend._.Analysis._2_1_3_1" localSheetId="6" hidden="1">{#N/A,#N/A,FALSE,"Aging Summary";#N/A,#N/A,FALSE,"Ratio Analysis";#N/A,#N/A,FALSE,"Test 120 Day Accts";#N/A,#N/A,FALSE,"Tickmarks"}</definedName>
    <definedName name="wrn.Aging._.and._.Trend._.Analysis._2_1_3_1" hidden="1">{#N/A,#N/A,FALSE,"Aging Summary";#N/A,#N/A,FALSE,"Ratio Analysis";#N/A,#N/A,FALSE,"Test 120 Day Accts";#N/A,#N/A,FALSE,"Tickmarks"}</definedName>
    <definedName name="wrn.Aging._.and._.Trend._.Analysis._2_1_3_2" localSheetId="8" hidden="1">{#N/A,#N/A,FALSE,"Aging Summary";#N/A,#N/A,FALSE,"Ratio Analysis";#N/A,#N/A,FALSE,"Test 120 Day Accts";#N/A,#N/A,FALSE,"Tickmarks"}</definedName>
    <definedName name="wrn.Aging._.and._.Trend._.Analysis._2_1_3_2" localSheetId="7" hidden="1">{#N/A,#N/A,FALSE,"Aging Summary";#N/A,#N/A,FALSE,"Ratio Analysis";#N/A,#N/A,FALSE,"Test 120 Day Accts";#N/A,#N/A,FALSE,"Tickmarks"}</definedName>
    <definedName name="wrn.Aging._.and._.Trend._.Analysis._2_1_3_2" localSheetId="6" hidden="1">{#N/A,#N/A,FALSE,"Aging Summary";#N/A,#N/A,FALSE,"Ratio Analysis";#N/A,#N/A,FALSE,"Test 120 Day Accts";#N/A,#N/A,FALSE,"Tickmarks"}</definedName>
    <definedName name="wrn.Aging._.and._.Trend._.Analysis._2_1_3_2" hidden="1">{#N/A,#N/A,FALSE,"Aging Summary";#N/A,#N/A,FALSE,"Ratio Analysis";#N/A,#N/A,FALSE,"Test 120 Day Accts";#N/A,#N/A,FALSE,"Tickmarks"}</definedName>
    <definedName name="wrn.Aging._.and._.Trend._.Analysis._2_1_4" localSheetId="8" hidden="1">{#N/A,#N/A,FALSE,"Aging Summary";#N/A,#N/A,FALSE,"Ratio Analysis";#N/A,#N/A,FALSE,"Test 120 Day Accts";#N/A,#N/A,FALSE,"Tickmarks"}</definedName>
    <definedName name="wrn.Aging._.and._.Trend._.Analysis._2_1_4" localSheetId="7" hidden="1">{#N/A,#N/A,FALSE,"Aging Summary";#N/A,#N/A,FALSE,"Ratio Analysis";#N/A,#N/A,FALSE,"Test 120 Day Accts";#N/A,#N/A,FALSE,"Tickmarks"}</definedName>
    <definedName name="wrn.Aging._.and._.Trend._.Analysis._2_1_4" localSheetId="6" hidden="1">{#N/A,#N/A,FALSE,"Aging Summary";#N/A,#N/A,FALSE,"Ratio Analysis";#N/A,#N/A,FALSE,"Test 120 Day Accts";#N/A,#N/A,FALSE,"Tickmarks"}</definedName>
    <definedName name="wrn.Aging._.and._.Trend._.Analysis._2_1_4" hidden="1">{#N/A,#N/A,FALSE,"Aging Summary";#N/A,#N/A,FALSE,"Ratio Analysis";#N/A,#N/A,FALSE,"Test 120 Day Accts";#N/A,#N/A,FALSE,"Tickmarks"}</definedName>
    <definedName name="wrn.Aging._.and._.Trend._.Analysis._2_1_5" localSheetId="8" hidden="1">{#N/A,#N/A,FALSE,"Aging Summary";#N/A,#N/A,FALSE,"Ratio Analysis";#N/A,#N/A,FALSE,"Test 120 Day Accts";#N/A,#N/A,FALSE,"Tickmarks"}</definedName>
    <definedName name="wrn.Aging._.and._.Trend._.Analysis._2_1_5" localSheetId="7" hidden="1">{#N/A,#N/A,FALSE,"Aging Summary";#N/A,#N/A,FALSE,"Ratio Analysis";#N/A,#N/A,FALSE,"Test 120 Day Accts";#N/A,#N/A,FALSE,"Tickmarks"}</definedName>
    <definedName name="wrn.Aging._.and._.Trend._.Analysis._2_1_5" localSheetId="6" hidden="1">{#N/A,#N/A,FALSE,"Aging Summary";#N/A,#N/A,FALSE,"Ratio Analysis";#N/A,#N/A,FALSE,"Test 120 Day Accts";#N/A,#N/A,FALSE,"Tickmarks"}</definedName>
    <definedName name="wrn.Aging._.and._.Trend._.Analysis._2_1_5" hidden="1">{#N/A,#N/A,FALSE,"Aging Summary";#N/A,#N/A,FALSE,"Ratio Analysis";#N/A,#N/A,FALSE,"Test 120 Day Accts";#N/A,#N/A,FALSE,"Tickmarks"}</definedName>
    <definedName name="wrn.Aging._.and._.Trend._.Analysis._2_2" localSheetId="8" hidden="1">{#N/A,#N/A,FALSE,"Aging Summary";#N/A,#N/A,FALSE,"Ratio Analysis";#N/A,#N/A,FALSE,"Test 120 Day Accts";#N/A,#N/A,FALSE,"Tickmarks"}</definedName>
    <definedName name="wrn.Aging._.and._.Trend._.Analysis._2_2" localSheetId="7" hidden="1">{#N/A,#N/A,FALSE,"Aging Summary";#N/A,#N/A,FALSE,"Ratio Analysis";#N/A,#N/A,FALSE,"Test 120 Day Accts";#N/A,#N/A,FALSE,"Tickmarks"}</definedName>
    <definedName name="wrn.Aging._.and._.Trend._.Analysis._2_2" localSheetId="6" hidden="1">{#N/A,#N/A,FALSE,"Aging Summary";#N/A,#N/A,FALSE,"Ratio Analysis";#N/A,#N/A,FALSE,"Test 120 Day Accts";#N/A,#N/A,FALSE,"Tickmarks"}</definedName>
    <definedName name="wrn.Aging._.and._.Trend._.Analysis._2_2" hidden="1">{#N/A,#N/A,FALSE,"Aging Summary";#N/A,#N/A,FALSE,"Ratio Analysis";#N/A,#N/A,FALSE,"Test 120 Day Accts";#N/A,#N/A,FALSE,"Tickmarks"}</definedName>
    <definedName name="wrn.Aging._.and._.Trend._.Analysis._2_2_1" localSheetId="8" hidden="1">{#N/A,#N/A,FALSE,"Aging Summary";#N/A,#N/A,FALSE,"Ratio Analysis";#N/A,#N/A,FALSE,"Test 120 Day Accts";#N/A,#N/A,FALSE,"Tickmarks"}</definedName>
    <definedName name="wrn.Aging._.and._.Trend._.Analysis._2_2_1" localSheetId="7" hidden="1">{#N/A,#N/A,FALSE,"Aging Summary";#N/A,#N/A,FALSE,"Ratio Analysis";#N/A,#N/A,FALSE,"Test 120 Day Accts";#N/A,#N/A,FALSE,"Tickmarks"}</definedName>
    <definedName name="wrn.Aging._.and._.Trend._.Analysis._2_2_1" localSheetId="6" hidden="1">{#N/A,#N/A,FALSE,"Aging Summary";#N/A,#N/A,FALSE,"Ratio Analysis";#N/A,#N/A,FALSE,"Test 120 Day Accts";#N/A,#N/A,FALSE,"Tickmarks"}</definedName>
    <definedName name="wrn.Aging._.and._.Trend._.Analysis._2_2_1" hidden="1">{#N/A,#N/A,FALSE,"Aging Summary";#N/A,#N/A,FALSE,"Ratio Analysis";#N/A,#N/A,FALSE,"Test 120 Day Accts";#N/A,#N/A,FALSE,"Tickmarks"}</definedName>
    <definedName name="wrn.Aging._.and._.Trend._.Analysis._2_2_2" localSheetId="8" hidden="1">{#N/A,#N/A,FALSE,"Aging Summary";#N/A,#N/A,FALSE,"Ratio Analysis";#N/A,#N/A,FALSE,"Test 120 Day Accts";#N/A,#N/A,FALSE,"Tickmarks"}</definedName>
    <definedName name="wrn.Aging._.and._.Trend._.Analysis._2_2_2" localSheetId="7" hidden="1">{#N/A,#N/A,FALSE,"Aging Summary";#N/A,#N/A,FALSE,"Ratio Analysis";#N/A,#N/A,FALSE,"Test 120 Day Accts";#N/A,#N/A,FALSE,"Tickmarks"}</definedName>
    <definedName name="wrn.Aging._.and._.Trend._.Analysis._2_2_2" localSheetId="6" hidden="1">{#N/A,#N/A,FALSE,"Aging Summary";#N/A,#N/A,FALSE,"Ratio Analysis";#N/A,#N/A,FALSE,"Test 120 Day Accts";#N/A,#N/A,FALSE,"Tickmarks"}</definedName>
    <definedName name="wrn.Aging._.and._.Trend._.Analysis._2_2_2" hidden="1">{#N/A,#N/A,FALSE,"Aging Summary";#N/A,#N/A,FALSE,"Ratio Analysis";#N/A,#N/A,FALSE,"Test 120 Day Accts";#N/A,#N/A,FALSE,"Tickmarks"}</definedName>
    <definedName name="wrn.Aging._.and._.Trend._.Analysis._2_3" localSheetId="8" hidden="1">{#N/A,#N/A,FALSE,"Aging Summary";#N/A,#N/A,FALSE,"Ratio Analysis";#N/A,#N/A,FALSE,"Test 120 Day Accts";#N/A,#N/A,FALSE,"Tickmarks"}</definedName>
    <definedName name="wrn.Aging._.and._.Trend._.Analysis._2_3" localSheetId="7" hidden="1">{#N/A,#N/A,FALSE,"Aging Summary";#N/A,#N/A,FALSE,"Ratio Analysis";#N/A,#N/A,FALSE,"Test 120 Day Accts";#N/A,#N/A,FALSE,"Tickmarks"}</definedName>
    <definedName name="wrn.Aging._.and._.Trend._.Analysis._2_3" localSheetId="6" hidden="1">{#N/A,#N/A,FALSE,"Aging Summary";#N/A,#N/A,FALSE,"Ratio Analysis";#N/A,#N/A,FALSE,"Test 120 Day Accts";#N/A,#N/A,FALSE,"Tickmarks"}</definedName>
    <definedName name="wrn.Aging._.and._.Trend._.Analysis._2_3" hidden="1">{#N/A,#N/A,FALSE,"Aging Summary";#N/A,#N/A,FALSE,"Ratio Analysis";#N/A,#N/A,FALSE,"Test 120 Day Accts";#N/A,#N/A,FALSE,"Tickmarks"}</definedName>
    <definedName name="wrn.Aging._.and._.Trend._.Analysis._2_3_1" localSheetId="8" hidden="1">{#N/A,#N/A,FALSE,"Aging Summary";#N/A,#N/A,FALSE,"Ratio Analysis";#N/A,#N/A,FALSE,"Test 120 Day Accts";#N/A,#N/A,FALSE,"Tickmarks"}</definedName>
    <definedName name="wrn.Aging._.and._.Trend._.Analysis._2_3_1" localSheetId="7" hidden="1">{#N/A,#N/A,FALSE,"Aging Summary";#N/A,#N/A,FALSE,"Ratio Analysis";#N/A,#N/A,FALSE,"Test 120 Day Accts";#N/A,#N/A,FALSE,"Tickmarks"}</definedName>
    <definedName name="wrn.Aging._.and._.Trend._.Analysis._2_3_1" localSheetId="6" hidden="1">{#N/A,#N/A,FALSE,"Aging Summary";#N/A,#N/A,FALSE,"Ratio Analysis";#N/A,#N/A,FALSE,"Test 120 Day Accts";#N/A,#N/A,FALSE,"Tickmarks"}</definedName>
    <definedName name="wrn.Aging._.and._.Trend._.Analysis._2_3_1" hidden="1">{#N/A,#N/A,FALSE,"Aging Summary";#N/A,#N/A,FALSE,"Ratio Analysis";#N/A,#N/A,FALSE,"Test 120 Day Accts";#N/A,#N/A,FALSE,"Tickmarks"}</definedName>
    <definedName name="wrn.Aging._.and._.Trend._.Analysis._2_3_2" localSheetId="8" hidden="1">{#N/A,#N/A,FALSE,"Aging Summary";#N/A,#N/A,FALSE,"Ratio Analysis";#N/A,#N/A,FALSE,"Test 120 Day Accts";#N/A,#N/A,FALSE,"Tickmarks"}</definedName>
    <definedName name="wrn.Aging._.and._.Trend._.Analysis._2_3_2" localSheetId="7" hidden="1">{#N/A,#N/A,FALSE,"Aging Summary";#N/A,#N/A,FALSE,"Ratio Analysis";#N/A,#N/A,FALSE,"Test 120 Day Accts";#N/A,#N/A,FALSE,"Tickmarks"}</definedName>
    <definedName name="wrn.Aging._.and._.Trend._.Analysis._2_3_2" localSheetId="6" hidden="1">{#N/A,#N/A,FALSE,"Aging Summary";#N/A,#N/A,FALSE,"Ratio Analysis";#N/A,#N/A,FALSE,"Test 120 Day Accts";#N/A,#N/A,FALSE,"Tickmarks"}</definedName>
    <definedName name="wrn.Aging._.and._.Trend._.Analysis._2_3_2" hidden="1">{#N/A,#N/A,FALSE,"Aging Summary";#N/A,#N/A,FALSE,"Ratio Analysis";#N/A,#N/A,FALSE,"Test 120 Day Accts";#N/A,#N/A,FALSE,"Tickmarks"}</definedName>
    <definedName name="wrn.Aging._.and._.Trend._.Analysis._2_4" localSheetId="8" hidden="1">{#N/A,#N/A,FALSE,"Aging Summary";#N/A,#N/A,FALSE,"Ratio Analysis";#N/A,#N/A,FALSE,"Test 120 Day Accts";#N/A,#N/A,FALSE,"Tickmarks"}</definedName>
    <definedName name="wrn.Aging._.and._.Trend._.Analysis._2_4" localSheetId="7" hidden="1">{#N/A,#N/A,FALSE,"Aging Summary";#N/A,#N/A,FALSE,"Ratio Analysis";#N/A,#N/A,FALSE,"Test 120 Day Accts";#N/A,#N/A,FALSE,"Tickmarks"}</definedName>
    <definedName name="wrn.Aging._.and._.Trend._.Analysis._2_4" localSheetId="6" hidden="1">{#N/A,#N/A,FALSE,"Aging Summary";#N/A,#N/A,FALSE,"Ratio Analysis";#N/A,#N/A,FALSE,"Test 120 Day Accts";#N/A,#N/A,FALSE,"Tickmarks"}</definedName>
    <definedName name="wrn.Aging._.and._.Trend._.Analysis._2_4" hidden="1">{#N/A,#N/A,FALSE,"Aging Summary";#N/A,#N/A,FALSE,"Ratio Analysis";#N/A,#N/A,FALSE,"Test 120 Day Accts";#N/A,#N/A,FALSE,"Tickmarks"}</definedName>
    <definedName name="wrn.Aging._.and._.Trend._.Analysis._2_5" localSheetId="8" hidden="1">{#N/A,#N/A,FALSE,"Aging Summary";#N/A,#N/A,FALSE,"Ratio Analysis";#N/A,#N/A,FALSE,"Test 120 Day Accts";#N/A,#N/A,FALSE,"Tickmarks"}</definedName>
    <definedName name="wrn.Aging._.and._.Trend._.Analysis._2_5" localSheetId="7" hidden="1">{#N/A,#N/A,FALSE,"Aging Summary";#N/A,#N/A,FALSE,"Ratio Analysis";#N/A,#N/A,FALSE,"Test 120 Day Accts";#N/A,#N/A,FALSE,"Tickmarks"}</definedName>
    <definedName name="wrn.Aging._.and._.Trend._.Analysis._2_5" localSheetId="6" hidden="1">{#N/A,#N/A,FALSE,"Aging Summary";#N/A,#N/A,FALSE,"Ratio Analysis";#N/A,#N/A,FALSE,"Test 120 Day Accts";#N/A,#N/A,FALSE,"Tickmarks"}</definedName>
    <definedName name="wrn.Aging._.and._.Trend._.Analysis._2_5" hidden="1">{#N/A,#N/A,FALSE,"Aging Summary";#N/A,#N/A,FALSE,"Ratio Analysis";#N/A,#N/A,FALSE,"Test 120 Day Accts";#N/A,#N/A,FALSE,"Tickmarks"}</definedName>
    <definedName name="wrn.Aging._.and._.Trend._.Analysis._3" localSheetId="8" hidden="1">{#N/A,#N/A,FALSE,"Aging Summary";#N/A,#N/A,FALSE,"Ratio Analysis";#N/A,#N/A,FALSE,"Test 120 Day Accts";#N/A,#N/A,FALSE,"Tickmarks"}</definedName>
    <definedName name="wrn.Aging._.and._.Trend._.Analysis._3" localSheetId="7" hidden="1">{#N/A,#N/A,FALSE,"Aging Summary";#N/A,#N/A,FALSE,"Ratio Analysis";#N/A,#N/A,FALSE,"Test 120 Day Accts";#N/A,#N/A,FALSE,"Tickmarks"}</definedName>
    <definedName name="wrn.Aging._.and._.Trend._.Analysis._3" localSheetId="6" hidden="1">{#N/A,#N/A,FALSE,"Aging Summary";#N/A,#N/A,FALSE,"Ratio Analysis";#N/A,#N/A,FALSE,"Test 120 Day Accts";#N/A,#N/A,FALSE,"Tickmarks"}</definedName>
    <definedName name="wrn.Aging._.and._.Trend._.Analysis._3" hidden="1">{#N/A,#N/A,FALSE,"Aging Summary";#N/A,#N/A,FALSE,"Ratio Analysis";#N/A,#N/A,FALSE,"Test 120 Day Accts";#N/A,#N/A,FALSE,"Tickmarks"}</definedName>
    <definedName name="wrn.Aging._.and._.Trend._.Analysis._3_1" localSheetId="8" hidden="1">{#N/A,#N/A,FALSE,"Aging Summary";#N/A,#N/A,FALSE,"Ratio Analysis";#N/A,#N/A,FALSE,"Test 120 Day Accts";#N/A,#N/A,FALSE,"Tickmarks"}</definedName>
    <definedName name="wrn.Aging._.and._.Trend._.Analysis._3_1" localSheetId="7" hidden="1">{#N/A,#N/A,FALSE,"Aging Summary";#N/A,#N/A,FALSE,"Ratio Analysis";#N/A,#N/A,FALSE,"Test 120 Day Accts";#N/A,#N/A,FALSE,"Tickmarks"}</definedName>
    <definedName name="wrn.Aging._.and._.Trend._.Analysis._3_1" localSheetId="6" hidden="1">{#N/A,#N/A,FALSE,"Aging Summary";#N/A,#N/A,FALSE,"Ratio Analysis";#N/A,#N/A,FALSE,"Test 120 Day Accts";#N/A,#N/A,FALSE,"Tickmarks"}</definedName>
    <definedName name="wrn.Aging._.and._.Trend._.Analysis._3_1" hidden="1">{#N/A,#N/A,FALSE,"Aging Summary";#N/A,#N/A,FALSE,"Ratio Analysis";#N/A,#N/A,FALSE,"Test 120 Day Accts";#N/A,#N/A,FALSE,"Tickmarks"}</definedName>
    <definedName name="wrn.Aging._.and._.Trend._.Analysis._3_1_1" localSheetId="8" hidden="1">{#N/A,#N/A,FALSE,"Aging Summary";#N/A,#N/A,FALSE,"Ratio Analysis";#N/A,#N/A,FALSE,"Test 120 Day Accts";#N/A,#N/A,FALSE,"Tickmarks"}</definedName>
    <definedName name="wrn.Aging._.and._.Trend._.Analysis._3_1_1" localSheetId="7" hidden="1">{#N/A,#N/A,FALSE,"Aging Summary";#N/A,#N/A,FALSE,"Ratio Analysis";#N/A,#N/A,FALSE,"Test 120 Day Accts";#N/A,#N/A,FALSE,"Tickmarks"}</definedName>
    <definedName name="wrn.Aging._.and._.Trend._.Analysis._3_1_1" localSheetId="6" hidden="1">{#N/A,#N/A,FALSE,"Aging Summary";#N/A,#N/A,FALSE,"Ratio Analysis";#N/A,#N/A,FALSE,"Test 120 Day Accts";#N/A,#N/A,FALSE,"Tickmarks"}</definedName>
    <definedName name="wrn.Aging._.and._.Trend._.Analysis._3_1_1" hidden="1">{#N/A,#N/A,FALSE,"Aging Summary";#N/A,#N/A,FALSE,"Ratio Analysis";#N/A,#N/A,FALSE,"Test 120 Day Accts";#N/A,#N/A,FALSE,"Tickmarks"}</definedName>
    <definedName name="wrn.Aging._.and._.Trend._.Analysis._3_1_2" localSheetId="8" hidden="1">{#N/A,#N/A,FALSE,"Aging Summary";#N/A,#N/A,FALSE,"Ratio Analysis";#N/A,#N/A,FALSE,"Test 120 Day Accts";#N/A,#N/A,FALSE,"Tickmarks"}</definedName>
    <definedName name="wrn.Aging._.and._.Trend._.Analysis._3_1_2" localSheetId="7" hidden="1">{#N/A,#N/A,FALSE,"Aging Summary";#N/A,#N/A,FALSE,"Ratio Analysis";#N/A,#N/A,FALSE,"Test 120 Day Accts";#N/A,#N/A,FALSE,"Tickmarks"}</definedName>
    <definedName name="wrn.Aging._.and._.Trend._.Analysis._3_1_2" localSheetId="6" hidden="1">{#N/A,#N/A,FALSE,"Aging Summary";#N/A,#N/A,FALSE,"Ratio Analysis";#N/A,#N/A,FALSE,"Test 120 Day Accts";#N/A,#N/A,FALSE,"Tickmarks"}</definedName>
    <definedName name="wrn.Aging._.and._.Trend._.Analysis._3_1_2" hidden="1">{#N/A,#N/A,FALSE,"Aging Summary";#N/A,#N/A,FALSE,"Ratio Analysis";#N/A,#N/A,FALSE,"Test 120 Day Accts";#N/A,#N/A,FALSE,"Tickmarks"}</definedName>
    <definedName name="wrn.Aging._.and._.Trend._.Analysis._3_2" localSheetId="8" hidden="1">{#N/A,#N/A,FALSE,"Aging Summary";#N/A,#N/A,FALSE,"Ratio Analysis";#N/A,#N/A,FALSE,"Test 120 Day Accts";#N/A,#N/A,FALSE,"Tickmarks"}</definedName>
    <definedName name="wrn.Aging._.and._.Trend._.Analysis._3_2" localSheetId="7" hidden="1">{#N/A,#N/A,FALSE,"Aging Summary";#N/A,#N/A,FALSE,"Ratio Analysis";#N/A,#N/A,FALSE,"Test 120 Day Accts";#N/A,#N/A,FALSE,"Tickmarks"}</definedName>
    <definedName name="wrn.Aging._.and._.Trend._.Analysis._3_2" localSheetId="6" hidden="1">{#N/A,#N/A,FALSE,"Aging Summary";#N/A,#N/A,FALSE,"Ratio Analysis";#N/A,#N/A,FALSE,"Test 120 Day Accts";#N/A,#N/A,FALSE,"Tickmarks"}</definedName>
    <definedName name="wrn.Aging._.and._.Trend._.Analysis._3_2" hidden="1">{#N/A,#N/A,FALSE,"Aging Summary";#N/A,#N/A,FALSE,"Ratio Analysis";#N/A,#N/A,FALSE,"Test 120 Day Accts";#N/A,#N/A,FALSE,"Tickmarks"}</definedName>
    <definedName name="wrn.Aging._.and._.Trend._.Analysis._3_2_1" localSheetId="8" hidden="1">{#N/A,#N/A,FALSE,"Aging Summary";#N/A,#N/A,FALSE,"Ratio Analysis";#N/A,#N/A,FALSE,"Test 120 Day Accts";#N/A,#N/A,FALSE,"Tickmarks"}</definedName>
    <definedName name="wrn.Aging._.and._.Trend._.Analysis._3_2_1" localSheetId="7" hidden="1">{#N/A,#N/A,FALSE,"Aging Summary";#N/A,#N/A,FALSE,"Ratio Analysis";#N/A,#N/A,FALSE,"Test 120 Day Accts";#N/A,#N/A,FALSE,"Tickmarks"}</definedName>
    <definedName name="wrn.Aging._.and._.Trend._.Analysis._3_2_1" localSheetId="6" hidden="1">{#N/A,#N/A,FALSE,"Aging Summary";#N/A,#N/A,FALSE,"Ratio Analysis";#N/A,#N/A,FALSE,"Test 120 Day Accts";#N/A,#N/A,FALSE,"Tickmarks"}</definedName>
    <definedName name="wrn.Aging._.and._.Trend._.Analysis._3_2_1" hidden="1">{#N/A,#N/A,FALSE,"Aging Summary";#N/A,#N/A,FALSE,"Ratio Analysis";#N/A,#N/A,FALSE,"Test 120 Day Accts";#N/A,#N/A,FALSE,"Tickmarks"}</definedName>
    <definedName name="wrn.Aging._.and._.Trend._.Analysis._3_2_2" localSheetId="8" hidden="1">{#N/A,#N/A,FALSE,"Aging Summary";#N/A,#N/A,FALSE,"Ratio Analysis";#N/A,#N/A,FALSE,"Test 120 Day Accts";#N/A,#N/A,FALSE,"Tickmarks"}</definedName>
    <definedName name="wrn.Aging._.and._.Trend._.Analysis._3_2_2" localSheetId="7" hidden="1">{#N/A,#N/A,FALSE,"Aging Summary";#N/A,#N/A,FALSE,"Ratio Analysis";#N/A,#N/A,FALSE,"Test 120 Day Accts";#N/A,#N/A,FALSE,"Tickmarks"}</definedName>
    <definedName name="wrn.Aging._.and._.Trend._.Analysis._3_2_2" localSheetId="6" hidden="1">{#N/A,#N/A,FALSE,"Aging Summary";#N/A,#N/A,FALSE,"Ratio Analysis";#N/A,#N/A,FALSE,"Test 120 Day Accts";#N/A,#N/A,FALSE,"Tickmarks"}</definedName>
    <definedName name="wrn.Aging._.and._.Trend._.Analysis._3_2_2" hidden="1">{#N/A,#N/A,FALSE,"Aging Summary";#N/A,#N/A,FALSE,"Ratio Analysis";#N/A,#N/A,FALSE,"Test 120 Day Accts";#N/A,#N/A,FALSE,"Tickmarks"}</definedName>
    <definedName name="wrn.Aging._.and._.Trend._.Analysis._3_3" localSheetId="8" hidden="1">{#N/A,#N/A,FALSE,"Aging Summary";#N/A,#N/A,FALSE,"Ratio Analysis";#N/A,#N/A,FALSE,"Test 120 Day Accts";#N/A,#N/A,FALSE,"Tickmarks"}</definedName>
    <definedName name="wrn.Aging._.and._.Trend._.Analysis._3_3" localSheetId="7" hidden="1">{#N/A,#N/A,FALSE,"Aging Summary";#N/A,#N/A,FALSE,"Ratio Analysis";#N/A,#N/A,FALSE,"Test 120 Day Accts";#N/A,#N/A,FALSE,"Tickmarks"}</definedName>
    <definedName name="wrn.Aging._.and._.Trend._.Analysis._3_3" localSheetId="6" hidden="1">{#N/A,#N/A,FALSE,"Aging Summary";#N/A,#N/A,FALSE,"Ratio Analysis";#N/A,#N/A,FALSE,"Test 120 Day Accts";#N/A,#N/A,FALSE,"Tickmarks"}</definedName>
    <definedName name="wrn.Aging._.and._.Trend._.Analysis._3_3" hidden="1">{#N/A,#N/A,FALSE,"Aging Summary";#N/A,#N/A,FALSE,"Ratio Analysis";#N/A,#N/A,FALSE,"Test 120 Day Accts";#N/A,#N/A,FALSE,"Tickmarks"}</definedName>
    <definedName name="wrn.Aging._.and._.Trend._.Analysis._3_3_1" localSheetId="8" hidden="1">{#N/A,#N/A,FALSE,"Aging Summary";#N/A,#N/A,FALSE,"Ratio Analysis";#N/A,#N/A,FALSE,"Test 120 Day Accts";#N/A,#N/A,FALSE,"Tickmarks"}</definedName>
    <definedName name="wrn.Aging._.and._.Trend._.Analysis._3_3_1" localSheetId="7" hidden="1">{#N/A,#N/A,FALSE,"Aging Summary";#N/A,#N/A,FALSE,"Ratio Analysis";#N/A,#N/A,FALSE,"Test 120 Day Accts";#N/A,#N/A,FALSE,"Tickmarks"}</definedName>
    <definedName name="wrn.Aging._.and._.Trend._.Analysis._3_3_1" localSheetId="6" hidden="1">{#N/A,#N/A,FALSE,"Aging Summary";#N/A,#N/A,FALSE,"Ratio Analysis";#N/A,#N/A,FALSE,"Test 120 Day Accts";#N/A,#N/A,FALSE,"Tickmarks"}</definedName>
    <definedName name="wrn.Aging._.and._.Trend._.Analysis._3_3_1" hidden="1">{#N/A,#N/A,FALSE,"Aging Summary";#N/A,#N/A,FALSE,"Ratio Analysis";#N/A,#N/A,FALSE,"Test 120 Day Accts";#N/A,#N/A,FALSE,"Tickmarks"}</definedName>
    <definedName name="wrn.Aging._.and._.Trend._.Analysis._3_3_2" localSheetId="8" hidden="1">{#N/A,#N/A,FALSE,"Aging Summary";#N/A,#N/A,FALSE,"Ratio Analysis";#N/A,#N/A,FALSE,"Test 120 Day Accts";#N/A,#N/A,FALSE,"Tickmarks"}</definedName>
    <definedName name="wrn.Aging._.and._.Trend._.Analysis._3_3_2" localSheetId="7" hidden="1">{#N/A,#N/A,FALSE,"Aging Summary";#N/A,#N/A,FALSE,"Ratio Analysis";#N/A,#N/A,FALSE,"Test 120 Day Accts";#N/A,#N/A,FALSE,"Tickmarks"}</definedName>
    <definedName name="wrn.Aging._.and._.Trend._.Analysis._3_3_2" localSheetId="6" hidden="1">{#N/A,#N/A,FALSE,"Aging Summary";#N/A,#N/A,FALSE,"Ratio Analysis";#N/A,#N/A,FALSE,"Test 120 Day Accts";#N/A,#N/A,FALSE,"Tickmarks"}</definedName>
    <definedName name="wrn.Aging._.and._.Trend._.Analysis._3_3_2" hidden="1">{#N/A,#N/A,FALSE,"Aging Summary";#N/A,#N/A,FALSE,"Ratio Analysis";#N/A,#N/A,FALSE,"Test 120 Day Accts";#N/A,#N/A,FALSE,"Tickmarks"}</definedName>
    <definedName name="wrn.Aging._.and._.Trend._.Analysis._3_4" localSheetId="8" hidden="1">{#N/A,#N/A,FALSE,"Aging Summary";#N/A,#N/A,FALSE,"Ratio Analysis";#N/A,#N/A,FALSE,"Test 120 Day Accts";#N/A,#N/A,FALSE,"Tickmarks"}</definedName>
    <definedName name="wrn.Aging._.and._.Trend._.Analysis._3_4" localSheetId="7" hidden="1">{#N/A,#N/A,FALSE,"Aging Summary";#N/A,#N/A,FALSE,"Ratio Analysis";#N/A,#N/A,FALSE,"Test 120 Day Accts";#N/A,#N/A,FALSE,"Tickmarks"}</definedName>
    <definedName name="wrn.Aging._.and._.Trend._.Analysis._3_4" localSheetId="6" hidden="1">{#N/A,#N/A,FALSE,"Aging Summary";#N/A,#N/A,FALSE,"Ratio Analysis";#N/A,#N/A,FALSE,"Test 120 Day Accts";#N/A,#N/A,FALSE,"Tickmarks"}</definedName>
    <definedName name="wrn.Aging._.and._.Trend._.Analysis._3_4" hidden="1">{#N/A,#N/A,FALSE,"Aging Summary";#N/A,#N/A,FALSE,"Ratio Analysis";#N/A,#N/A,FALSE,"Test 120 Day Accts";#N/A,#N/A,FALSE,"Tickmarks"}</definedName>
    <definedName name="wrn.Aging._.and._.Trend._.Analysis._3_5" localSheetId="8" hidden="1">{#N/A,#N/A,FALSE,"Aging Summary";#N/A,#N/A,FALSE,"Ratio Analysis";#N/A,#N/A,FALSE,"Test 120 Day Accts";#N/A,#N/A,FALSE,"Tickmarks"}</definedName>
    <definedName name="wrn.Aging._.and._.Trend._.Analysis._3_5" localSheetId="7" hidden="1">{#N/A,#N/A,FALSE,"Aging Summary";#N/A,#N/A,FALSE,"Ratio Analysis";#N/A,#N/A,FALSE,"Test 120 Day Accts";#N/A,#N/A,FALSE,"Tickmarks"}</definedName>
    <definedName name="wrn.Aging._.and._.Trend._.Analysis._3_5" localSheetId="6" hidden="1">{#N/A,#N/A,FALSE,"Aging Summary";#N/A,#N/A,FALSE,"Ratio Analysis";#N/A,#N/A,FALSE,"Test 120 Day Accts";#N/A,#N/A,FALSE,"Tickmarks"}</definedName>
    <definedName name="wrn.Aging._.and._.Trend._.Analysis._3_5" hidden="1">{#N/A,#N/A,FALSE,"Aging Summary";#N/A,#N/A,FALSE,"Ratio Analysis";#N/A,#N/A,FALSE,"Test 120 Day Accts";#N/A,#N/A,FALSE,"Tickmarks"}</definedName>
    <definedName name="wrn.Aging._.and._.Trend._.Analysis._4" localSheetId="8" hidden="1">{#N/A,#N/A,FALSE,"Aging Summary";#N/A,#N/A,FALSE,"Ratio Analysis";#N/A,#N/A,FALSE,"Test 120 Day Accts";#N/A,#N/A,FALSE,"Tickmarks"}</definedName>
    <definedName name="wrn.Aging._.and._.Trend._.Analysis._4" localSheetId="7" hidden="1">{#N/A,#N/A,FALSE,"Aging Summary";#N/A,#N/A,FALSE,"Ratio Analysis";#N/A,#N/A,FALSE,"Test 120 Day Accts";#N/A,#N/A,FALSE,"Tickmarks"}</definedName>
    <definedName name="wrn.Aging._.and._.Trend._.Analysis._4" localSheetId="6" hidden="1">{#N/A,#N/A,FALSE,"Aging Summary";#N/A,#N/A,FALSE,"Ratio Analysis";#N/A,#N/A,FALSE,"Test 120 Day Accts";#N/A,#N/A,FALSE,"Tickmarks"}</definedName>
    <definedName name="wrn.Aging._.and._.Trend._.Analysis._4" hidden="1">{#N/A,#N/A,FALSE,"Aging Summary";#N/A,#N/A,FALSE,"Ratio Analysis";#N/A,#N/A,FALSE,"Test 120 Day Accts";#N/A,#N/A,FALSE,"Tickmarks"}</definedName>
    <definedName name="wrn.Aging._.and._.Trend._.Analysis._4_1" localSheetId="8" hidden="1">{#N/A,#N/A,FALSE,"Aging Summary";#N/A,#N/A,FALSE,"Ratio Analysis";#N/A,#N/A,FALSE,"Test 120 Day Accts";#N/A,#N/A,FALSE,"Tickmarks"}</definedName>
    <definedName name="wrn.Aging._.and._.Trend._.Analysis._4_1" localSheetId="7" hidden="1">{#N/A,#N/A,FALSE,"Aging Summary";#N/A,#N/A,FALSE,"Ratio Analysis";#N/A,#N/A,FALSE,"Test 120 Day Accts";#N/A,#N/A,FALSE,"Tickmarks"}</definedName>
    <definedName name="wrn.Aging._.and._.Trend._.Analysis._4_1" localSheetId="6" hidden="1">{#N/A,#N/A,FALSE,"Aging Summary";#N/A,#N/A,FALSE,"Ratio Analysis";#N/A,#N/A,FALSE,"Test 120 Day Accts";#N/A,#N/A,FALSE,"Tickmarks"}</definedName>
    <definedName name="wrn.Aging._.and._.Trend._.Analysis._4_1" hidden="1">{#N/A,#N/A,FALSE,"Aging Summary";#N/A,#N/A,FALSE,"Ratio Analysis";#N/A,#N/A,FALSE,"Test 120 Day Accts";#N/A,#N/A,FALSE,"Tickmarks"}</definedName>
    <definedName name="wrn.Aging._.and._.Trend._.Analysis._4_1_1" localSheetId="8" hidden="1">{#N/A,#N/A,FALSE,"Aging Summary";#N/A,#N/A,FALSE,"Ratio Analysis";#N/A,#N/A,FALSE,"Test 120 Day Accts";#N/A,#N/A,FALSE,"Tickmarks"}</definedName>
    <definedName name="wrn.Aging._.and._.Trend._.Analysis._4_1_1" localSheetId="7" hidden="1">{#N/A,#N/A,FALSE,"Aging Summary";#N/A,#N/A,FALSE,"Ratio Analysis";#N/A,#N/A,FALSE,"Test 120 Day Accts";#N/A,#N/A,FALSE,"Tickmarks"}</definedName>
    <definedName name="wrn.Aging._.and._.Trend._.Analysis._4_1_1" localSheetId="6" hidden="1">{#N/A,#N/A,FALSE,"Aging Summary";#N/A,#N/A,FALSE,"Ratio Analysis";#N/A,#N/A,FALSE,"Test 120 Day Accts";#N/A,#N/A,FALSE,"Tickmarks"}</definedName>
    <definedName name="wrn.Aging._.and._.Trend._.Analysis._4_1_1" hidden="1">{#N/A,#N/A,FALSE,"Aging Summary";#N/A,#N/A,FALSE,"Ratio Analysis";#N/A,#N/A,FALSE,"Test 120 Day Accts";#N/A,#N/A,FALSE,"Tickmarks"}</definedName>
    <definedName name="wrn.Aging._.and._.Trend._.Analysis._4_1_2" localSheetId="8" hidden="1">{#N/A,#N/A,FALSE,"Aging Summary";#N/A,#N/A,FALSE,"Ratio Analysis";#N/A,#N/A,FALSE,"Test 120 Day Accts";#N/A,#N/A,FALSE,"Tickmarks"}</definedName>
    <definedName name="wrn.Aging._.and._.Trend._.Analysis._4_1_2" localSheetId="7" hidden="1">{#N/A,#N/A,FALSE,"Aging Summary";#N/A,#N/A,FALSE,"Ratio Analysis";#N/A,#N/A,FALSE,"Test 120 Day Accts";#N/A,#N/A,FALSE,"Tickmarks"}</definedName>
    <definedName name="wrn.Aging._.and._.Trend._.Analysis._4_1_2" localSheetId="6" hidden="1">{#N/A,#N/A,FALSE,"Aging Summary";#N/A,#N/A,FALSE,"Ratio Analysis";#N/A,#N/A,FALSE,"Test 120 Day Accts";#N/A,#N/A,FALSE,"Tickmarks"}</definedName>
    <definedName name="wrn.Aging._.and._.Trend._.Analysis._4_1_2" hidden="1">{#N/A,#N/A,FALSE,"Aging Summary";#N/A,#N/A,FALSE,"Ratio Analysis";#N/A,#N/A,FALSE,"Test 120 Day Accts";#N/A,#N/A,FALSE,"Tickmarks"}</definedName>
    <definedName name="wrn.Aging._.and._.Trend._.Analysis._4_2" localSheetId="8" hidden="1">{#N/A,#N/A,FALSE,"Aging Summary";#N/A,#N/A,FALSE,"Ratio Analysis";#N/A,#N/A,FALSE,"Test 120 Day Accts";#N/A,#N/A,FALSE,"Tickmarks"}</definedName>
    <definedName name="wrn.Aging._.and._.Trend._.Analysis._4_2" localSheetId="7" hidden="1">{#N/A,#N/A,FALSE,"Aging Summary";#N/A,#N/A,FALSE,"Ratio Analysis";#N/A,#N/A,FALSE,"Test 120 Day Accts";#N/A,#N/A,FALSE,"Tickmarks"}</definedName>
    <definedName name="wrn.Aging._.and._.Trend._.Analysis._4_2" localSheetId="6" hidden="1">{#N/A,#N/A,FALSE,"Aging Summary";#N/A,#N/A,FALSE,"Ratio Analysis";#N/A,#N/A,FALSE,"Test 120 Day Accts";#N/A,#N/A,FALSE,"Tickmarks"}</definedName>
    <definedName name="wrn.Aging._.and._.Trend._.Analysis._4_2" hidden="1">{#N/A,#N/A,FALSE,"Aging Summary";#N/A,#N/A,FALSE,"Ratio Analysis";#N/A,#N/A,FALSE,"Test 120 Day Accts";#N/A,#N/A,FALSE,"Tickmarks"}</definedName>
    <definedName name="wrn.Aging._.and._.Trend._.Analysis._4_2_1" localSheetId="8" hidden="1">{#N/A,#N/A,FALSE,"Aging Summary";#N/A,#N/A,FALSE,"Ratio Analysis";#N/A,#N/A,FALSE,"Test 120 Day Accts";#N/A,#N/A,FALSE,"Tickmarks"}</definedName>
    <definedName name="wrn.Aging._.and._.Trend._.Analysis._4_2_1" localSheetId="7" hidden="1">{#N/A,#N/A,FALSE,"Aging Summary";#N/A,#N/A,FALSE,"Ratio Analysis";#N/A,#N/A,FALSE,"Test 120 Day Accts";#N/A,#N/A,FALSE,"Tickmarks"}</definedName>
    <definedName name="wrn.Aging._.and._.Trend._.Analysis._4_2_1" localSheetId="6" hidden="1">{#N/A,#N/A,FALSE,"Aging Summary";#N/A,#N/A,FALSE,"Ratio Analysis";#N/A,#N/A,FALSE,"Test 120 Day Accts";#N/A,#N/A,FALSE,"Tickmarks"}</definedName>
    <definedName name="wrn.Aging._.and._.Trend._.Analysis._4_2_1" hidden="1">{#N/A,#N/A,FALSE,"Aging Summary";#N/A,#N/A,FALSE,"Ratio Analysis";#N/A,#N/A,FALSE,"Test 120 Day Accts";#N/A,#N/A,FALSE,"Tickmarks"}</definedName>
    <definedName name="wrn.Aging._.and._.Trend._.Analysis._4_2_2" localSheetId="8" hidden="1">{#N/A,#N/A,FALSE,"Aging Summary";#N/A,#N/A,FALSE,"Ratio Analysis";#N/A,#N/A,FALSE,"Test 120 Day Accts";#N/A,#N/A,FALSE,"Tickmarks"}</definedName>
    <definedName name="wrn.Aging._.and._.Trend._.Analysis._4_2_2" localSheetId="7" hidden="1">{#N/A,#N/A,FALSE,"Aging Summary";#N/A,#N/A,FALSE,"Ratio Analysis";#N/A,#N/A,FALSE,"Test 120 Day Accts";#N/A,#N/A,FALSE,"Tickmarks"}</definedName>
    <definedName name="wrn.Aging._.and._.Trend._.Analysis._4_2_2" localSheetId="6" hidden="1">{#N/A,#N/A,FALSE,"Aging Summary";#N/A,#N/A,FALSE,"Ratio Analysis";#N/A,#N/A,FALSE,"Test 120 Day Accts";#N/A,#N/A,FALSE,"Tickmarks"}</definedName>
    <definedName name="wrn.Aging._.and._.Trend._.Analysis._4_2_2" hidden="1">{#N/A,#N/A,FALSE,"Aging Summary";#N/A,#N/A,FALSE,"Ratio Analysis";#N/A,#N/A,FALSE,"Test 120 Day Accts";#N/A,#N/A,FALSE,"Tickmarks"}</definedName>
    <definedName name="wrn.Aging._.and._.Trend._.Analysis._4_3" localSheetId="8" hidden="1">{#N/A,#N/A,FALSE,"Aging Summary";#N/A,#N/A,FALSE,"Ratio Analysis";#N/A,#N/A,FALSE,"Test 120 Day Accts";#N/A,#N/A,FALSE,"Tickmarks"}</definedName>
    <definedName name="wrn.Aging._.and._.Trend._.Analysis._4_3" localSheetId="7" hidden="1">{#N/A,#N/A,FALSE,"Aging Summary";#N/A,#N/A,FALSE,"Ratio Analysis";#N/A,#N/A,FALSE,"Test 120 Day Accts";#N/A,#N/A,FALSE,"Tickmarks"}</definedName>
    <definedName name="wrn.Aging._.and._.Trend._.Analysis._4_3" localSheetId="6" hidden="1">{#N/A,#N/A,FALSE,"Aging Summary";#N/A,#N/A,FALSE,"Ratio Analysis";#N/A,#N/A,FALSE,"Test 120 Day Accts";#N/A,#N/A,FALSE,"Tickmarks"}</definedName>
    <definedName name="wrn.Aging._.and._.Trend._.Analysis._4_3" hidden="1">{#N/A,#N/A,FALSE,"Aging Summary";#N/A,#N/A,FALSE,"Ratio Analysis";#N/A,#N/A,FALSE,"Test 120 Day Accts";#N/A,#N/A,FALSE,"Tickmarks"}</definedName>
    <definedName name="wrn.Aging._.and._.Trend._.Analysis._4_3_1" localSheetId="8" hidden="1">{#N/A,#N/A,FALSE,"Aging Summary";#N/A,#N/A,FALSE,"Ratio Analysis";#N/A,#N/A,FALSE,"Test 120 Day Accts";#N/A,#N/A,FALSE,"Tickmarks"}</definedName>
    <definedName name="wrn.Aging._.and._.Trend._.Analysis._4_3_1" localSheetId="7" hidden="1">{#N/A,#N/A,FALSE,"Aging Summary";#N/A,#N/A,FALSE,"Ratio Analysis";#N/A,#N/A,FALSE,"Test 120 Day Accts";#N/A,#N/A,FALSE,"Tickmarks"}</definedName>
    <definedName name="wrn.Aging._.and._.Trend._.Analysis._4_3_1" localSheetId="6" hidden="1">{#N/A,#N/A,FALSE,"Aging Summary";#N/A,#N/A,FALSE,"Ratio Analysis";#N/A,#N/A,FALSE,"Test 120 Day Accts";#N/A,#N/A,FALSE,"Tickmarks"}</definedName>
    <definedName name="wrn.Aging._.and._.Trend._.Analysis._4_3_1" hidden="1">{#N/A,#N/A,FALSE,"Aging Summary";#N/A,#N/A,FALSE,"Ratio Analysis";#N/A,#N/A,FALSE,"Test 120 Day Accts";#N/A,#N/A,FALSE,"Tickmarks"}</definedName>
    <definedName name="wrn.Aging._.and._.Trend._.Analysis._4_3_2" localSheetId="8" hidden="1">{#N/A,#N/A,FALSE,"Aging Summary";#N/A,#N/A,FALSE,"Ratio Analysis";#N/A,#N/A,FALSE,"Test 120 Day Accts";#N/A,#N/A,FALSE,"Tickmarks"}</definedName>
    <definedName name="wrn.Aging._.and._.Trend._.Analysis._4_3_2" localSheetId="7" hidden="1">{#N/A,#N/A,FALSE,"Aging Summary";#N/A,#N/A,FALSE,"Ratio Analysis";#N/A,#N/A,FALSE,"Test 120 Day Accts";#N/A,#N/A,FALSE,"Tickmarks"}</definedName>
    <definedName name="wrn.Aging._.and._.Trend._.Analysis._4_3_2" localSheetId="6" hidden="1">{#N/A,#N/A,FALSE,"Aging Summary";#N/A,#N/A,FALSE,"Ratio Analysis";#N/A,#N/A,FALSE,"Test 120 Day Accts";#N/A,#N/A,FALSE,"Tickmarks"}</definedName>
    <definedName name="wrn.Aging._.and._.Trend._.Analysis._4_3_2" hidden="1">{#N/A,#N/A,FALSE,"Aging Summary";#N/A,#N/A,FALSE,"Ratio Analysis";#N/A,#N/A,FALSE,"Test 120 Day Accts";#N/A,#N/A,FALSE,"Tickmarks"}</definedName>
    <definedName name="wrn.Aging._.and._.Trend._.Analysis._4_4" localSheetId="8" hidden="1">{#N/A,#N/A,FALSE,"Aging Summary";#N/A,#N/A,FALSE,"Ratio Analysis";#N/A,#N/A,FALSE,"Test 120 Day Accts";#N/A,#N/A,FALSE,"Tickmarks"}</definedName>
    <definedName name="wrn.Aging._.and._.Trend._.Analysis._4_4" localSheetId="7" hidden="1">{#N/A,#N/A,FALSE,"Aging Summary";#N/A,#N/A,FALSE,"Ratio Analysis";#N/A,#N/A,FALSE,"Test 120 Day Accts";#N/A,#N/A,FALSE,"Tickmarks"}</definedName>
    <definedName name="wrn.Aging._.and._.Trend._.Analysis._4_4" localSheetId="6" hidden="1">{#N/A,#N/A,FALSE,"Aging Summary";#N/A,#N/A,FALSE,"Ratio Analysis";#N/A,#N/A,FALSE,"Test 120 Day Accts";#N/A,#N/A,FALSE,"Tickmarks"}</definedName>
    <definedName name="wrn.Aging._.and._.Trend._.Analysis._4_4" hidden="1">{#N/A,#N/A,FALSE,"Aging Summary";#N/A,#N/A,FALSE,"Ratio Analysis";#N/A,#N/A,FALSE,"Test 120 Day Accts";#N/A,#N/A,FALSE,"Tickmarks"}</definedName>
    <definedName name="wrn.Aging._.and._.Trend._.Analysis._4_5" localSheetId="8" hidden="1">{#N/A,#N/A,FALSE,"Aging Summary";#N/A,#N/A,FALSE,"Ratio Analysis";#N/A,#N/A,FALSE,"Test 120 Day Accts";#N/A,#N/A,FALSE,"Tickmarks"}</definedName>
    <definedName name="wrn.Aging._.and._.Trend._.Analysis._4_5" localSheetId="7" hidden="1">{#N/A,#N/A,FALSE,"Aging Summary";#N/A,#N/A,FALSE,"Ratio Analysis";#N/A,#N/A,FALSE,"Test 120 Day Accts";#N/A,#N/A,FALSE,"Tickmarks"}</definedName>
    <definedName name="wrn.Aging._.and._.Trend._.Analysis._4_5" localSheetId="6" hidden="1">{#N/A,#N/A,FALSE,"Aging Summary";#N/A,#N/A,FALSE,"Ratio Analysis";#N/A,#N/A,FALSE,"Test 120 Day Accts";#N/A,#N/A,FALSE,"Tickmarks"}</definedName>
    <definedName name="wrn.Aging._.and._.Trend._.Analysis._4_5" hidden="1">{#N/A,#N/A,FALSE,"Aging Summary";#N/A,#N/A,FALSE,"Ratio Analysis";#N/A,#N/A,FALSE,"Test 120 Day Accts";#N/A,#N/A,FALSE,"Tickmarks"}</definedName>
    <definedName name="wrn.Aging._.and._.Trend._.Analysis._5" localSheetId="8" hidden="1">{#N/A,#N/A,FALSE,"Aging Summary";#N/A,#N/A,FALSE,"Ratio Analysis";#N/A,#N/A,FALSE,"Test 120 Day Accts";#N/A,#N/A,FALSE,"Tickmarks"}</definedName>
    <definedName name="wrn.Aging._.and._.Trend._.Analysis._5" localSheetId="7" hidden="1">{#N/A,#N/A,FALSE,"Aging Summary";#N/A,#N/A,FALSE,"Ratio Analysis";#N/A,#N/A,FALSE,"Test 120 Day Accts";#N/A,#N/A,FALSE,"Tickmarks"}</definedName>
    <definedName name="wrn.Aging._.and._.Trend._.Analysis._5" localSheetId="6" hidden="1">{#N/A,#N/A,FALSE,"Aging Summary";#N/A,#N/A,FALSE,"Ratio Analysis";#N/A,#N/A,FALSE,"Test 120 Day Accts";#N/A,#N/A,FALSE,"Tickmarks"}</definedName>
    <definedName name="wrn.Aging._.and._.Trend._.Analysis._5" hidden="1">{#N/A,#N/A,FALSE,"Aging Summary";#N/A,#N/A,FALSE,"Ratio Analysis";#N/A,#N/A,FALSE,"Test 120 Day Accts";#N/A,#N/A,FALSE,"Tickmarks"}</definedName>
    <definedName name="wrn.Aging._.and._.Trend._.Analysis._5_1" localSheetId="8" hidden="1">{#N/A,#N/A,FALSE,"Aging Summary";#N/A,#N/A,FALSE,"Ratio Analysis";#N/A,#N/A,FALSE,"Test 120 Day Accts";#N/A,#N/A,FALSE,"Tickmarks"}</definedName>
    <definedName name="wrn.Aging._.and._.Trend._.Analysis._5_1" localSheetId="7" hidden="1">{#N/A,#N/A,FALSE,"Aging Summary";#N/A,#N/A,FALSE,"Ratio Analysis";#N/A,#N/A,FALSE,"Test 120 Day Accts";#N/A,#N/A,FALSE,"Tickmarks"}</definedName>
    <definedName name="wrn.Aging._.and._.Trend._.Analysis._5_1" localSheetId="6" hidden="1">{#N/A,#N/A,FALSE,"Aging Summary";#N/A,#N/A,FALSE,"Ratio Analysis";#N/A,#N/A,FALSE,"Test 120 Day Accts";#N/A,#N/A,FALSE,"Tickmarks"}</definedName>
    <definedName name="wrn.Aging._.and._.Trend._.Analysis._5_1" hidden="1">{#N/A,#N/A,FALSE,"Aging Summary";#N/A,#N/A,FALSE,"Ratio Analysis";#N/A,#N/A,FALSE,"Test 120 Day Accts";#N/A,#N/A,FALSE,"Tickmarks"}</definedName>
    <definedName name="wrn.Aging._.and._.Trend._.Analysis._5_1_1" localSheetId="8" hidden="1">{#N/A,#N/A,FALSE,"Aging Summary";#N/A,#N/A,FALSE,"Ratio Analysis";#N/A,#N/A,FALSE,"Test 120 Day Accts";#N/A,#N/A,FALSE,"Tickmarks"}</definedName>
    <definedName name="wrn.Aging._.and._.Trend._.Analysis._5_1_1" localSheetId="7" hidden="1">{#N/A,#N/A,FALSE,"Aging Summary";#N/A,#N/A,FALSE,"Ratio Analysis";#N/A,#N/A,FALSE,"Test 120 Day Accts";#N/A,#N/A,FALSE,"Tickmarks"}</definedName>
    <definedName name="wrn.Aging._.and._.Trend._.Analysis._5_1_1" localSheetId="6" hidden="1">{#N/A,#N/A,FALSE,"Aging Summary";#N/A,#N/A,FALSE,"Ratio Analysis";#N/A,#N/A,FALSE,"Test 120 Day Accts";#N/A,#N/A,FALSE,"Tickmarks"}</definedName>
    <definedName name="wrn.Aging._.and._.Trend._.Analysis._5_1_1" hidden="1">{#N/A,#N/A,FALSE,"Aging Summary";#N/A,#N/A,FALSE,"Ratio Analysis";#N/A,#N/A,FALSE,"Test 120 Day Accts";#N/A,#N/A,FALSE,"Tickmarks"}</definedName>
    <definedName name="wrn.Aging._.and._.Trend._.Analysis._5_1_2" localSheetId="8" hidden="1">{#N/A,#N/A,FALSE,"Aging Summary";#N/A,#N/A,FALSE,"Ratio Analysis";#N/A,#N/A,FALSE,"Test 120 Day Accts";#N/A,#N/A,FALSE,"Tickmarks"}</definedName>
    <definedName name="wrn.Aging._.and._.Trend._.Analysis._5_1_2" localSheetId="7" hidden="1">{#N/A,#N/A,FALSE,"Aging Summary";#N/A,#N/A,FALSE,"Ratio Analysis";#N/A,#N/A,FALSE,"Test 120 Day Accts";#N/A,#N/A,FALSE,"Tickmarks"}</definedName>
    <definedName name="wrn.Aging._.and._.Trend._.Analysis._5_1_2" localSheetId="6" hidden="1">{#N/A,#N/A,FALSE,"Aging Summary";#N/A,#N/A,FALSE,"Ratio Analysis";#N/A,#N/A,FALSE,"Test 120 Day Accts";#N/A,#N/A,FALSE,"Tickmarks"}</definedName>
    <definedName name="wrn.Aging._.and._.Trend._.Analysis._5_1_2" hidden="1">{#N/A,#N/A,FALSE,"Aging Summary";#N/A,#N/A,FALSE,"Ratio Analysis";#N/A,#N/A,FALSE,"Test 120 Day Accts";#N/A,#N/A,FALSE,"Tickmarks"}</definedName>
    <definedName name="wrn.Aging._.and._.Trend._.Analysis._5_2" localSheetId="8" hidden="1">{#N/A,#N/A,FALSE,"Aging Summary";#N/A,#N/A,FALSE,"Ratio Analysis";#N/A,#N/A,FALSE,"Test 120 Day Accts";#N/A,#N/A,FALSE,"Tickmarks"}</definedName>
    <definedName name="wrn.Aging._.and._.Trend._.Analysis._5_2" localSheetId="7" hidden="1">{#N/A,#N/A,FALSE,"Aging Summary";#N/A,#N/A,FALSE,"Ratio Analysis";#N/A,#N/A,FALSE,"Test 120 Day Accts";#N/A,#N/A,FALSE,"Tickmarks"}</definedName>
    <definedName name="wrn.Aging._.and._.Trend._.Analysis._5_2" localSheetId="6" hidden="1">{#N/A,#N/A,FALSE,"Aging Summary";#N/A,#N/A,FALSE,"Ratio Analysis";#N/A,#N/A,FALSE,"Test 120 Day Accts";#N/A,#N/A,FALSE,"Tickmarks"}</definedName>
    <definedName name="wrn.Aging._.and._.Trend._.Analysis._5_2" hidden="1">{#N/A,#N/A,FALSE,"Aging Summary";#N/A,#N/A,FALSE,"Ratio Analysis";#N/A,#N/A,FALSE,"Test 120 Day Accts";#N/A,#N/A,FALSE,"Tickmarks"}</definedName>
    <definedName name="wrn.Aging._.and._.Trend._.Analysis._5_2_1" localSheetId="8" hidden="1">{#N/A,#N/A,FALSE,"Aging Summary";#N/A,#N/A,FALSE,"Ratio Analysis";#N/A,#N/A,FALSE,"Test 120 Day Accts";#N/A,#N/A,FALSE,"Tickmarks"}</definedName>
    <definedName name="wrn.Aging._.and._.Trend._.Analysis._5_2_1" localSheetId="7" hidden="1">{#N/A,#N/A,FALSE,"Aging Summary";#N/A,#N/A,FALSE,"Ratio Analysis";#N/A,#N/A,FALSE,"Test 120 Day Accts";#N/A,#N/A,FALSE,"Tickmarks"}</definedName>
    <definedName name="wrn.Aging._.and._.Trend._.Analysis._5_2_1" localSheetId="6" hidden="1">{#N/A,#N/A,FALSE,"Aging Summary";#N/A,#N/A,FALSE,"Ratio Analysis";#N/A,#N/A,FALSE,"Test 120 Day Accts";#N/A,#N/A,FALSE,"Tickmarks"}</definedName>
    <definedName name="wrn.Aging._.and._.Trend._.Analysis._5_2_1" hidden="1">{#N/A,#N/A,FALSE,"Aging Summary";#N/A,#N/A,FALSE,"Ratio Analysis";#N/A,#N/A,FALSE,"Test 120 Day Accts";#N/A,#N/A,FALSE,"Tickmarks"}</definedName>
    <definedName name="wrn.Aging._.and._.Trend._.Analysis._5_2_2" localSheetId="8" hidden="1">{#N/A,#N/A,FALSE,"Aging Summary";#N/A,#N/A,FALSE,"Ratio Analysis";#N/A,#N/A,FALSE,"Test 120 Day Accts";#N/A,#N/A,FALSE,"Tickmarks"}</definedName>
    <definedName name="wrn.Aging._.and._.Trend._.Analysis._5_2_2" localSheetId="7" hidden="1">{#N/A,#N/A,FALSE,"Aging Summary";#N/A,#N/A,FALSE,"Ratio Analysis";#N/A,#N/A,FALSE,"Test 120 Day Accts";#N/A,#N/A,FALSE,"Tickmarks"}</definedName>
    <definedName name="wrn.Aging._.and._.Trend._.Analysis._5_2_2" localSheetId="6" hidden="1">{#N/A,#N/A,FALSE,"Aging Summary";#N/A,#N/A,FALSE,"Ratio Analysis";#N/A,#N/A,FALSE,"Test 120 Day Accts";#N/A,#N/A,FALSE,"Tickmarks"}</definedName>
    <definedName name="wrn.Aging._.and._.Trend._.Analysis._5_2_2" hidden="1">{#N/A,#N/A,FALSE,"Aging Summary";#N/A,#N/A,FALSE,"Ratio Analysis";#N/A,#N/A,FALSE,"Test 120 Day Accts";#N/A,#N/A,FALSE,"Tickmarks"}</definedName>
    <definedName name="wrn.Aging._.and._.Trend._.Analysis._5_3" localSheetId="8" hidden="1">{#N/A,#N/A,FALSE,"Aging Summary";#N/A,#N/A,FALSE,"Ratio Analysis";#N/A,#N/A,FALSE,"Test 120 Day Accts";#N/A,#N/A,FALSE,"Tickmarks"}</definedName>
    <definedName name="wrn.Aging._.and._.Trend._.Analysis._5_3" localSheetId="7" hidden="1">{#N/A,#N/A,FALSE,"Aging Summary";#N/A,#N/A,FALSE,"Ratio Analysis";#N/A,#N/A,FALSE,"Test 120 Day Accts";#N/A,#N/A,FALSE,"Tickmarks"}</definedName>
    <definedName name="wrn.Aging._.and._.Trend._.Analysis._5_3" localSheetId="6" hidden="1">{#N/A,#N/A,FALSE,"Aging Summary";#N/A,#N/A,FALSE,"Ratio Analysis";#N/A,#N/A,FALSE,"Test 120 Day Accts";#N/A,#N/A,FALSE,"Tickmarks"}</definedName>
    <definedName name="wrn.Aging._.and._.Trend._.Analysis._5_3" hidden="1">{#N/A,#N/A,FALSE,"Aging Summary";#N/A,#N/A,FALSE,"Ratio Analysis";#N/A,#N/A,FALSE,"Test 120 Day Accts";#N/A,#N/A,FALSE,"Tickmarks"}</definedName>
    <definedName name="wrn.Aging._.and._.Trend._.Analysis._5_3_1" localSheetId="8" hidden="1">{#N/A,#N/A,FALSE,"Aging Summary";#N/A,#N/A,FALSE,"Ratio Analysis";#N/A,#N/A,FALSE,"Test 120 Day Accts";#N/A,#N/A,FALSE,"Tickmarks"}</definedName>
    <definedName name="wrn.Aging._.and._.Trend._.Analysis._5_3_1" localSheetId="7" hidden="1">{#N/A,#N/A,FALSE,"Aging Summary";#N/A,#N/A,FALSE,"Ratio Analysis";#N/A,#N/A,FALSE,"Test 120 Day Accts";#N/A,#N/A,FALSE,"Tickmarks"}</definedName>
    <definedName name="wrn.Aging._.and._.Trend._.Analysis._5_3_1" localSheetId="6" hidden="1">{#N/A,#N/A,FALSE,"Aging Summary";#N/A,#N/A,FALSE,"Ratio Analysis";#N/A,#N/A,FALSE,"Test 120 Day Accts";#N/A,#N/A,FALSE,"Tickmarks"}</definedName>
    <definedName name="wrn.Aging._.and._.Trend._.Analysis._5_3_1" hidden="1">{#N/A,#N/A,FALSE,"Aging Summary";#N/A,#N/A,FALSE,"Ratio Analysis";#N/A,#N/A,FALSE,"Test 120 Day Accts";#N/A,#N/A,FALSE,"Tickmarks"}</definedName>
    <definedName name="wrn.Aging._.and._.Trend._.Analysis._5_3_2" localSheetId="8" hidden="1">{#N/A,#N/A,FALSE,"Aging Summary";#N/A,#N/A,FALSE,"Ratio Analysis";#N/A,#N/A,FALSE,"Test 120 Day Accts";#N/A,#N/A,FALSE,"Tickmarks"}</definedName>
    <definedName name="wrn.Aging._.and._.Trend._.Analysis._5_3_2" localSheetId="7" hidden="1">{#N/A,#N/A,FALSE,"Aging Summary";#N/A,#N/A,FALSE,"Ratio Analysis";#N/A,#N/A,FALSE,"Test 120 Day Accts";#N/A,#N/A,FALSE,"Tickmarks"}</definedName>
    <definedName name="wrn.Aging._.and._.Trend._.Analysis._5_3_2" localSheetId="6" hidden="1">{#N/A,#N/A,FALSE,"Aging Summary";#N/A,#N/A,FALSE,"Ratio Analysis";#N/A,#N/A,FALSE,"Test 120 Day Accts";#N/A,#N/A,FALSE,"Tickmarks"}</definedName>
    <definedName name="wrn.Aging._.and._.Trend._.Analysis._5_3_2" hidden="1">{#N/A,#N/A,FALSE,"Aging Summary";#N/A,#N/A,FALSE,"Ratio Analysis";#N/A,#N/A,FALSE,"Test 120 Day Accts";#N/A,#N/A,FALSE,"Tickmarks"}</definedName>
    <definedName name="wrn.Aging._.and._.Trend._.Analysis._5_4" localSheetId="8" hidden="1">{#N/A,#N/A,FALSE,"Aging Summary";#N/A,#N/A,FALSE,"Ratio Analysis";#N/A,#N/A,FALSE,"Test 120 Day Accts";#N/A,#N/A,FALSE,"Tickmarks"}</definedName>
    <definedName name="wrn.Aging._.and._.Trend._.Analysis._5_4" localSheetId="7" hidden="1">{#N/A,#N/A,FALSE,"Aging Summary";#N/A,#N/A,FALSE,"Ratio Analysis";#N/A,#N/A,FALSE,"Test 120 Day Accts";#N/A,#N/A,FALSE,"Tickmarks"}</definedName>
    <definedName name="wrn.Aging._.and._.Trend._.Analysis._5_4" localSheetId="6" hidden="1">{#N/A,#N/A,FALSE,"Aging Summary";#N/A,#N/A,FALSE,"Ratio Analysis";#N/A,#N/A,FALSE,"Test 120 Day Accts";#N/A,#N/A,FALSE,"Tickmarks"}</definedName>
    <definedName name="wrn.Aging._.and._.Trend._.Analysis._5_4" hidden="1">{#N/A,#N/A,FALSE,"Aging Summary";#N/A,#N/A,FALSE,"Ratio Analysis";#N/A,#N/A,FALSE,"Test 120 Day Accts";#N/A,#N/A,FALSE,"Tickmarks"}</definedName>
    <definedName name="wrn.Aging._.and._.Trend._.Analysis._5_5" localSheetId="8" hidden="1">{#N/A,#N/A,FALSE,"Aging Summary";#N/A,#N/A,FALSE,"Ratio Analysis";#N/A,#N/A,FALSE,"Test 120 Day Accts";#N/A,#N/A,FALSE,"Tickmarks"}</definedName>
    <definedName name="wrn.Aging._.and._.Trend._.Analysis._5_5" localSheetId="7" hidden="1">{#N/A,#N/A,FALSE,"Aging Summary";#N/A,#N/A,FALSE,"Ratio Analysis";#N/A,#N/A,FALSE,"Test 120 Day Accts";#N/A,#N/A,FALSE,"Tickmarks"}</definedName>
    <definedName name="wrn.Aging._.and._.Trend._.Analysis._5_5" localSheetId="6" hidden="1">{#N/A,#N/A,FALSE,"Aging Summary";#N/A,#N/A,FALSE,"Ratio Analysis";#N/A,#N/A,FALSE,"Test 120 Day Accts";#N/A,#N/A,FALSE,"Tickmarks"}</definedName>
    <definedName name="wrn.Aging._.and._.Trend._.Analysis._5_5" hidden="1">{#N/A,#N/A,FALSE,"Aging Summary";#N/A,#N/A,FALSE,"Ratio Analysis";#N/A,#N/A,FALSE,"Test 120 Day Accts";#N/A,#N/A,FALSE,"Tickmarks"}</definedName>
    <definedName name="wrn.rapport._.1.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" hidden="1">{#N/A,#N/A,TRUE,"Forecast &amp; Analysis";#N/A,#N/A,TRUE,"Market Values";#N/A,#N/A,TRUE,"Ratios";#N/A,#N/A,TRUE,"Regressions";#N/A,#N/A,TRUE,"Market Values";#N/A,#N/A,TRUE,"Parameters &amp; Results"}</definedName>
    <definedName name="wrn.rapport._.1._1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" hidden="1">{#N/A,#N/A,TRUE,"Forecast &amp; Analysis";#N/A,#N/A,TRUE,"Market Values";#N/A,#N/A,TRUE,"Ratios";#N/A,#N/A,TRUE,"Regressions";#N/A,#N/A,TRUE,"Market Values";#N/A,#N/A,TRUE,"Parameters &amp; Results"}</definedName>
    <definedName name="wrn.rapport._.1._1_1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1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1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1" hidden="1">{#N/A,#N/A,TRUE,"Forecast &amp; Analysis";#N/A,#N/A,TRUE,"Market Values";#N/A,#N/A,TRUE,"Ratios";#N/A,#N/A,TRUE,"Regressions";#N/A,#N/A,TRUE,"Market Values";#N/A,#N/A,TRUE,"Parameters &amp; Results"}</definedName>
    <definedName name="wrn.rapport._.1._1_1_1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1_1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1_1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1_1" hidden="1">{#N/A,#N/A,TRUE,"Forecast &amp; Analysis";#N/A,#N/A,TRUE,"Market Values";#N/A,#N/A,TRUE,"Ratios";#N/A,#N/A,TRUE,"Regressions";#N/A,#N/A,TRUE,"Market Values";#N/A,#N/A,TRUE,"Parameters &amp; Results"}</definedName>
    <definedName name="wrn.rapport._.1._1_1_1_1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1_1_1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1_1_1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1_1_1" hidden="1">{#N/A,#N/A,TRUE,"Forecast &amp; Analysis";#N/A,#N/A,TRUE,"Market Values";#N/A,#N/A,TRUE,"Ratios";#N/A,#N/A,TRUE,"Regressions";#N/A,#N/A,TRUE,"Market Values";#N/A,#N/A,TRUE,"Parameters &amp; Results"}</definedName>
    <definedName name="wrn.rapport._.1._1_1_1_1_1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1_1_1_1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1_1_1_1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1_1_1_1" hidden="1">{#N/A,#N/A,TRUE,"Forecast &amp; Analysis";#N/A,#N/A,TRUE,"Market Values";#N/A,#N/A,TRUE,"Ratios";#N/A,#N/A,TRUE,"Regressions";#N/A,#N/A,TRUE,"Market Values";#N/A,#N/A,TRUE,"Parameters &amp; Results"}</definedName>
    <definedName name="wrn.rapport._.1._1_1_1_1_2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1_1_1_2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1_1_1_2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1_1_1_2" hidden="1">{#N/A,#N/A,TRUE,"Forecast &amp; Analysis";#N/A,#N/A,TRUE,"Market Values";#N/A,#N/A,TRUE,"Ratios";#N/A,#N/A,TRUE,"Regressions";#N/A,#N/A,TRUE,"Market Values";#N/A,#N/A,TRUE,"Parameters &amp; Results"}</definedName>
    <definedName name="wrn.rapport._.1._1_1_1_2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1_1_2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1_1_2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1_1_2" hidden="1">{#N/A,#N/A,TRUE,"Forecast &amp; Analysis";#N/A,#N/A,TRUE,"Market Values";#N/A,#N/A,TRUE,"Ratios";#N/A,#N/A,TRUE,"Regressions";#N/A,#N/A,TRUE,"Market Values";#N/A,#N/A,TRUE,"Parameters &amp; Results"}</definedName>
    <definedName name="wrn.rapport._.1._1_1_1_2_1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1_1_2_1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1_1_2_1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1_1_2_1" hidden="1">{#N/A,#N/A,TRUE,"Forecast &amp; Analysis";#N/A,#N/A,TRUE,"Market Values";#N/A,#N/A,TRUE,"Ratios";#N/A,#N/A,TRUE,"Regressions";#N/A,#N/A,TRUE,"Market Values";#N/A,#N/A,TRUE,"Parameters &amp; Results"}</definedName>
    <definedName name="wrn.rapport._.1._1_1_1_2_2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1_1_2_2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1_1_2_2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1_1_2_2" hidden="1">{#N/A,#N/A,TRUE,"Forecast &amp; Analysis";#N/A,#N/A,TRUE,"Market Values";#N/A,#N/A,TRUE,"Ratios";#N/A,#N/A,TRUE,"Regressions";#N/A,#N/A,TRUE,"Market Values";#N/A,#N/A,TRUE,"Parameters &amp; Results"}</definedName>
    <definedName name="wrn.rapport._.1._1_1_1_3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1_1_3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1_1_3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1_1_3" hidden="1">{#N/A,#N/A,TRUE,"Forecast &amp; Analysis";#N/A,#N/A,TRUE,"Market Values";#N/A,#N/A,TRUE,"Ratios";#N/A,#N/A,TRUE,"Regressions";#N/A,#N/A,TRUE,"Market Values";#N/A,#N/A,TRUE,"Parameters &amp; Results"}</definedName>
    <definedName name="wrn.rapport._.1._1_1_1_3_1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1_1_3_1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1_1_3_1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1_1_3_1" hidden="1">{#N/A,#N/A,TRUE,"Forecast &amp; Analysis";#N/A,#N/A,TRUE,"Market Values";#N/A,#N/A,TRUE,"Ratios";#N/A,#N/A,TRUE,"Regressions";#N/A,#N/A,TRUE,"Market Values";#N/A,#N/A,TRUE,"Parameters &amp; Results"}</definedName>
    <definedName name="wrn.rapport._.1._1_1_1_3_2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1_1_3_2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1_1_3_2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1_1_3_2" hidden="1">{#N/A,#N/A,TRUE,"Forecast &amp; Analysis";#N/A,#N/A,TRUE,"Market Values";#N/A,#N/A,TRUE,"Ratios";#N/A,#N/A,TRUE,"Regressions";#N/A,#N/A,TRUE,"Market Values";#N/A,#N/A,TRUE,"Parameters &amp; Results"}</definedName>
    <definedName name="wrn.rapport._.1._1_1_1_4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1_1_4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1_1_4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1_1_4" hidden="1">{#N/A,#N/A,TRUE,"Forecast &amp; Analysis";#N/A,#N/A,TRUE,"Market Values";#N/A,#N/A,TRUE,"Ratios";#N/A,#N/A,TRUE,"Regressions";#N/A,#N/A,TRUE,"Market Values";#N/A,#N/A,TRUE,"Parameters &amp; Results"}</definedName>
    <definedName name="wrn.rapport._.1._1_1_1_5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1_1_5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1_1_5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1_1_5" hidden="1">{#N/A,#N/A,TRUE,"Forecast &amp; Analysis";#N/A,#N/A,TRUE,"Market Values";#N/A,#N/A,TRUE,"Ratios";#N/A,#N/A,TRUE,"Regressions";#N/A,#N/A,TRUE,"Market Values";#N/A,#N/A,TRUE,"Parameters &amp; Results"}</definedName>
    <definedName name="wrn.rapport._.1._1_1_2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1_2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1_2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1_2" hidden="1">{#N/A,#N/A,TRUE,"Forecast &amp; Analysis";#N/A,#N/A,TRUE,"Market Values";#N/A,#N/A,TRUE,"Ratios";#N/A,#N/A,TRUE,"Regressions";#N/A,#N/A,TRUE,"Market Values";#N/A,#N/A,TRUE,"Parameters &amp; Results"}</definedName>
    <definedName name="wrn.rapport._.1._1_1_2_1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1_2_1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1_2_1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1_2_1" hidden="1">{#N/A,#N/A,TRUE,"Forecast &amp; Analysis";#N/A,#N/A,TRUE,"Market Values";#N/A,#N/A,TRUE,"Ratios";#N/A,#N/A,TRUE,"Regressions";#N/A,#N/A,TRUE,"Market Values";#N/A,#N/A,TRUE,"Parameters &amp; Results"}</definedName>
    <definedName name="wrn.rapport._.1._1_1_2_2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1_2_2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1_2_2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1_2_2" hidden="1">{#N/A,#N/A,TRUE,"Forecast &amp; Analysis";#N/A,#N/A,TRUE,"Market Values";#N/A,#N/A,TRUE,"Ratios";#N/A,#N/A,TRUE,"Regressions";#N/A,#N/A,TRUE,"Market Values";#N/A,#N/A,TRUE,"Parameters &amp; Results"}</definedName>
    <definedName name="wrn.rapport._.1._1_1_3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1_3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1_3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1_3" hidden="1">{#N/A,#N/A,TRUE,"Forecast &amp; Analysis";#N/A,#N/A,TRUE,"Market Values";#N/A,#N/A,TRUE,"Ratios";#N/A,#N/A,TRUE,"Regressions";#N/A,#N/A,TRUE,"Market Values";#N/A,#N/A,TRUE,"Parameters &amp; Results"}</definedName>
    <definedName name="wrn.rapport._.1._1_1_3_1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1_3_1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1_3_1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1_3_1" hidden="1">{#N/A,#N/A,TRUE,"Forecast &amp; Analysis";#N/A,#N/A,TRUE,"Market Values";#N/A,#N/A,TRUE,"Ratios";#N/A,#N/A,TRUE,"Regressions";#N/A,#N/A,TRUE,"Market Values";#N/A,#N/A,TRUE,"Parameters &amp; Results"}</definedName>
    <definedName name="wrn.rapport._.1._1_1_3_2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1_3_2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1_3_2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1_3_2" hidden="1">{#N/A,#N/A,TRUE,"Forecast &amp; Analysis";#N/A,#N/A,TRUE,"Market Values";#N/A,#N/A,TRUE,"Ratios";#N/A,#N/A,TRUE,"Regressions";#N/A,#N/A,TRUE,"Market Values";#N/A,#N/A,TRUE,"Parameters &amp; Results"}</definedName>
    <definedName name="wrn.rapport._.1._1_1_4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1_4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1_4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1_4" hidden="1">{#N/A,#N/A,TRUE,"Forecast &amp; Analysis";#N/A,#N/A,TRUE,"Market Values";#N/A,#N/A,TRUE,"Ratios";#N/A,#N/A,TRUE,"Regressions";#N/A,#N/A,TRUE,"Market Values";#N/A,#N/A,TRUE,"Parameters &amp; Results"}</definedName>
    <definedName name="wrn.rapport._.1._1_1_5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1_5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1_5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1_5" hidden="1">{#N/A,#N/A,TRUE,"Forecast &amp; Analysis";#N/A,#N/A,TRUE,"Market Values";#N/A,#N/A,TRUE,"Ratios";#N/A,#N/A,TRUE,"Regressions";#N/A,#N/A,TRUE,"Market Values";#N/A,#N/A,TRUE,"Parameters &amp; Results"}</definedName>
    <definedName name="wrn.rapport._.1._1_2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2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2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2" hidden="1">{#N/A,#N/A,TRUE,"Forecast &amp; Analysis";#N/A,#N/A,TRUE,"Market Values";#N/A,#N/A,TRUE,"Ratios";#N/A,#N/A,TRUE,"Regressions";#N/A,#N/A,TRUE,"Market Values";#N/A,#N/A,TRUE,"Parameters &amp; Results"}</definedName>
    <definedName name="wrn.rapport._.1._1_2_1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2_1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2_1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2_1" hidden="1">{#N/A,#N/A,TRUE,"Forecast &amp; Analysis";#N/A,#N/A,TRUE,"Market Values";#N/A,#N/A,TRUE,"Ratios";#N/A,#N/A,TRUE,"Regressions";#N/A,#N/A,TRUE,"Market Values";#N/A,#N/A,TRUE,"Parameters &amp; Results"}</definedName>
    <definedName name="wrn.rapport._.1._1_2_1_1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2_1_1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2_1_1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2_1_1" hidden="1">{#N/A,#N/A,TRUE,"Forecast &amp; Analysis";#N/A,#N/A,TRUE,"Market Values";#N/A,#N/A,TRUE,"Ratios";#N/A,#N/A,TRUE,"Regressions";#N/A,#N/A,TRUE,"Market Values";#N/A,#N/A,TRUE,"Parameters &amp; Results"}</definedName>
    <definedName name="wrn.rapport._.1._1_2_1_2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2_1_2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2_1_2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2_1_2" hidden="1">{#N/A,#N/A,TRUE,"Forecast &amp; Analysis";#N/A,#N/A,TRUE,"Market Values";#N/A,#N/A,TRUE,"Ratios";#N/A,#N/A,TRUE,"Regressions";#N/A,#N/A,TRUE,"Market Values";#N/A,#N/A,TRUE,"Parameters &amp; Results"}</definedName>
    <definedName name="wrn.rapport._.1._1_2_2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2_2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2_2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2_2" hidden="1">{#N/A,#N/A,TRUE,"Forecast &amp; Analysis";#N/A,#N/A,TRUE,"Market Values";#N/A,#N/A,TRUE,"Ratios";#N/A,#N/A,TRUE,"Regressions";#N/A,#N/A,TRUE,"Market Values";#N/A,#N/A,TRUE,"Parameters &amp; Results"}</definedName>
    <definedName name="wrn.rapport._.1._1_2_2_1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2_2_1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2_2_1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2_2_1" hidden="1">{#N/A,#N/A,TRUE,"Forecast &amp; Analysis";#N/A,#N/A,TRUE,"Market Values";#N/A,#N/A,TRUE,"Ratios";#N/A,#N/A,TRUE,"Regressions";#N/A,#N/A,TRUE,"Market Values";#N/A,#N/A,TRUE,"Parameters &amp; Results"}</definedName>
    <definedName name="wrn.rapport._.1._1_2_2_2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2_2_2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2_2_2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2_2_2" hidden="1">{#N/A,#N/A,TRUE,"Forecast &amp; Analysis";#N/A,#N/A,TRUE,"Market Values";#N/A,#N/A,TRUE,"Ratios";#N/A,#N/A,TRUE,"Regressions";#N/A,#N/A,TRUE,"Market Values";#N/A,#N/A,TRUE,"Parameters &amp; Results"}</definedName>
    <definedName name="wrn.rapport._.1._1_2_3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2_3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2_3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2_3" hidden="1">{#N/A,#N/A,TRUE,"Forecast &amp; Analysis";#N/A,#N/A,TRUE,"Market Values";#N/A,#N/A,TRUE,"Ratios";#N/A,#N/A,TRUE,"Regressions";#N/A,#N/A,TRUE,"Market Values";#N/A,#N/A,TRUE,"Parameters &amp; Results"}</definedName>
    <definedName name="wrn.rapport._.1._1_2_3_1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2_3_1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2_3_1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2_3_1" hidden="1">{#N/A,#N/A,TRUE,"Forecast &amp; Analysis";#N/A,#N/A,TRUE,"Market Values";#N/A,#N/A,TRUE,"Ratios";#N/A,#N/A,TRUE,"Regressions";#N/A,#N/A,TRUE,"Market Values";#N/A,#N/A,TRUE,"Parameters &amp; Results"}</definedName>
    <definedName name="wrn.rapport._.1._1_2_3_2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2_3_2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2_3_2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2_3_2" hidden="1">{#N/A,#N/A,TRUE,"Forecast &amp; Analysis";#N/A,#N/A,TRUE,"Market Values";#N/A,#N/A,TRUE,"Ratios";#N/A,#N/A,TRUE,"Regressions";#N/A,#N/A,TRUE,"Market Values";#N/A,#N/A,TRUE,"Parameters &amp; Results"}</definedName>
    <definedName name="wrn.rapport._.1._1_2_4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2_4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2_4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2_4" hidden="1">{#N/A,#N/A,TRUE,"Forecast &amp; Analysis";#N/A,#N/A,TRUE,"Market Values";#N/A,#N/A,TRUE,"Ratios";#N/A,#N/A,TRUE,"Regressions";#N/A,#N/A,TRUE,"Market Values";#N/A,#N/A,TRUE,"Parameters &amp; Results"}</definedName>
    <definedName name="wrn.rapport._.1._1_2_5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2_5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2_5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2_5" hidden="1">{#N/A,#N/A,TRUE,"Forecast &amp; Analysis";#N/A,#N/A,TRUE,"Market Values";#N/A,#N/A,TRUE,"Ratios";#N/A,#N/A,TRUE,"Regressions";#N/A,#N/A,TRUE,"Market Values";#N/A,#N/A,TRUE,"Parameters &amp; Results"}</definedName>
    <definedName name="wrn.rapport._.1._1_3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3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3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3" hidden="1">{#N/A,#N/A,TRUE,"Forecast &amp; Analysis";#N/A,#N/A,TRUE,"Market Values";#N/A,#N/A,TRUE,"Ratios";#N/A,#N/A,TRUE,"Regressions";#N/A,#N/A,TRUE,"Market Values";#N/A,#N/A,TRUE,"Parameters &amp; Results"}</definedName>
    <definedName name="wrn.rapport._.1._1_3_1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3_1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3_1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3_1" hidden="1">{#N/A,#N/A,TRUE,"Forecast &amp; Analysis";#N/A,#N/A,TRUE,"Market Values";#N/A,#N/A,TRUE,"Ratios";#N/A,#N/A,TRUE,"Regressions";#N/A,#N/A,TRUE,"Market Values";#N/A,#N/A,TRUE,"Parameters &amp; Results"}</definedName>
    <definedName name="wrn.rapport._.1._1_3_1_1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3_1_1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3_1_1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3_1_1" hidden="1">{#N/A,#N/A,TRUE,"Forecast &amp; Analysis";#N/A,#N/A,TRUE,"Market Values";#N/A,#N/A,TRUE,"Ratios";#N/A,#N/A,TRUE,"Regressions";#N/A,#N/A,TRUE,"Market Values";#N/A,#N/A,TRUE,"Parameters &amp; Results"}</definedName>
    <definedName name="wrn.rapport._.1._1_3_1_2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3_1_2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3_1_2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3_1_2" hidden="1">{#N/A,#N/A,TRUE,"Forecast &amp; Analysis";#N/A,#N/A,TRUE,"Market Values";#N/A,#N/A,TRUE,"Ratios";#N/A,#N/A,TRUE,"Regressions";#N/A,#N/A,TRUE,"Market Values";#N/A,#N/A,TRUE,"Parameters &amp; Results"}</definedName>
    <definedName name="wrn.rapport._.1._1_3_2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3_2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3_2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3_2" hidden="1">{#N/A,#N/A,TRUE,"Forecast &amp; Analysis";#N/A,#N/A,TRUE,"Market Values";#N/A,#N/A,TRUE,"Ratios";#N/A,#N/A,TRUE,"Regressions";#N/A,#N/A,TRUE,"Market Values";#N/A,#N/A,TRUE,"Parameters &amp; Results"}</definedName>
    <definedName name="wrn.rapport._.1._1_3_2_1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3_2_1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3_2_1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3_2_1" hidden="1">{#N/A,#N/A,TRUE,"Forecast &amp; Analysis";#N/A,#N/A,TRUE,"Market Values";#N/A,#N/A,TRUE,"Ratios";#N/A,#N/A,TRUE,"Regressions";#N/A,#N/A,TRUE,"Market Values";#N/A,#N/A,TRUE,"Parameters &amp; Results"}</definedName>
    <definedName name="wrn.rapport._.1._1_3_2_2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3_2_2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3_2_2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3_2_2" hidden="1">{#N/A,#N/A,TRUE,"Forecast &amp; Analysis";#N/A,#N/A,TRUE,"Market Values";#N/A,#N/A,TRUE,"Ratios";#N/A,#N/A,TRUE,"Regressions";#N/A,#N/A,TRUE,"Market Values";#N/A,#N/A,TRUE,"Parameters &amp; Results"}</definedName>
    <definedName name="wrn.rapport._.1._1_3_3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3_3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3_3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3_3" hidden="1">{#N/A,#N/A,TRUE,"Forecast &amp; Analysis";#N/A,#N/A,TRUE,"Market Values";#N/A,#N/A,TRUE,"Ratios";#N/A,#N/A,TRUE,"Regressions";#N/A,#N/A,TRUE,"Market Values";#N/A,#N/A,TRUE,"Parameters &amp; Results"}</definedName>
    <definedName name="wrn.rapport._.1._1_3_3_1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3_3_1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3_3_1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3_3_1" hidden="1">{#N/A,#N/A,TRUE,"Forecast &amp; Analysis";#N/A,#N/A,TRUE,"Market Values";#N/A,#N/A,TRUE,"Ratios";#N/A,#N/A,TRUE,"Regressions";#N/A,#N/A,TRUE,"Market Values";#N/A,#N/A,TRUE,"Parameters &amp; Results"}</definedName>
    <definedName name="wrn.rapport._.1._1_3_3_2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3_3_2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3_3_2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3_3_2" hidden="1">{#N/A,#N/A,TRUE,"Forecast &amp; Analysis";#N/A,#N/A,TRUE,"Market Values";#N/A,#N/A,TRUE,"Ratios";#N/A,#N/A,TRUE,"Regressions";#N/A,#N/A,TRUE,"Market Values";#N/A,#N/A,TRUE,"Parameters &amp; Results"}</definedName>
    <definedName name="wrn.rapport._.1._1_3_4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3_4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3_4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3_4" hidden="1">{#N/A,#N/A,TRUE,"Forecast &amp; Analysis";#N/A,#N/A,TRUE,"Market Values";#N/A,#N/A,TRUE,"Ratios";#N/A,#N/A,TRUE,"Regressions";#N/A,#N/A,TRUE,"Market Values";#N/A,#N/A,TRUE,"Parameters &amp; Results"}</definedName>
    <definedName name="wrn.rapport._.1._1_3_5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3_5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3_5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3_5" hidden="1">{#N/A,#N/A,TRUE,"Forecast &amp; Analysis";#N/A,#N/A,TRUE,"Market Values";#N/A,#N/A,TRUE,"Ratios";#N/A,#N/A,TRUE,"Regressions";#N/A,#N/A,TRUE,"Market Values";#N/A,#N/A,TRUE,"Parameters &amp; Results"}</definedName>
    <definedName name="wrn.rapport._.1._1_4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4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4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4" hidden="1">{#N/A,#N/A,TRUE,"Forecast &amp; Analysis";#N/A,#N/A,TRUE,"Market Values";#N/A,#N/A,TRUE,"Ratios";#N/A,#N/A,TRUE,"Regressions";#N/A,#N/A,TRUE,"Market Values";#N/A,#N/A,TRUE,"Parameters &amp; Results"}</definedName>
    <definedName name="wrn.rapport._.1._1_4_1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4_1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4_1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4_1" hidden="1">{#N/A,#N/A,TRUE,"Forecast &amp; Analysis";#N/A,#N/A,TRUE,"Market Values";#N/A,#N/A,TRUE,"Ratios";#N/A,#N/A,TRUE,"Regressions";#N/A,#N/A,TRUE,"Market Values";#N/A,#N/A,TRUE,"Parameters &amp; Results"}</definedName>
    <definedName name="wrn.rapport._.1._1_4_1_1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4_1_1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4_1_1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4_1_1" hidden="1">{#N/A,#N/A,TRUE,"Forecast &amp; Analysis";#N/A,#N/A,TRUE,"Market Values";#N/A,#N/A,TRUE,"Ratios";#N/A,#N/A,TRUE,"Regressions";#N/A,#N/A,TRUE,"Market Values";#N/A,#N/A,TRUE,"Parameters &amp; Results"}</definedName>
    <definedName name="wrn.rapport._.1._1_4_1_2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4_1_2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4_1_2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4_1_2" hidden="1">{#N/A,#N/A,TRUE,"Forecast &amp; Analysis";#N/A,#N/A,TRUE,"Market Values";#N/A,#N/A,TRUE,"Ratios";#N/A,#N/A,TRUE,"Regressions";#N/A,#N/A,TRUE,"Market Values";#N/A,#N/A,TRUE,"Parameters &amp; Results"}</definedName>
    <definedName name="wrn.rapport._.1._1_4_2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4_2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4_2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4_2" hidden="1">{#N/A,#N/A,TRUE,"Forecast &amp; Analysis";#N/A,#N/A,TRUE,"Market Values";#N/A,#N/A,TRUE,"Ratios";#N/A,#N/A,TRUE,"Regressions";#N/A,#N/A,TRUE,"Market Values";#N/A,#N/A,TRUE,"Parameters &amp; Results"}</definedName>
    <definedName name="wrn.rapport._.1._1_4_2_1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4_2_1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4_2_1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4_2_1" hidden="1">{#N/A,#N/A,TRUE,"Forecast &amp; Analysis";#N/A,#N/A,TRUE,"Market Values";#N/A,#N/A,TRUE,"Ratios";#N/A,#N/A,TRUE,"Regressions";#N/A,#N/A,TRUE,"Market Values";#N/A,#N/A,TRUE,"Parameters &amp; Results"}</definedName>
    <definedName name="wrn.rapport._.1._1_4_2_2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4_2_2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4_2_2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4_2_2" hidden="1">{#N/A,#N/A,TRUE,"Forecast &amp; Analysis";#N/A,#N/A,TRUE,"Market Values";#N/A,#N/A,TRUE,"Ratios";#N/A,#N/A,TRUE,"Regressions";#N/A,#N/A,TRUE,"Market Values";#N/A,#N/A,TRUE,"Parameters &amp; Results"}</definedName>
    <definedName name="wrn.rapport._.1._1_4_3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4_3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4_3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4_3" hidden="1">{#N/A,#N/A,TRUE,"Forecast &amp; Analysis";#N/A,#N/A,TRUE,"Market Values";#N/A,#N/A,TRUE,"Ratios";#N/A,#N/A,TRUE,"Regressions";#N/A,#N/A,TRUE,"Market Values";#N/A,#N/A,TRUE,"Parameters &amp; Results"}</definedName>
    <definedName name="wrn.rapport._.1._1_4_3_1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4_3_1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4_3_1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4_3_1" hidden="1">{#N/A,#N/A,TRUE,"Forecast &amp; Analysis";#N/A,#N/A,TRUE,"Market Values";#N/A,#N/A,TRUE,"Ratios";#N/A,#N/A,TRUE,"Regressions";#N/A,#N/A,TRUE,"Market Values";#N/A,#N/A,TRUE,"Parameters &amp; Results"}</definedName>
    <definedName name="wrn.rapport._.1._1_4_3_2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4_3_2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4_3_2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4_3_2" hidden="1">{#N/A,#N/A,TRUE,"Forecast &amp; Analysis";#N/A,#N/A,TRUE,"Market Values";#N/A,#N/A,TRUE,"Ratios";#N/A,#N/A,TRUE,"Regressions";#N/A,#N/A,TRUE,"Market Values";#N/A,#N/A,TRUE,"Parameters &amp; Results"}</definedName>
    <definedName name="wrn.rapport._.1._1_4_4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4_4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4_4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4_4" hidden="1">{#N/A,#N/A,TRUE,"Forecast &amp; Analysis";#N/A,#N/A,TRUE,"Market Values";#N/A,#N/A,TRUE,"Ratios";#N/A,#N/A,TRUE,"Regressions";#N/A,#N/A,TRUE,"Market Values";#N/A,#N/A,TRUE,"Parameters &amp; Results"}</definedName>
    <definedName name="wrn.rapport._.1._1_4_5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4_5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4_5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4_5" hidden="1">{#N/A,#N/A,TRUE,"Forecast &amp; Analysis";#N/A,#N/A,TRUE,"Market Values";#N/A,#N/A,TRUE,"Ratios";#N/A,#N/A,TRUE,"Regressions";#N/A,#N/A,TRUE,"Market Values";#N/A,#N/A,TRUE,"Parameters &amp; Results"}</definedName>
    <definedName name="wrn.rapport._.1._1_5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5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5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5" hidden="1">{#N/A,#N/A,TRUE,"Forecast &amp; Analysis";#N/A,#N/A,TRUE,"Market Values";#N/A,#N/A,TRUE,"Ratios";#N/A,#N/A,TRUE,"Regressions";#N/A,#N/A,TRUE,"Market Values";#N/A,#N/A,TRUE,"Parameters &amp; Results"}</definedName>
    <definedName name="wrn.rapport._.1._1_5_1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5_1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5_1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5_1" hidden="1">{#N/A,#N/A,TRUE,"Forecast &amp; Analysis";#N/A,#N/A,TRUE,"Market Values";#N/A,#N/A,TRUE,"Ratios";#N/A,#N/A,TRUE,"Regressions";#N/A,#N/A,TRUE,"Market Values";#N/A,#N/A,TRUE,"Parameters &amp; Results"}</definedName>
    <definedName name="wrn.rapport._.1._1_5_1_1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5_1_1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5_1_1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5_1_1" hidden="1">{#N/A,#N/A,TRUE,"Forecast &amp; Analysis";#N/A,#N/A,TRUE,"Market Values";#N/A,#N/A,TRUE,"Ratios";#N/A,#N/A,TRUE,"Regressions";#N/A,#N/A,TRUE,"Market Values";#N/A,#N/A,TRUE,"Parameters &amp; Results"}</definedName>
    <definedName name="wrn.rapport._.1._1_5_1_2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5_1_2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5_1_2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5_1_2" hidden="1">{#N/A,#N/A,TRUE,"Forecast &amp; Analysis";#N/A,#N/A,TRUE,"Market Values";#N/A,#N/A,TRUE,"Ratios";#N/A,#N/A,TRUE,"Regressions";#N/A,#N/A,TRUE,"Market Values";#N/A,#N/A,TRUE,"Parameters &amp; Results"}</definedName>
    <definedName name="wrn.rapport._.1._1_5_2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5_2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5_2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5_2" hidden="1">{#N/A,#N/A,TRUE,"Forecast &amp; Analysis";#N/A,#N/A,TRUE,"Market Values";#N/A,#N/A,TRUE,"Ratios";#N/A,#N/A,TRUE,"Regressions";#N/A,#N/A,TRUE,"Market Values";#N/A,#N/A,TRUE,"Parameters &amp; Results"}</definedName>
    <definedName name="wrn.rapport._.1._1_5_2_1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5_2_1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5_2_1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5_2_1" hidden="1">{#N/A,#N/A,TRUE,"Forecast &amp; Analysis";#N/A,#N/A,TRUE,"Market Values";#N/A,#N/A,TRUE,"Ratios";#N/A,#N/A,TRUE,"Regressions";#N/A,#N/A,TRUE,"Market Values";#N/A,#N/A,TRUE,"Parameters &amp; Results"}</definedName>
    <definedName name="wrn.rapport._.1._1_5_2_2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5_2_2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5_2_2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5_2_2" hidden="1">{#N/A,#N/A,TRUE,"Forecast &amp; Analysis";#N/A,#N/A,TRUE,"Market Values";#N/A,#N/A,TRUE,"Ratios";#N/A,#N/A,TRUE,"Regressions";#N/A,#N/A,TRUE,"Market Values";#N/A,#N/A,TRUE,"Parameters &amp; Results"}</definedName>
    <definedName name="wrn.rapport._.1._1_5_3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5_3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5_3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5_3" hidden="1">{#N/A,#N/A,TRUE,"Forecast &amp; Analysis";#N/A,#N/A,TRUE,"Market Values";#N/A,#N/A,TRUE,"Ratios";#N/A,#N/A,TRUE,"Regressions";#N/A,#N/A,TRUE,"Market Values";#N/A,#N/A,TRUE,"Parameters &amp; Results"}</definedName>
    <definedName name="wrn.rapport._.1._1_5_3_1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5_3_1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5_3_1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5_3_1" hidden="1">{#N/A,#N/A,TRUE,"Forecast &amp; Analysis";#N/A,#N/A,TRUE,"Market Values";#N/A,#N/A,TRUE,"Ratios";#N/A,#N/A,TRUE,"Regressions";#N/A,#N/A,TRUE,"Market Values";#N/A,#N/A,TRUE,"Parameters &amp; Results"}</definedName>
    <definedName name="wrn.rapport._.1._1_5_3_2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5_3_2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5_3_2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5_3_2" hidden="1">{#N/A,#N/A,TRUE,"Forecast &amp; Analysis";#N/A,#N/A,TRUE,"Market Values";#N/A,#N/A,TRUE,"Ratios";#N/A,#N/A,TRUE,"Regressions";#N/A,#N/A,TRUE,"Market Values";#N/A,#N/A,TRUE,"Parameters &amp; Results"}</definedName>
    <definedName name="wrn.rapport._.1._1_5_4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5_4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5_4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5_4" hidden="1">{#N/A,#N/A,TRUE,"Forecast &amp; Analysis";#N/A,#N/A,TRUE,"Market Values";#N/A,#N/A,TRUE,"Ratios";#N/A,#N/A,TRUE,"Regressions";#N/A,#N/A,TRUE,"Market Values";#N/A,#N/A,TRUE,"Parameters &amp; Results"}</definedName>
    <definedName name="wrn.rapport._.1._1_5_5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1_5_5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1_5_5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1_5_5" hidden="1">{#N/A,#N/A,TRUE,"Forecast &amp; Analysis";#N/A,#N/A,TRUE,"Market Values";#N/A,#N/A,TRUE,"Ratios";#N/A,#N/A,TRUE,"Regressions";#N/A,#N/A,TRUE,"Market Values";#N/A,#N/A,TRUE,"Parameters &amp; Results"}</definedName>
    <definedName name="wrn.rapport._.1._2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2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2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2" hidden="1">{#N/A,#N/A,TRUE,"Forecast &amp; Analysis";#N/A,#N/A,TRUE,"Market Values";#N/A,#N/A,TRUE,"Ratios";#N/A,#N/A,TRUE,"Regressions";#N/A,#N/A,TRUE,"Market Values";#N/A,#N/A,TRUE,"Parameters &amp; Results"}</definedName>
    <definedName name="wrn.rapport._.1._2_1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2_1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2_1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2_1" hidden="1">{#N/A,#N/A,TRUE,"Forecast &amp; Analysis";#N/A,#N/A,TRUE,"Market Values";#N/A,#N/A,TRUE,"Ratios";#N/A,#N/A,TRUE,"Regressions";#N/A,#N/A,TRUE,"Market Values";#N/A,#N/A,TRUE,"Parameters &amp; Results"}</definedName>
    <definedName name="wrn.rapport._.1._2_1_1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2_1_1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2_1_1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2_1_1" hidden="1">{#N/A,#N/A,TRUE,"Forecast &amp; Analysis";#N/A,#N/A,TRUE,"Market Values";#N/A,#N/A,TRUE,"Ratios";#N/A,#N/A,TRUE,"Regressions";#N/A,#N/A,TRUE,"Market Values";#N/A,#N/A,TRUE,"Parameters &amp; Results"}</definedName>
    <definedName name="wrn.rapport._.1._2_1_1_1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2_1_1_1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2_1_1_1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2_1_1_1" hidden="1">{#N/A,#N/A,TRUE,"Forecast &amp; Analysis";#N/A,#N/A,TRUE,"Market Values";#N/A,#N/A,TRUE,"Ratios";#N/A,#N/A,TRUE,"Regressions";#N/A,#N/A,TRUE,"Market Values";#N/A,#N/A,TRUE,"Parameters &amp; Results"}</definedName>
    <definedName name="wrn.rapport._.1._2_1_1_2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2_1_1_2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2_1_1_2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2_1_1_2" hidden="1">{#N/A,#N/A,TRUE,"Forecast &amp; Analysis";#N/A,#N/A,TRUE,"Market Values";#N/A,#N/A,TRUE,"Ratios";#N/A,#N/A,TRUE,"Regressions";#N/A,#N/A,TRUE,"Market Values";#N/A,#N/A,TRUE,"Parameters &amp; Results"}</definedName>
    <definedName name="wrn.rapport._.1._2_1_2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2_1_2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2_1_2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2_1_2" hidden="1">{#N/A,#N/A,TRUE,"Forecast &amp; Analysis";#N/A,#N/A,TRUE,"Market Values";#N/A,#N/A,TRUE,"Ratios";#N/A,#N/A,TRUE,"Regressions";#N/A,#N/A,TRUE,"Market Values";#N/A,#N/A,TRUE,"Parameters &amp; Results"}</definedName>
    <definedName name="wrn.rapport._.1._2_1_2_1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2_1_2_1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2_1_2_1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2_1_2_1" hidden="1">{#N/A,#N/A,TRUE,"Forecast &amp; Analysis";#N/A,#N/A,TRUE,"Market Values";#N/A,#N/A,TRUE,"Ratios";#N/A,#N/A,TRUE,"Regressions";#N/A,#N/A,TRUE,"Market Values";#N/A,#N/A,TRUE,"Parameters &amp; Results"}</definedName>
    <definedName name="wrn.rapport._.1._2_1_2_2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2_1_2_2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2_1_2_2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2_1_2_2" hidden="1">{#N/A,#N/A,TRUE,"Forecast &amp; Analysis";#N/A,#N/A,TRUE,"Market Values";#N/A,#N/A,TRUE,"Ratios";#N/A,#N/A,TRUE,"Regressions";#N/A,#N/A,TRUE,"Market Values";#N/A,#N/A,TRUE,"Parameters &amp; Results"}</definedName>
    <definedName name="wrn.rapport._.1._2_1_3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2_1_3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2_1_3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2_1_3" hidden="1">{#N/A,#N/A,TRUE,"Forecast &amp; Analysis";#N/A,#N/A,TRUE,"Market Values";#N/A,#N/A,TRUE,"Ratios";#N/A,#N/A,TRUE,"Regressions";#N/A,#N/A,TRUE,"Market Values";#N/A,#N/A,TRUE,"Parameters &amp; Results"}</definedName>
    <definedName name="wrn.rapport._.1._2_1_3_1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2_1_3_1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2_1_3_1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2_1_3_1" hidden="1">{#N/A,#N/A,TRUE,"Forecast &amp; Analysis";#N/A,#N/A,TRUE,"Market Values";#N/A,#N/A,TRUE,"Ratios";#N/A,#N/A,TRUE,"Regressions";#N/A,#N/A,TRUE,"Market Values";#N/A,#N/A,TRUE,"Parameters &amp; Results"}</definedName>
    <definedName name="wrn.rapport._.1._2_1_3_2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2_1_3_2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2_1_3_2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2_1_3_2" hidden="1">{#N/A,#N/A,TRUE,"Forecast &amp; Analysis";#N/A,#N/A,TRUE,"Market Values";#N/A,#N/A,TRUE,"Ratios";#N/A,#N/A,TRUE,"Regressions";#N/A,#N/A,TRUE,"Market Values";#N/A,#N/A,TRUE,"Parameters &amp; Results"}</definedName>
    <definedName name="wrn.rapport._.1._2_1_4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2_1_4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2_1_4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2_1_4" hidden="1">{#N/A,#N/A,TRUE,"Forecast &amp; Analysis";#N/A,#N/A,TRUE,"Market Values";#N/A,#N/A,TRUE,"Ratios";#N/A,#N/A,TRUE,"Regressions";#N/A,#N/A,TRUE,"Market Values";#N/A,#N/A,TRUE,"Parameters &amp; Results"}</definedName>
    <definedName name="wrn.rapport._.1._2_1_5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2_1_5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2_1_5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2_1_5" hidden="1">{#N/A,#N/A,TRUE,"Forecast &amp; Analysis";#N/A,#N/A,TRUE,"Market Values";#N/A,#N/A,TRUE,"Ratios";#N/A,#N/A,TRUE,"Regressions";#N/A,#N/A,TRUE,"Market Values";#N/A,#N/A,TRUE,"Parameters &amp; Results"}</definedName>
    <definedName name="wrn.rapport._.1._2_2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2_2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2_2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2_2" hidden="1">{#N/A,#N/A,TRUE,"Forecast &amp; Analysis";#N/A,#N/A,TRUE,"Market Values";#N/A,#N/A,TRUE,"Ratios";#N/A,#N/A,TRUE,"Regressions";#N/A,#N/A,TRUE,"Market Values";#N/A,#N/A,TRUE,"Parameters &amp; Results"}</definedName>
    <definedName name="wrn.rapport._.1._2_2_1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2_2_1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2_2_1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2_2_1" hidden="1">{#N/A,#N/A,TRUE,"Forecast &amp; Analysis";#N/A,#N/A,TRUE,"Market Values";#N/A,#N/A,TRUE,"Ratios";#N/A,#N/A,TRUE,"Regressions";#N/A,#N/A,TRUE,"Market Values";#N/A,#N/A,TRUE,"Parameters &amp; Results"}</definedName>
    <definedName name="wrn.rapport._.1._2_2_2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2_2_2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2_2_2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2_2_2" hidden="1">{#N/A,#N/A,TRUE,"Forecast &amp; Analysis";#N/A,#N/A,TRUE,"Market Values";#N/A,#N/A,TRUE,"Ratios";#N/A,#N/A,TRUE,"Regressions";#N/A,#N/A,TRUE,"Market Values";#N/A,#N/A,TRUE,"Parameters &amp; Results"}</definedName>
    <definedName name="wrn.rapport._.1._2_3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2_3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2_3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2_3" hidden="1">{#N/A,#N/A,TRUE,"Forecast &amp; Analysis";#N/A,#N/A,TRUE,"Market Values";#N/A,#N/A,TRUE,"Ratios";#N/A,#N/A,TRUE,"Regressions";#N/A,#N/A,TRUE,"Market Values";#N/A,#N/A,TRUE,"Parameters &amp; Results"}</definedName>
    <definedName name="wrn.rapport._.1._2_3_1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2_3_1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2_3_1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2_3_1" hidden="1">{#N/A,#N/A,TRUE,"Forecast &amp; Analysis";#N/A,#N/A,TRUE,"Market Values";#N/A,#N/A,TRUE,"Ratios";#N/A,#N/A,TRUE,"Regressions";#N/A,#N/A,TRUE,"Market Values";#N/A,#N/A,TRUE,"Parameters &amp; Results"}</definedName>
    <definedName name="wrn.rapport._.1._2_3_2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2_3_2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2_3_2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2_3_2" hidden="1">{#N/A,#N/A,TRUE,"Forecast &amp; Analysis";#N/A,#N/A,TRUE,"Market Values";#N/A,#N/A,TRUE,"Ratios";#N/A,#N/A,TRUE,"Regressions";#N/A,#N/A,TRUE,"Market Values";#N/A,#N/A,TRUE,"Parameters &amp; Results"}</definedName>
    <definedName name="wrn.rapport._.1._2_4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2_4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2_4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2_4" hidden="1">{#N/A,#N/A,TRUE,"Forecast &amp; Analysis";#N/A,#N/A,TRUE,"Market Values";#N/A,#N/A,TRUE,"Ratios";#N/A,#N/A,TRUE,"Regressions";#N/A,#N/A,TRUE,"Market Values";#N/A,#N/A,TRUE,"Parameters &amp; Results"}</definedName>
    <definedName name="wrn.rapport._.1._2_5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2_5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2_5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2_5" hidden="1">{#N/A,#N/A,TRUE,"Forecast &amp; Analysis";#N/A,#N/A,TRUE,"Market Values";#N/A,#N/A,TRUE,"Ratios";#N/A,#N/A,TRUE,"Regressions";#N/A,#N/A,TRUE,"Market Values";#N/A,#N/A,TRUE,"Parameters &amp; Results"}</definedName>
    <definedName name="wrn.rapport._.1._3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3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3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3" hidden="1">{#N/A,#N/A,TRUE,"Forecast &amp; Analysis";#N/A,#N/A,TRUE,"Market Values";#N/A,#N/A,TRUE,"Ratios";#N/A,#N/A,TRUE,"Regressions";#N/A,#N/A,TRUE,"Market Values";#N/A,#N/A,TRUE,"Parameters &amp; Results"}</definedName>
    <definedName name="wrn.rapport._.1._3_1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3_1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3_1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3_1" hidden="1">{#N/A,#N/A,TRUE,"Forecast &amp; Analysis";#N/A,#N/A,TRUE,"Market Values";#N/A,#N/A,TRUE,"Ratios";#N/A,#N/A,TRUE,"Regressions";#N/A,#N/A,TRUE,"Market Values";#N/A,#N/A,TRUE,"Parameters &amp; Results"}</definedName>
    <definedName name="wrn.rapport._.1._3_1_1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3_1_1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3_1_1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3_1_1" hidden="1">{#N/A,#N/A,TRUE,"Forecast &amp; Analysis";#N/A,#N/A,TRUE,"Market Values";#N/A,#N/A,TRUE,"Ratios";#N/A,#N/A,TRUE,"Regressions";#N/A,#N/A,TRUE,"Market Values";#N/A,#N/A,TRUE,"Parameters &amp; Results"}</definedName>
    <definedName name="wrn.rapport._.1._3_1_2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3_1_2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3_1_2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3_1_2" hidden="1">{#N/A,#N/A,TRUE,"Forecast &amp; Analysis";#N/A,#N/A,TRUE,"Market Values";#N/A,#N/A,TRUE,"Ratios";#N/A,#N/A,TRUE,"Regressions";#N/A,#N/A,TRUE,"Market Values";#N/A,#N/A,TRUE,"Parameters &amp; Results"}</definedName>
    <definedName name="wrn.rapport._.1._3_2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3_2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3_2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3_2" hidden="1">{#N/A,#N/A,TRUE,"Forecast &amp; Analysis";#N/A,#N/A,TRUE,"Market Values";#N/A,#N/A,TRUE,"Ratios";#N/A,#N/A,TRUE,"Regressions";#N/A,#N/A,TRUE,"Market Values";#N/A,#N/A,TRUE,"Parameters &amp; Results"}</definedName>
    <definedName name="wrn.rapport._.1._3_2_1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3_2_1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3_2_1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3_2_1" hidden="1">{#N/A,#N/A,TRUE,"Forecast &amp; Analysis";#N/A,#N/A,TRUE,"Market Values";#N/A,#N/A,TRUE,"Ratios";#N/A,#N/A,TRUE,"Regressions";#N/A,#N/A,TRUE,"Market Values";#N/A,#N/A,TRUE,"Parameters &amp; Results"}</definedName>
    <definedName name="wrn.rapport._.1._3_2_2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3_2_2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3_2_2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3_2_2" hidden="1">{#N/A,#N/A,TRUE,"Forecast &amp; Analysis";#N/A,#N/A,TRUE,"Market Values";#N/A,#N/A,TRUE,"Ratios";#N/A,#N/A,TRUE,"Regressions";#N/A,#N/A,TRUE,"Market Values";#N/A,#N/A,TRUE,"Parameters &amp; Results"}</definedName>
    <definedName name="wrn.rapport._.1._3_3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3_3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3_3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3_3" hidden="1">{#N/A,#N/A,TRUE,"Forecast &amp; Analysis";#N/A,#N/A,TRUE,"Market Values";#N/A,#N/A,TRUE,"Ratios";#N/A,#N/A,TRUE,"Regressions";#N/A,#N/A,TRUE,"Market Values";#N/A,#N/A,TRUE,"Parameters &amp; Results"}</definedName>
    <definedName name="wrn.rapport._.1._3_3_1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3_3_1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3_3_1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3_3_1" hidden="1">{#N/A,#N/A,TRUE,"Forecast &amp; Analysis";#N/A,#N/A,TRUE,"Market Values";#N/A,#N/A,TRUE,"Ratios";#N/A,#N/A,TRUE,"Regressions";#N/A,#N/A,TRUE,"Market Values";#N/A,#N/A,TRUE,"Parameters &amp; Results"}</definedName>
    <definedName name="wrn.rapport._.1._3_3_2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3_3_2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3_3_2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3_3_2" hidden="1">{#N/A,#N/A,TRUE,"Forecast &amp; Analysis";#N/A,#N/A,TRUE,"Market Values";#N/A,#N/A,TRUE,"Ratios";#N/A,#N/A,TRUE,"Regressions";#N/A,#N/A,TRUE,"Market Values";#N/A,#N/A,TRUE,"Parameters &amp; Results"}</definedName>
    <definedName name="wrn.rapport._.1._3_4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3_4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3_4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3_4" hidden="1">{#N/A,#N/A,TRUE,"Forecast &amp; Analysis";#N/A,#N/A,TRUE,"Market Values";#N/A,#N/A,TRUE,"Ratios";#N/A,#N/A,TRUE,"Regressions";#N/A,#N/A,TRUE,"Market Values";#N/A,#N/A,TRUE,"Parameters &amp; Results"}</definedName>
    <definedName name="wrn.rapport._.1._3_5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3_5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3_5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3_5" hidden="1">{#N/A,#N/A,TRUE,"Forecast &amp; Analysis";#N/A,#N/A,TRUE,"Market Values";#N/A,#N/A,TRUE,"Ratios";#N/A,#N/A,TRUE,"Regressions";#N/A,#N/A,TRUE,"Market Values";#N/A,#N/A,TRUE,"Parameters &amp; Results"}</definedName>
    <definedName name="wrn.rapport._.1._4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4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4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4" hidden="1">{#N/A,#N/A,TRUE,"Forecast &amp; Analysis";#N/A,#N/A,TRUE,"Market Values";#N/A,#N/A,TRUE,"Ratios";#N/A,#N/A,TRUE,"Regressions";#N/A,#N/A,TRUE,"Market Values";#N/A,#N/A,TRUE,"Parameters &amp; Results"}</definedName>
    <definedName name="wrn.rapport._.1._4_1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4_1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4_1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4_1" hidden="1">{#N/A,#N/A,TRUE,"Forecast &amp; Analysis";#N/A,#N/A,TRUE,"Market Values";#N/A,#N/A,TRUE,"Ratios";#N/A,#N/A,TRUE,"Regressions";#N/A,#N/A,TRUE,"Market Values";#N/A,#N/A,TRUE,"Parameters &amp; Results"}</definedName>
    <definedName name="wrn.rapport._.1._4_1_1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4_1_1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4_1_1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4_1_1" hidden="1">{#N/A,#N/A,TRUE,"Forecast &amp; Analysis";#N/A,#N/A,TRUE,"Market Values";#N/A,#N/A,TRUE,"Ratios";#N/A,#N/A,TRUE,"Regressions";#N/A,#N/A,TRUE,"Market Values";#N/A,#N/A,TRUE,"Parameters &amp; Results"}</definedName>
    <definedName name="wrn.rapport._.1._4_1_2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4_1_2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4_1_2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4_1_2" hidden="1">{#N/A,#N/A,TRUE,"Forecast &amp; Analysis";#N/A,#N/A,TRUE,"Market Values";#N/A,#N/A,TRUE,"Ratios";#N/A,#N/A,TRUE,"Regressions";#N/A,#N/A,TRUE,"Market Values";#N/A,#N/A,TRUE,"Parameters &amp; Results"}</definedName>
    <definedName name="wrn.rapport._.1._4_2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4_2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4_2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4_2" hidden="1">{#N/A,#N/A,TRUE,"Forecast &amp; Analysis";#N/A,#N/A,TRUE,"Market Values";#N/A,#N/A,TRUE,"Ratios";#N/A,#N/A,TRUE,"Regressions";#N/A,#N/A,TRUE,"Market Values";#N/A,#N/A,TRUE,"Parameters &amp; Results"}</definedName>
    <definedName name="wrn.rapport._.1._4_2_1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4_2_1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4_2_1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4_2_1" hidden="1">{#N/A,#N/A,TRUE,"Forecast &amp; Analysis";#N/A,#N/A,TRUE,"Market Values";#N/A,#N/A,TRUE,"Ratios";#N/A,#N/A,TRUE,"Regressions";#N/A,#N/A,TRUE,"Market Values";#N/A,#N/A,TRUE,"Parameters &amp; Results"}</definedName>
    <definedName name="wrn.rapport._.1._4_2_2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4_2_2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4_2_2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4_2_2" hidden="1">{#N/A,#N/A,TRUE,"Forecast &amp; Analysis";#N/A,#N/A,TRUE,"Market Values";#N/A,#N/A,TRUE,"Ratios";#N/A,#N/A,TRUE,"Regressions";#N/A,#N/A,TRUE,"Market Values";#N/A,#N/A,TRUE,"Parameters &amp; Results"}</definedName>
    <definedName name="wrn.rapport._.1._4_3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4_3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4_3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4_3" hidden="1">{#N/A,#N/A,TRUE,"Forecast &amp; Analysis";#N/A,#N/A,TRUE,"Market Values";#N/A,#N/A,TRUE,"Ratios";#N/A,#N/A,TRUE,"Regressions";#N/A,#N/A,TRUE,"Market Values";#N/A,#N/A,TRUE,"Parameters &amp; Results"}</definedName>
    <definedName name="wrn.rapport._.1._4_3_1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4_3_1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4_3_1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4_3_1" hidden="1">{#N/A,#N/A,TRUE,"Forecast &amp; Analysis";#N/A,#N/A,TRUE,"Market Values";#N/A,#N/A,TRUE,"Ratios";#N/A,#N/A,TRUE,"Regressions";#N/A,#N/A,TRUE,"Market Values";#N/A,#N/A,TRUE,"Parameters &amp; Results"}</definedName>
    <definedName name="wrn.rapport._.1._4_3_2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4_3_2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4_3_2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4_3_2" hidden="1">{#N/A,#N/A,TRUE,"Forecast &amp; Analysis";#N/A,#N/A,TRUE,"Market Values";#N/A,#N/A,TRUE,"Ratios";#N/A,#N/A,TRUE,"Regressions";#N/A,#N/A,TRUE,"Market Values";#N/A,#N/A,TRUE,"Parameters &amp; Results"}</definedName>
    <definedName name="wrn.rapport._.1._4_4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4_4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4_4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4_4" hidden="1">{#N/A,#N/A,TRUE,"Forecast &amp; Analysis";#N/A,#N/A,TRUE,"Market Values";#N/A,#N/A,TRUE,"Ratios";#N/A,#N/A,TRUE,"Regressions";#N/A,#N/A,TRUE,"Market Values";#N/A,#N/A,TRUE,"Parameters &amp; Results"}</definedName>
    <definedName name="wrn.rapport._.1._4_5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4_5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4_5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4_5" hidden="1">{#N/A,#N/A,TRUE,"Forecast &amp; Analysis";#N/A,#N/A,TRUE,"Market Values";#N/A,#N/A,TRUE,"Ratios";#N/A,#N/A,TRUE,"Regressions";#N/A,#N/A,TRUE,"Market Values";#N/A,#N/A,TRUE,"Parameters &amp; Results"}</definedName>
    <definedName name="wrn.rapport._.1._5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5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5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5" hidden="1">{#N/A,#N/A,TRUE,"Forecast &amp; Analysis";#N/A,#N/A,TRUE,"Market Values";#N/A,#N/A,TRUE,"Ratios";#N/A,#N/A,TRUE,"Regressions";#N/A,#N/A,TRUE,"Market Values";#N/A,#N/A,TRUE,"Parameters &amp; Results"}</definedName>
    <definedName name="wrn.rapport._.1._5_1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5_1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5_1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5_1" hidden="1">{#N/A,#N/A,TRUE,"Forecast &amp; Analysis";#N/A,#N/A,TRUE,"Market Values";#N/A,#N/A,TRUE,"Ratios";#N/A,#N/A,TRUE,"Regressions";#N/A,#N/A,TRUE,"Market Values";#N/A,#N/A,TRUE,"Parameters &amp; Results"}</definedName>
    <definedName name="wrn.rapport._.1._5_1_1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5_1_1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5_1_1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5_1_1" hidden="1">{#N/A,#N/A,TRUE,"Forecast &amp; Analysis";#N/A,#N/A,TRUE,"Market Values";#N/A,#N/A,TRUE,"Ratios";#N/A,#N/A,TRUE,"Regressions";#N/A,#N/A,TRUE,"Market Values";#N/A,#N/A,TRUE,"Parameters &amp; Results"}</definedName>
    <definedName name="wrn.rapport._.1._5_1_2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5_1_2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5_1_2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5_1_2" hidden="1">{#N/A,#N/A,TRUE,"Forecast &amp; Analysis";#N/A,#N/A,TRUE,"Market Values";#N/A,#N/A,TRUE,"Ratios";#N/A,#N/A,TRUE,"Regressions";#N/A,#N/A,TRUE,"Market Values";#N/A,#N/A,TRUE,"Parameters &amp; Results"}</definedName>
    <definedName name="wrn.rapport._.1._5_2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5_2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5_2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5_2" hidden="1">{#N/A,#N/A,TRUE,"Forecast &amp; Analysis";#N/A,#N/A,TRUE,"Market Values";#N/A,#N/A,TRUE,"Ratios";#N/A,#N/A,TRUE,"Regressions";#N/A,#N/A,TRUE,"Market Values";#N/A,#N/A,TRUE,"Parameters &amp; Results"}</definedName>
    <definedName name="wrn.rapport._.1._5_2_1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5_2_1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5_2_1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5_2_1" hidden="1">{#N/A,#N/A,TRUE,"Forecast &amp; Analysis";#N/A,#N/A,TRUE,"Market Values";#N/A,#N/A,TRUE,"Ratios";#N/A,#N/A,TRUE,"Regressions";#N/A,#N/A,TRUE,"Market Values";#N/A,#N/A,TRUE,"Parameters &amp; Results"}</definedName>
    <definedName name="wrn.rapport._.1._5_2_2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5_2_2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5_2_2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5_2_2" hidden="1">{#N/A,#N/A,TRUE,"Forecast &amp; Analysis";#N/A,#N/A,TRUE,"Market Values";#N/A,#N/A,TRUE,"Ratios";#N/A,#N/A,TRUE,"Regressions";#N/A,#N/A,TRUE,"Market Values";#N/A,#N/A,TRUE,"Parameters &amp; Results"}</definedName>
    <definedName name="wrn.rapport._.1._5_3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5_3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5_3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5_3" hidden="1">{#N/A,#N/A,TRUE,"Forecast &amp; Analysis";#N/A,#N/A,TRUE,"Market Values";#N/A,#N/A,TRUE,"Ratios";#N/A,#N/A,TRUE,"Regressions";#N/A,#N/A,TRUE,"Market Values";#N/A,#N/A,TRUE,"Parameters &amp; Results"}</definedName>
    <definedName name="wrn.rapport._.1._5_3_1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5_3_1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5_3_1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5_3_1" hidden="1">{#N/A,#N/A,TRUE,"Forecast &amp; Analysis";#N/A,#N/A,TRUE,"Market Values";#N/A,#N/A,TRUE,"Ratios";#N/A,#N/A,TRUE,"Regressions";#N/A,#N/A,TRUE,"Market Values";#N/A,#N/A,TRUE,"Parameters &amp; Results"}</definedName>
    <definedName name="wrn.rapport._.1._5_3_2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5_3_2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5_3_2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5_3_2" hidden="1">{#N/A,#N/A,TRUE,"Forecast &amp; Analysis";#N/A,#N/A,TRUE,"Market Values";#N/A,#N/A,TRUE,"Ratios";#N/A,#N/A,TRUE,"Regressions";#N/A,#N/A,TRUE,"Market Values";#N/A,#N/A,TRUE,"Parameters &amp; Results"}</definedName>
    <definedName name="wrn.rapport._.1._5_4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5_4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5_4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5_4" hidden="1">{#N/A,#N/A,TRUE,"Forecast &amp; Analysis";#N/A,#N/A,TRUE,"Market Values";#N/A,#N/A,TRUE,"Ratios";#N/A,#N/A,TRUE,"Regressions";#N/A,#N/A,TRUE,"Market Values";#N/A,#N/A,TRUE,"Parameters &amp; Results"}</definedName>
    <definedName name="wrn.rapport._.1._5_5" localSheetId="8" hidden="1">{#N/A,#N/A,TRUE,"Forecast &amp; Analysis";#N/A,#N/A,TRUE,"Market Values";#N/A,#N/A,TRUE,"Ratios";#N/A,#N/A,TRUE,"Regressions";#N/A,#N/A,TRUE,"Market Values";#N/A,#N/A,TRUE,"Parameters &amp; Results"}</definedName>
    <definedName name="wrn.rapport._.1._5_5" localSheetId="7" hidden="1">{#N/A,#N/A,TRUE,"Forecast &amp; Analysis";#N/A,#N/A,TRUE,"Market Values";#N/A,#N/A,TRUE,"Ratios";#N/A,#N/A,TRUE,"Regressions";#N/A,#N/A,TRUE,"Market Values";#N/A,#N/A,TRUE,"Parameters &amp; Results"}</definedName>
    <definedName name="wrn.rapport._.1._5_5" localSheetId="6" hidden="1">{#N/A,#N/A,TRUE,"Forecast &amp; Analysis";#N/A,#N/A,TRUE,"Market Values";#N/A,#N/A,TRUE,"Ratios";#N/A,#N/A,TRUE,"Regressions";#N/A,#N/A,TRUE,"Market Values";#N/A,#N/A,TRUE,"Parameters &amp; Results"}</definedName>
    <definedName name="wrn.rapport._.1._5_5" hidden="1">{#N/A,#N/A,TRUE,"Forecast &amp; Analysis";#N/A,#N/A,TRUE,"Market Values";#N/A,#N/A,TRUE,"Ratios";#N/A,#N/A,TRUE,"Regressions";#N/A,#N/A,TRUE,"Market Values";#N/A,#N/A,TRUE,"Parameters &amp; Results"}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59" i="34" l="1"/>
  <c r="H159" i="34"/>
  <c r="G159" i="34"/>
  <c r="I123" i="34"/>
  <c r="H123" i="34"/>
  <c r="G123" i="34"/>
  <c r="I122" i="34"/>
  <c r="H122" i="34"/>
  <c r="G122" i="34"/>
  <c r="I121" i="34"/>
  <c r="H121" i="34"/>
  <c r="G121" i="34"/>
  <c r="I120" i="34"/>
  <c r="H120" i="34"/>
  <c r="G120" i="34"/>
  <c r="I119" i="34"/>
  <c r="H119" i="34"/>
  <c r="G119" i="34"/>
  <c r="I118" i="34"/>
  <c r="H118" i="34"/>
  <c r="G118" i="34"/>
  <c r="I117" i="34"/>
  <c r="H117" i="34"/>
  <c r="G117" i="34"/>
  <c r="I115" i="34"/>
  <c r="H115" i="34"/>
  <c r="G115" i="34"/>
  <c r="D162" i="34" l="1"/>
  <c r="D19" i="37" s="1"/>
  <c r="I162" i="34"/>
  <c r="H162" i="34"/>
  <c r="G162" i="34"/>
  <c r="N143" i="34" l="1"/>
  <c r="N134" i="34"/>
  <c r="N131" i="34"/>
  <c r="N132" i="34"/>
  <c r="I160" i="34"/>
  <c r="G44" i="32" l="1"/>
  <c r="L158" i="34"/>
  <c r="I158" i="34"/>
  <c r="H158" i="34"/>
  <c r="G158" i="34"/>
  <c r="I154" i="34"/>
  <c r="H154" i="34"/>
  <c r="G154" i="34"/>
  <c r="I156" i="34" l="1"/>
  <c r="H156" i="34"/>
  <c r="G156" i="34"/>
  <c r="I155" i="34"/>
  <c r="H155" i="34"/>
  <c r="G155" i="34"/>
  <c r="G42" i="32" l="1"/>
  <c r="L144" i="34" s="1"/>
  <c r="G125" i="34"/>
  <c r="G124" i="34"/>
  <c r="G76" i="34"/>
  <c r="G126" i="34"/>
  <c r="G77" i="34"/>
  <c r="G128" i="34"/>
  <c r="G78" i="34"/>
  <c r="G93" i="34"/>
  <c r="G102" i="34"/>
  <c r="G101" i="34"/>
  <c r="G127" i="34"/>
  <c r="G92" i="34"/>
  <c r="G130" i="34"/>
  <c r="G79" i="34"/>
  <c r="G103" i="34"/>
  <c r="G129" i="34"/>
  <c r="G94" i="34"/>
  <c r="G80" i="34"/>
  <c r="G75" i="34"/>
  <c r="G131" i="34"/>
  <c r="G132" i="34"/>
  <c r="G81" i="34"/>
  <c r="G133" i="34"/>
  <c r="G82" i="34"/>
  <c r="G134" i="34"/>
  <c r="G83" i="34"/>
  <c r="G109" i="34"/>
  <c r="G84" i="34"/>
  <c r="G139" i="34"/>
  <c r="G138" i="34"/>
  <c r="G137" i="34"/>
  <c r="G136" i="34"/>
  <c r="G135" i="34"/>
  <c r="G110" i="34"/>
  <c r="G85" i="34"/>
  <c r="G95" i="34"/>
  <c r="G104" i="34"/>
  <c r="G91" i="34"/>
  <c r="G111" i="34"/>
  <c r="G90" i="34"/>
  <c r="G89" i="34"/>
  <c r="G105" i="34"/>
  <c r="G140" i="34"/>
  <c r="G96" i="34"/>
  <c r="G86" i="34"/>
  <c r="G141" i="34"/>
  <c r="G112" i="34"/>
  <c r="G87" i="34"/>
  <c r="G143" i="34"/>
  <c r="G142" i="34"/>
  <c r="G113" i="34"/>
  <c r="G97" i="34"/>
  <c r="G106" i="34"/>
  <c r="G88" i="34"/>
  <c r="G147" i="34"/>
  <c r="G146" i="34"/>
  <c r="G145" i="34"/>
  <c r="G114" i="34"/>
  <c r="G100" i="34"/>
  <c r="G108" i="34"/>
  <c r="G107" i="34"/>
  <c r="G152" i="34"/>
  <c r="G151" i="34"/>
  <c r="G144" i="34"/>
  <c r="G150" i="34"/>
  <c r="G149" i="34"/>
  <c r="G148" i="34"/>
  <c r="G99" i="34"/>
  <c r="G98" i="34"/>
  <c r="G157" i="34"/>
  <c r="G153" i="34"/>
  <c r="G13" i="32"/>
  <c r="G41" i="32"/>
  <c r="L127" i="34" s="1"/>
  <c r="G40" i="32"/>
  <c r="L133" i="34" s="1"/>
  <c r="G39" i="32"/>
  <c r="L136" i="34" s="1"/>
  <c r="I125" i="34"/>
  <c r="H125" i="34"/>
  <c r="I124" i="34"/>
  <c r="H124" i="34"/>
  <c r="I76" i="34"/>
  <c r="H76" i="34"/>
  <c r="I126" i="34"/>
  <c r="H126" i="34"/>
  <c r="I77" i="34"/>
  <c r="H77" i="34"/>
  <c r="I128" i="34"/>
  <c r="H128" i="34"/>
  <c r="I78" i="34"/>
  <c r="H78" i="34"/>
  <c r="I93" i="34"/>
  <c r="H93" i="34"/>
  <c r="I102" i="34"/>
  <c r="H102" i="34"/>
  <c r="I101" i="34"/>
  <c r="H101" i="34"/>
  <c r="I127" i="34"/>
  <c r="H127" i="34"/>
  <c r="I92" i="34"/>
  <c r="H92" i="34"/>
  <c r="I130" i="34"/>
  <c r="H130" i="34"/>
  <c r="I79" i="34"/>
  <c r="H79" i="34"/>
  <c r="I103" i="34"/>
  <c r="H103" i="34"/>
  <c r="I129" i="34"/>
  <c r="H129" i="34"/>
  <c r="I94" i="34"/>
  <c r="H94" i="34"/>
  <c r="I80" i="34"/>
  <c r="H80" i="34"/>
  <c r="I75" i="34"/>
  <c r="H75" i="34"/>
  <c r="I131" i="34"/>
  <c r="H131" i="34"/>
  <c r="I132" i="34"/>
  <c r="H132" i="34"/>
  <c r="I81" i="34"/>
  <c r="H81" i="34"/>
  <c r="I133" i="34"/>
  <c r="H133" i="34"/>
  <c r="I82" i="34"/>
  <c r="H82" i="34"/>
  <c r="I134" i="34"/>
  <c r="H134" i="34"/>
  <c r="I83" i="34"/>
  <c r="H83" i="34"/>
  <c r="I109" i="34"/>
  <c r="H109" i="34"/>
  <c r="I84" i="34"/>
  <c r="H84" i="34"/>
  <c r="I139" i="34"/>
  <c r="H139" i="34"/>
  <c r="I138" i="34"/>
  <c r="H138" i="34"/>
  <c r="I137" i="34"/>
  <c r="H137" i="34"/>
  <c r="I136" i="34"/>
  <c r="H136" i="34"/>
  <c r="I135" i="34"/>
  <c r="H135" i="34"/>
  <c r="I110" i="34"/>
  <c r="H110" i="34"/>
  <c r="I85" i="34"/>
  <c r="H85" i="34"/>
  <c r="I95" i="34"/>
  <c r="H95" i="34"/>
  <c r="I104" i="34"/>
  <c r="H104" i="34"/>
  <c r="I91" i="34"/>
  <c r="H91" i="34"/>
  <c r="I111" i="34"/>
  <c r="H111" i="34"/>
  <c r="I90" i="34"/>
  <c r="H90" i="34"/>
  <c r="I89" i="34"/>
  <c r="H89" i="34"/>
  <c r="I105" i="34"/>
  <c r="H105" i="34"/>
  <c r="I140" i="34"/>
  <c r="H140" i="34"/>
  <c r="I96" i="34"/>
  <c r="H96" i="34"/>
  <c r="I86" i="34"/>
  <c r="H86" i="34"/>
  <c r="I141" i="34"/>
  <c r="H141" i="34"/>
  <c r="I112" i="34"/>
  <c r="H112" i="34"/>
  <c r="I87" i="34"/>
  <c r="H87" i="34"/>
  <c r="I143" i="34"/>
  <c r="H143" i="34"/>
  <c r="I142" i="34"/>
  <c r="H142" i="34"/>
  <c r="I113" i="34"/>
  <c r="H113" i="34"/>
  <c r="I97" i="34"/>
  <c r="H97" i="34"/>
  <c r="I106" i="34"/>
  <c r="H106" i="34"/>
  <c r="I88" i="34"/>
  <c r="H88" i="34"/>
  <c r="I147" i="34"/>
  <c r="H147" i="34"/>
  <c r="I146" i="34"/>
  <c r="H146" i="34"/>
  <c r="I145" i="34"/>
  <c r="H145" i="34"/>
  <c r="I114" i="34"/>
  <c r="H114" i="34"/>
  <c r="I100" i="34"/>
  <c r="H100" i="34"/>
  <c r="I108" i="34"/>
  <c r="H108" i="34"/>
  <c r="I107" i="34"/>
  <c r="H107" i="34"/>
  <c r="I152" i="34"/>
  <c r="H152" i="34"/>
  <c r="I151" i="34"/>
  <c r="H151" i="34"/>
  <c r="I144" i="34"/>
  <c r="H144" i="34"/>
  <c r="I150" i="34"/>
  <c r="H150" i="34"/>
  <c r="I149" i="34"/>
  <c r="H149" i="34"/>
  <c r="I148" i="34"/>
  <c r="H148" i="34"/>
  <c r="I99" i="34"/>
  <c r="H99" i="34"/>
  <c r="I98" i="34"/>
  <c r="H98" i="34"/>
  <c r="I157" i="34"/>
  <c r="H157" i="34"/>
  <c r="I153" i="34"/>
  <c r="H153" i="34"/>
  <c r="H14" i="38"/>
  <c r="G14" i="38"/>
  <c r="I14" i="38" s="1"/>
  <c r="H13" i="38"/>
  <c r="G13" i="38"/>
  <c r="H12" i="38"/>
  <c r="I12" i="38" s="1"/>
  <c r="G12" i="38"/>
  <c r="H11" i="38"/>
  <c r="G11" i="38"/>
  <c r="H10" i="38"/>
  <c r="G10" i="38"/>
  <c r="I10" i="38" s="1"/>
  <c r="H9" i="38"/>
  <c r="G9" i="38"/>
  <c r="I9" i="38" s="1"/>
  <c r="H8" i="38"/>
  <c r="I8" i="38" s="1"/>
  <c r="G8" i="38"/>
  <c r="H6" i="38"/>
  <c r="G6" i="38"/>
  <c r="I13" i="38"/>
  <c r="I11" i="38"/>
  <c r="I7" i="38"/>
  <c r="I6" i="38"/>
  <c r="E14" i="38"/>
  <c r="E13" i="38"/>
  <c r="E12" i="38"/>
  <c r="E11" i="38"/>
  <c r="E10" i="38"/>
  <c r="E9" i="38"/>
  <c r="E8" i="38"/>
  <c r="E7" i="38"/>
  <c r="E6" i="38"/>
  <c r="I16" i="38"/>
  <c r="I17" i="38" l="1"/>
  <c r="E17" i="38"/>
  <c r="C9" i="38"/>
  <c r="C11" i="38"/>
  <c r="C7" i="38"/>
  <c r="G7" i="38" s="1"/>
  <c r="D7" i="38"/>
  <c r="H7" i="38" s="1"/>
  <c r="H16" i="38"/>
  <c r="G16" i="38"/>
  <c r="G17" i="38" l="1"/>
  <c r="D11" i="38" l="1"/>
  <c r="D9" i="38"/>
  <c r="H17" i="38" l="1"/>
  <c r="D17" i="38"/>
  <c r="C17" i="38"/>
  <c r="C3" i="37"/>
  <c r="N3" i="37"/>
  <c r="M3" i="37"/>
  <c r="L3" i="37"/>
  <c r="K3" i="37"/>
  <c r="J3" i="37"/>
  <c r="I3" i="37"/>
  <c r="H3" i="37"/>
  <c r="G3" i="37"/>
  <c r="F3" i="37"/>
  <c r="E3" i="37"/>
  <c r="D3" i="37"/>
  <c r="C12" i="37"/>
  <c r="C11" i="37"/>
  <c r="C10" i="37"/>
  <c r="C9" i="37"/>
  <c r="C8" i="37"/>
  <c r="C6" i="37"/>
  <c r="C5" i="37"/>
  <c r="C7" i="37"/>
  <c r="N12" i="37"/>
  <c r="M12" i="37"/>
  <c r="L12" i="37"/>
  <c r="K12" i="37"/>
  <c r="J12" i="37"/>
  <c r="I12" i="37"/>
  <c r="H12" i="37"/>
  <c r="G12" i="37"/>
  <c r="F12" i="37"/>
  <c r="E12" i="37"/>
  <c r="D12" i="37"/>
  <c r="N11" i="37"/>
  <c r="M11" i="37"/>
  <c r="L11" i="37"/>
  <c r="K11" i="37"/>
  <c r="J11" i="37"/>
  <c r="I11" i="37"/>
  <c r="H11" i="37"/>
  <c r="G11" i="37"/>
  <c r="F11" i="37"/>
  <c r="E11" i="37"/>
  <c r="D11" i="37"/>
  <c r="N10" i="37"/>
  <c r="M10" i="37"/>
  <c r="L10" i="37"/>
  <c r="K10" i="37"/>
  <c r="J10" i="37"/>
  <c r="I10" i="37"/>
  <c r="H10" i="37"/>
  <c r="G10" i="37"/>
  <c r="F10" i="37"/>
  <c r="E10" i="37"/>
  <c r="D10" i="37"/>
  <c r="N9" i="37"/>
  <c r="M9" i="37"/>
  <c r="L9" i="37"/>
  <c r="K9" i="37"/>
  <c r="J9" i="37"/>
  <c r="I9" i="37"/>
  <c r="H9" i="37"/>
  <c r="G9" i="37"/>
  <c r="F9" i="37"/>
  <c r="E9" i="37"/>
  <c r="D9" i="37"/>
  <c r="N8" i="37"/>
  <c r="M8" i="37"/>
  <c r="L8" i="37"/>
  <c r="K8" i="37"/>
  <c r="J8" i="37"/>
  <c r="I8" i="37"/>
  <c r="H8" i="37"/>
  <c r="G8" i="37"/>
  <c r="F8" i="37"/>
  <c r="E8" i="37"/>
  <c r="D8" i="37"/>
  <c r="N5" i="37"/>
  <c r="M5" i="37"/>
  <c r="L5" i="37"/>
  <c r="K5" i="37"/>
  <c r="J5" i="37"/>
  <c r="I5" i="37"/>
  <c r="H5" i="37"/>
  <c r="G5" i="37"/>
  <c r="F5" i="37"/>
  <c r="E5" i="37"/>
  <c r="D5" i="37"/>
  <c r="N6" i="37"/>
  <c r="M6" i="37"/>
  <c r="L6" i="37"/>
  <c r="K6" i="37"/>
  <c r="J6" i="37"/>
  <c r="I6" i="37"/>
  <c r="H6" i="37"/>
  <c r="G6" i="37"/>
  <c r="F6" i="37"/>
  <c r="E6" i="37"/>
  <c r="D6" i="37"/>
  <c r="N7" i="37"/>
  <c r="M7" i="37"/>
  <c r="L7" i="37"/>
  <c r="K7" i="37"/>
  <c r="J7" i="37"/>
  <c r="I7" i="37"/>
  <c r="H7" i="37"/>
  <c r="G7" i="37"/>
  <c r="F7" i="37"/>
  <c r="E7" i="37"/>
  <c r="D7" i="37"/>
  <c r="I17" i="34"/>
  <c r="H17" i="34"/>
  <c r="G17" i="34"/>
  <c r="D15" i="37" l="1"/>
  <c r="D16" i="37" s="1"/>
  <c r="C15" i="37"/>
  <c r="C16" i="37" s="1"/>
  <c r="J13" i="37"/>
  <c r="I13" i="37"/>
  <c r="K13" i="37"/>
  <c r="D13" i="37"/>
  <c r="L13" i="37"/>
  <c r="E13" i="37"/>
  <c r="M13" i="37"/>
  <c r="F13" i="37"/>
  <c r="N13" i="37"/>
  <c r="G13" i="37"/>
  <c r="H13" i="37"/>
  <c r="C13" i="37"/>
  <c r="I16" i="34"/>
  <c r="H16" i="34"/>
  <c r="G16" i="34"/>
  <c r="I15" i="34"/>
  <c r="H15" i="34"/>
  <c r="G15" i="34"/>
  <c r="I40" i="34"/>
  <c r="H40" i="34"/>
  <c r="G40" i="34"/>
  <c r="I31" i="34"/>
  <c r="H31" i="34"/>
  <c r="G31" i="34"/>
  <c r="I48" i="34"/>
  <c r="H48" i="34"/>
  <c r="G48" i="34"/>
  <c r="D73" i="34"/>
  <c r="C19" i="37" s="1"/>
  <c r="C20" i="37" s="1"/>
  <c r="C24" i="37" l="1"/>
  <c r="D18" i="37"/>
  <c r="D20" i="37" s="1"/>
  <c r="D24" i="37" s="1"/>
  <c r="I73" i="34"/>
  <c r="H73" i="34"/>
  <c r="G73" i="34"/>
  <c r="D5" i="36"/>
  <c r="P5" i="36" s="1"/>
  <c r="E2" i="36" l="1"/>
  <c r="BD43" i="21"/>
  <c r="AY43" i="21"/>
  <c r="AU43" i="21"/>
  <c r="AQ43" i="21"/>
  <c r="AL43" i="21"/>
  <c r="AH43" i="21"/>
  <c r="AC43" i="21"/>
  <c r="Y43" i="21"/>
  <c r="U43" i="21"/>
  <c r="P43" i="21"/>
  <c r="F2" i="36" l="1"/>
  <c r="G2" i="36" s="1"/>
  <c r="AZ21" i="21"/>
  <c r="AZ20" i="21"/>
  <c r="AV21" i="21"/>
  <c r="AV20" i="21"/>
  <c r="AQ21" i="21"/>
  <c r="AQ20" i="21"/>
  <c r="AM21" i="21"/>
  <c r="AM20" i="21"/>
  <c r="AI21" i="21"/>
  <c r="AI20" i="21"/>
  <c r="AD21" i="21"/>
  <c r="AD20" i="21"/>
  <c r="Z21" i="21"/>
  <c r="Z20" i="21"/>
  <c r="V21" i="21"/>
  <c r="V20" i="21"/>
  <c r="R21" i="21"/>
  <c r="R20" i="21"/>
  <c r="M21" i="21"/>
  <c r="M20" i="21"/>
  <c r="AZ10" i="21"/>
  <c r="AV10" i="21"/>
  <c r="AR10" i="21"/>
  <c r="AM10" i="21"/>
  <c r="AI10" i="21"/>
  <c r="AD10" i="21"/>
  <c r="Z10" i="21"/>
  <c r="V10" i="21"/>
  <c r="Q10" i="21"/>
  <c r="M10" i="21"/>
  <c r="G57" i="36" l="1"/>
  <c r="G55" i="36"/>
  <c r="G53" i="36"/>
  <c r="G48" i="36"/>
  <c r="G43" i="36"/>
  <c r="G41" i="36"/>
  <c r="G39" i="36"/>
  <c r="G37" i="36"/>
  <c r="G35" i="36"/>
  <c r="G33" i="36"/>
  <c r="G31" i="36"/>
  <c r="G29" i="36"/>
  <c r="G27" i="36"/>
  <c r="G25" i="36"/>
  <c r="G23" i="36"/>
  <c r="G21" i="36"/>
  <c r="G19" i="36"/>
  <c r="G17" i="36"/>
  <c r="G15" i="36"/>
  <c r="G13" i="36"/>
  <c r="G11" i="36"/>
  <c r="G9" i="36"/>
  <c r="G56" i="36"/>
  <c r="G28" i="36"/>
  <c r="G12" i="36"/>
  <c r="G30" i="36"/>
  <c r="G14" i="36"/>
  <c r="G8" i="36"/>
  <c r="G26" i="36"/>
  <c r="G54" i="36"/>
  <c r="G44" i="36"/>
  <c r="G40" i="36"/>
  <c r="G36" i="36"/>
  <c r="G32" i="36"/>
  <c r="G16" i="36"/>
  <c r="G18" i="36"/>
  <c r="G20" i="36"/>
  <c r="G10" i="36"/>
  <c r="G42" i="36"/>
  <c r="G24" i="36"/>
  <c r="G22" i="36"/>
  <c r="G49" i="36"/>
  <c r="G38" i="36"/>
  <c r="G34" i="36"/>
  <c r="F57" i="36"/>
  <c r="F55" i="36"/>
  <c r="F53" i="36"/>
  <c r="F48" i="36"/>
  <c r="F43" i="36"/>
  <c r="F41" i="36"/>
  <c r="F39" i="36"/>
  <c r="F37" i="36"/>
  <c r="F35" i="36"/>
  <c r="F33" i="36"/>
  <c r="F31" i="36"/>
  <c r="F29" i="36"/>
  <c r="F27" i="36"/>
  <c r="F25" i="36"/>
  <c r="F23" i="36"/>
  <c r="F21" i="36"/>
  <c r="F19" i="36"/>
  <c r="F17" i="36"/>
  <c r="F15" i="36"/>
  <c r="F13" i="36"/>
  <c r="F11" i="36"/>
  <c r="F9" i="36"/>
  <c r="F26" i="36"/>
  <c r="F10" i="36"/>
  <c r="F24" i="36"/>
  <c r="F56" i="36"/>
  <c r="F28" i="36"/>
  <c r="F12" i="36"/>
  <c r="F49" i="36"/>
  <c r="F38" i="36"/>
  <c r="F34" i="36"/>
  <c r="F30" i="36"/>
  <c r="F14" i="36"/>
  <c r="F16" i="36"/>
  <c r="F54" i="36"/>
  <c r="F44" i="36"/>
  <c r="F40" i="36"/>
  <c r="F36" i="36"/>
  <c r="F32" i="36"/>
  <c r="F18" i="36"/>
  <c r="F42" i="36"/>
  <c r="F8" i="36"/>
  <c r="F22" i="36"/>
  <c r="F20" i="36"/>
  <c r="H2" i="36"/>
  <c r="D7" i="21"/>
  <c r="BE7" i="21" s="1"/>
  <c r="F45" i="36" l="1"/>
  <c r="G45" i="36"/>
  <c r="G50" i="36"/>
  <c r="G58" i="36"/>
  <c r="F50" i="36"/>
  <c r="H55" i="36"/>
  <c r="H57" i="36"/>
  <c r="H53" i="36"/>
  <c r="H43" i="36"/>
  <c r="H39" i="36"/>
  <c r="H35" i="36"/>
  <c r="H30" i="36"/>
  <c r="H29" i="36"/>
  <c r="H14" i="36"/>
  <c r="H13" i="36"/>
  <c r="H21" i="36"/>
  <c r="H27" i="36"/>
  <c r="H54" i="36"/>
  <c r="H44" i="36"/>
  <c r="H40" i="36"/>
  <c r="H36" i="36"/>
  <c r="H32" i="36"/>
  <c r="H31" i="36"/>
  <c r="H16" i="36"/>
  <c r="H15" i="36"/>
  <c r="H37" i="36"/>
  <c r="H10" i="36"/>
  <c r="H9" i="36"/>
  <c r="H56" i="36"/>
  <c r="H18" i="36"/>
  <c r="H17" i="36"/>
  <c r="H20" i="36"/>
  <c r="H19" i="36"/>
  <c r="H48" i="36"/>
  <c r="H33" i="36"/>
  <c r="H8" i="36"/>
  <c r="H41" i="36"/>
  <c r="H22" i="36"/>
  <c r="H28" i="36"/>
  <c r="H12" i="36"/>
  <c r="H11" i="36"/>
  <c r="H26" i="36"/>
  <c r="H49" i="36"/>
  <c r="H42" i="36"/>
  <c r="H38" i="36"/>
  <c r="H34" i="36"/>
  <c r="H24" i="36"/>
  <c r="H23" i="36"/>
  <c r="H25" i="36"/>
  <c r="F58" i="36"/>
  <c r="I2" i="36"/>
  <c r="I47" i="34"/>
  <c r="H47" i="34"/>
  <c r="G47" i="34"/>
  <c r="I71" i="34"/>
  <c r="H71" i="34"/>
  <c r="G71" i="34"/>
  <c r="H3" i="34"/>
  <c r="G9" i="32"/>
  <c r="I72" i="34"/>
  <c r="H54" i="34"/>
  <c r="H72" i="34"/>
  <c r="H70" i="34"/>
  <c r="H66" i="34"/>
  <c r="H65" i="34"/>
  <c r="H60" i="34"/>
  <c r="H59" i="34"/>
  <c r="H58" i="34"/>
  <c r="H57" i="34"/>
  <c r="H56" i="34"/>
  <c r="H68" i="34"/>
  <c r="H64" i="34"/>
  <c r="H67" i="34"/>
  <c r="H63" i="34"/>
  <c r="H62" i="34"/>
  <c r="H69" i="34"/>
  <c r="H61" i="34"/>
  <c r="H55" i="34"/>
  <c r="H53" i="34"/>
  <c r="H52" i="34"/>
  <c r="H51" i="34"/>
  <c r="H50" i="34"/>
  <c r="H41" i="34"/>
  <c r="H49" i="34"/>
  <c r="H46" i="34"/>
  <c r="H45" i="34"/>
  <c r="H44" i="34"/>
  <c r="H43" i="34"/>
  <c r="H42" i="34"/>
  <c r="H39" i="34"/>
  <c r="H38" i="34"/>
  <c r="H37" i="34"/>
  <c r="H36" i="34"/>
  <c r="H35" i="34"/>
  <c r="H34" i="34"/>
  <c r="H33" i="34"/>
  <c r="H32" i="34"/>
  <c r="H30" i="34"/>
  <c r="H29" i="34"/>
  <c r="H28" i="34"/>
  <c r="H27" i="34"/>
  <c r="H26" i="34"/>
  <c r="H25" i="34"/>
  <c r="H24" i="34"/>
  <c r="H23" i="34"/>
  <c r="H22" i="34"/>
  <c r="H21" i="34"/>
  <c r="H20" i="34"/>
  <c r="H19" i="34"/>
  <c r="H18" i="34"/>
  <c r="H14" i="34"/>
  <c r="H13" i="34"/>
  <c r="H12" i="34"/>
  <c r="H11" i="34"/>
  <c r="H10" i="34"/>
  <c r="H9" i="34"/>
  <c r="H8" i="34"/>
  <c r="H7" i="34"/>
  <c r="H6" i="34"/>
  <c r="H5" i="34"/>
  <c r="H4" i="34"/>
  <c r="L36" i="34" l="1"/>
  <c r="L101" i="34"/>
  <c r="L105" i="34"/>
  <c r="L103" i="34"/>
  <c r="L107" i="34"/>
  <c r="L102" i="34"/>
  <c r="L104" i="34"/>
  <c r="L106" i="34"/>
  <c r="L108" i="34"/>
  <c r="L40" i="34"/>
  <c r="F60" i="36"/>
  <c r="H45" i="36"/>
  <c r="I57" i="36"/>
  <c r="I55" i="36"/>
  <c r="I53" i="36"/>
  <c r="I48" i="36"/>
  <c r="I43" i="36"/>
  <c r="I41" i="36"/>
  <c r="I39" i="36"/>
  <c r="I37" i="36"/>
  <c r="I35" i="36"/>
  <c r="I33" i="36"/>
  <c r="I31" i="36"/>
  <c r="I29" i="36"/>
  <c r="I27" i="36"/>
  <c r="I25" i="36"/>
  <c r="I23" i="36"/>
  <c r="I21" i="36"/>
  <c r="I19" i="36"/>
  <c r="I17" i="36"/>
  <c r="I15" i="36"/>
  <c r="I13" i="36"/>
  <c r="I11" i="36"/>
  <c r="I9" i="36"/>
  <c r="I49" i="36"/>
  <c r="I38" i="36"/>
  <c r="I34" i="36"/>
  <c r="I56" i="36"/>
  <c r="I54" i="36"/>
  <c r="I44" i="36"/>
  <c r="I42" i="36"/>
  <c r="I40" i="36"/>
  <c r="I36" i="36"/>
  <c r="I32" i="36"/>
  <c r="I16" i="36"/>
  <c r="I24" i="36"/>
  <c r="I18" i="36"/>
  <c r="I12" i="36"/>
  <c r="I20" i="36"/>
  <c r="I22" i="36"/>
  <c r="I10" i="36"/>
  <c r="I8" i="36"/>
  <c r="I30" i="36"/>
  <c r="I14" i="36"/>
  <c r="I28" i="36"/>
  <c r="I26" i="36"/>
  <c r="H50" i="36"/>
  <c r="H58" i="36"/>
  <c r="J2" i="36"/>
  <c r="G60" i="36"/>
  <c r="L38" i="34"/>
  <c r="L39" i="34"/>
  <c r="L32" i="34"/>
  <c r="L33" i="34"/>
  <c r="L34" i="34"/>
  <c r="L37" i="34"/>
  <c r="L35" i="34"/>
  <c r="G46" i="32"/>
  <c r="L124" i="34" s="1"/>
  <c r="G45" i="32"/>
  <c r="G43" i="32"/>
  <c r="G38" i="32"/>
  <c r="L154" i="34" s="1"/>
  <c r="G37" i="32"/>
  <c r="G36" i="32"/>
  <c r="L55" i="34" s="1"/>
  <c r="G35" i="32"/>
  <c r="L129" i="34" s="1"/>
  <c r="G34" i="32"/>
  <c r="L51" i="34" s="1"/>
  <c r="G33" i="32"/>
  <c r="G32" i="32"/>
  <c r="G31" i="32"/>
  <c r="L156" i="34" s="1"/>
  <c r="G30" i="32"/>
  <c r="G29" i="32"/>
  <c r="G28" i="32"/>
  <c r="G27" i="32"/>
  <c r="G25" i="32"/>
  <c r="G24" i="32"/>
  <c r="G23" i="32"/>
  <c r="L137" i="34" s="1"/>
  <c r="G22" i="32"/>
  <c r="L72" i="34" s="1"/>
  <c r="G21" i="32"/>
  <c r="G20" i="32"/>
  <c r="G19" i="32"/>
  <c r="G18" i="32"/>
  <c r="L162" i="34" s="1"/>
  <c r="G17" i="32"/>
  <c r="G16" i="32"/>
  <c r="L159" i="34" s="1"/>
  <c r="G15" i="32"/>
  <c r="G14" i="32"/>
  <c r="G12" i="32"/>
  <c r="L125" i="34" s="1"/>
  <c r="G11" i="32"/>
  <c r="G10" i="32"/>
  <c r="G7" i="32"/>
  <c r="G8" i="32"/>
  <c r="G5" i="32"/>
  <c r="G4" i="32"/>
  <c r="G6" i="32"/>
  <c r="G3" i="32"/>
  <c r="G2" i="32"/>
  <c r="G26" i="32"/>
  <c r="L123" i="34" l="1"/>
  <c r="L121" i="34"/>
  <c r="L119" i="34"/>
  <c r="L118" i="34"/>
  <c r="L115" i="34"/>
  <c r="L122" i="34"/>
  <c r="L120" i="34"/>
  <c r="L117" i="34"/>
  <c r="L150" i="34"/>
  <c r="L155" i="34"/>
  <c r="L52" i="34"/>
  <c r="L142" i="34"/>
  <c r="L41" i="34"/>
  <c r="L109" i="34"/>
  <c r="L70" i="34"/>
  <c r="L139" i="34"/>
  <c r="L65" i="34"/>
  <c r="L151" i="34"/>
  <c r="L3" i="34"/>
  <c r="L75" i="34"/>
  <c r="L112" i="34"/>
  <c r="L110" i="34"/>
  <c r="L111" i="34"/>
  <c r="L114" i="34"/>
  <c r="L113" i="34"/>
  <c r="L48" i="34"/>
  <c r="L56" i="34"/>
  <c r="L138" i="34"/>
  <c r="L66" i="34"/>
  <c r="L128" i="34"/>
  <c r="L69" i="34"/>
  <c r="L153" i="34"/>
  <c r="L83" i="34"/>
  <c r="L82" i="34"/>
  <c r="L81" i="34"/>
  <c r="L86" i="34"/>
  <c r="L88" i="34"/>
  <c r="L80" i="34"/>
  <c r="L87" i="34"/>
  <c r="L78" i="34"/>
  <c r="L77" i="34"/>
  <c r="L79" i="34"/>
  <c r="L76" i="34"/>
  <c r="L84" i="34"/>
  <c r="L85" i="34"/>
  <c r="L17" i="34"/>
  <c r="L15" i="34"/>
  <c r="L16" i="34"/>
  <c r="L57" i="34"/>
  <c r="L140" i="34"/>
  <c r="L67" i="34"/>
  <c r="L157" i="34"/>
  <c r="L18" i="34"/>
  <c r="L89" i="34"/>
  <c r="L64" i="34"/>
  <c r="L152" i="34"/>
  <c r="L61" i="34"/>
  <c r="L149" i="34"/>
  <c r="L143" i="34"/>
  <c r="L126" i="34"/>
  <c r="L131" i="34"/>
  <c r="L134" i="34"/>
  <c r="L132" i="34"/>
  <c r="L68" i="34"/>
  <c r="L147" i="34"/>
  <c r="L94" i="34"/>
  <c r="L99" i="34"/>
  <c r="L98" i="34"/>
  <c r="L92" i="34"/>
  <c r="L96" i="34"/>
  <c r="L19" i="34"/>
  <c r="L90" i="34"/>
  <c r="L20" i="34"/>
  <c r="L91" i="34"/>
  <c r="L59" i="34"/>
  <c r="L130" i="34"/>
  <c r="L146" i="34"/>
  <c r="L145" i="34"/>
  <c r="L54" i="34"/>
  <c r="L135" i="34"/>
  <c r="L58" i="34"/>
  <c r="L141" i="34"/>
  <c r="L63" i="34"/>
  <c r="L148" i="34"/>
  <c r="L93" i="34"/>
  <c r="L95" i="34"/>
  <c r="L97" i="34"/>
  <c r="L100" i="34"/>
  <c r="L31" i="34"/>
  <c r="L73" i="34"/>
  <c r="I50" i="36"/>
  <c r="I58" i="36"/>
  <c r="J56" i="36"/>
  <c r="J54" i="36"/>
  <c r="J49" i="36"/>
  <c r="J44" i="36"/>
  <c r="J42" i="36"/>
  <c r="J40" i="36"/>
  <c r="J38" i="36"/>
  <c r="J36" i="36"/>
  <c r="J34" i="36"/>
  <c r="J32" i="36"/>
  <c r="J30" i="36"/>
  <c r="J28" i="36"/>
  <c r="J26" i="36"/>
  <c r="J24" i="36"/>
  <c r="J22" i="36"/>
  <c r="J20" i="36"/>
  <c r="J18" i="36"/>
  <c r="J16" i="36"/>
  <c r="J14" i="36"/>
  <c r="J12" i="36"/>
  <c r="J10" i="36"/>
  <c r="J8" i="36"/>
  <c r="J31" i="36"/>
  <c r="J15" i="36"/>
  <c r="J23" i="36"/>
  <c r="J39" i="36"/>
  <c r="J17" i="36"/>
  <c r="J11" i="36"/>
  <c r="J53" i="36"/>
  <c r="J43" i="36"/>
  <c r="J29" i="36"/>
  <c r="J19" i="36"/>
  <c r="J21" i="36"/>
  <c r="J57" i="36"/>
  <c r="J48" i="36"/>
  <c r="J50" i="36" s="1"/>
  <c r="J41" i="36"/>
  <c r="J37" i="36"/>
  <c r="J33" i="36"/>
  <c r="J35" i="36"/>
  <c r="J13" i="36"/>
  <c r="J55" i="36"/>
  <c r="J25" i="36"/>
  <c r="J9" i="36"/>
  <c r="J27" i="36"/>
  <c r="I45" i="36"/>
  <c r="H60" i="36"/>
  <c r="K2" i="36"/>
  <c r="L26" i="34"/>
  <c r="L24" i="34"/>
  <c r="L30" i="34"/>
  <c r="L22" i="34"/>
  <c r="L29" i="34"/>
  <c r="L47" i="34"/>
  <c r="L46" i="34"/>
  <c r="L45" i="34"/>
  <c r="L44" i="34"/>
  <c r="L43" i="34"/>
  <c r="L42" i="34"/>
  <c r="L53" i="34"/>
  <c r="L50" i="34"/>
  <c r="L71" i="34"/>
  <c r="L60" i="34"/>
  <c r="L49" i="34"/>
  <c r="L62" i="34"/>
  <c r="L8" i="34"/>
  <c r="L7" i="34"/>
  <c r="L14" i="34"/>
  <c r="L6" i="34"/>
  <c r="L13" i="34"/>
  <c r="L5" i="34"/>
  <c r="L9" i="34"/>
  <c r="L12" i="34"/>
  <c r="L4" i="34"/>
  <c r="L11" i="34"/>
  <c r="L10" i="34"/>
  <c r="L27" i="34"/>
  <c r="L25" i="34"/>
  <c r="L28" i="34"/>
  <c r="L23" i="34"/>
  <c r="L21" i="34"/>
  <c r="G72" i="34"/>
  <c r="E56" i="36" l="1"/>
  <c r="E25" i="36"/>
  <c r="E54" i="36"/>
  <c r="E32" i="36"/>
  <c r="E16" i="36"/>
  <c r="E37" i="36"/>
  <c r="E11" i="36"/>
  <c r="E9" i="36"/>
  <c r="E12" i="36"/>
  <c r="E29" i="36"/>
  <c r="E43" i="36"/>
  <c r="E49" i="36"/>
  <c r="E30" i="36"/>
  <c r="E14" i="36"/>
  <c r="E33" i="36"/>
  <c r="E19" i="36"/>
  <c r="E21" i="36"/>
  <c r="E44" i="36"/>
  <c r="E55" i="36"/>
  <c r="E23" i="36"/>
  <c r="E28" i="36"/>
  <c r="E42" i="36"/>
  <c r="E26" i="36"/>
  <c r="E10" i="36"/>
  <c r="E53" i="36"/>
  <c r="E13" i="36"/>
  <c r="E35" i="36"/>
  <c r="E18" i="36"/>
  <c r="E40" i="36"/>
  <c r="E24" i="36"/>
  <c r="E8" i="36"/>
  <c r="E41" i="36"/>
  <c r="E31" i="36"/>
  <c r="E20" i="36"/>
  <c r="E17" i="36"/>
  <c r="E27" i="36"/>
  <c r="E38" i="36"/>
  <c r="E22" i="36"/>
  <c r="E57" i="36"/>
  <c r="E39" i="36"/>
  <c r="E15" i="36"/>
  <c r="E36" i="36"/>
  <c r="E48" i="36"/>
  <c r="E34" i="36"/>
  <c r="D44" i="36"/>
  <c r="D33" i="36"/>
  <c r="D37" i="36"/>
  <c r="D29" i="36"/>
  <c r="D10" i="36"/>
  <c r="D9" i="36"/>
  <c r="D41" i="36"/>
  <c r="D14" i="36"/>
  <c r="D48" i="36"/>
  <c r="D18" i="36"/>
  <c r="D25" i="36"/>
  <c r="D19" i="36"/>
  <c r="D22" i="36"/>
  <c r="D15" i="36"/>
  <c r="D26" i="36"/>
  <c r="D55" i="36"/>
  <c r="D35" i="36"/>
  <c r="D30" i="36"/>
  <c r="D23" i="36"/>
  <c r="D34" i="36"/>
  <c r="D11" i="36"/>
  <c r="D16" i="36"/>
  <c r="D57" i="36"/>
  <c r="D38" i="36"/>
  <c r="D31" i="36"/>
  <c r="D42" i="36"/>
  <c r="D27" i="36"/>
  <c r="D12" i="36"/>
  <c r="D49" i="36"/>
  <c r="D39" i="36"/>
  <c r="D56" i="36"/>
  <c r="D43" i="36"/>
  <c r="D32" i="36"/>
  <c r="D54" i="36"/>
  <c r="D36" i="36"/>
  <c r="D28" i="36"/>
  <c r="D53" i="36"/>
  <c r="D24" i="36"/>
  <c r="D20" i="36"/>
  <c r="D17" i="36"/>
  <c r="D21" i="36"/>
  <c r="D13" i="36"/>
  <c r="D8" i="36"/>
  <c r="D40" i="36"/>
  <c r="J58" i="36"/>
  <c r="J45" i="36"/>
  <c r="K56" i="36"/>
  <c r="K54" i="36"/>
  <c r="K49" i="36"/>
  <c r="K44" i="36"/>
  <c r="K42" i="36"/>
  <c r="K40" i="36"/>
  <c r="K38" i="36"/>
  <c r="K36" i="36"/>
  <c r="K34" i="36"/>
  <c r="K32" i="36"/>
  <c r="K30" i="36"/>
  <c r="K28" i="36"/>
  <c r="K26" i="36"/>
  <c r="K24" i="36"/>
  <c r="K22" i="36"/>
  <c r="K20" i="36"/>
  <c r="K18" i="36"/>
  <c r="K16" i="36"/>
  <c r="K14" i="36"/>
  <c r="K12" i="36"/>
  <c r="K10" i="36"/>
  <c r="K8" i="36"/>
  <c r="K17" i="36"/>
  <c r="K25" i="36"/>
  <c r="K31" i="36"/>
  <c r="K19" i="36"/>
  <c r="K13" i="36"/>
  <c r="K57" i="36"/>
  <c r="K48" i="36"/>
  <c r="K41" i="36"/>
  <c r="K37" i="36"/>
  <c r="K33" i="36"/>
  <c r="K21" i="36"/>
  <c r="K23" i="36"/>
  <c r="K55" i="36"/>
  <c r="K9" i="36"/>
  <c r="K15" i="36"/>
  <c r="K53" i="36"/>
  <c r="K39" i="36"/>
  <c r="K27" i="36"/>
  <c r="K11" i="36"/>
  <c r="K43" i="36"/>
  <c r="K35" i="36"/>
  <c r="K29" i="36"/>
  <c r="I60" i="36"/>
  <c r="L2" i="36"/>
  <c r="G70" i="34"/>
  <c r="G68" i="34"/>
  <c r="G66" i="34"/>
  <c r="G65" i="34"/>
  <c r="G64" i="34"/>
  <c r="G67" i="34"/>
  <c r="G63" i="34"/>
  <c r="G62" i="34"/>
  <c r="G69" i="34"/>
  <c r="G61" i="34"/>
  <c r="G60" i="34"/>
  <c r="G59" i="34"/>
  <c r="G55" i="34"/>
  <c r="G58" i="34"/>
  <c r="G54" i="34"/>
  <c r="G53" i="34"/>
  <c r="G57" i="34"/>
  <c r="G52" i="34"/>
  <c r="G51" i="34"/>
  <c r="G50" i="34"/>
  <c r="G41" i="34"/>
  <c r="G56" i="34"/>
  <c r="G49" i="34"/>
  <c r="G46" i="34"/>
  <c r="G45" i="34"/>
  <c r="G44" i="34"/>
  <c r="G43" i="34"/>
  <c r="G42" i="34"/>
  <c r="G39" i="34"/>
  <c r="G38" i="34"/>
  <c r="G37" i="34"/>
  <c r="G36" i="34"/>
  <c r="G35" i="34"/>
  <c r="G34" i="34"/>
  <c r="G33" i="34"/>
  <c r="G32" i="34"/>
  <c r="G30" i="34"/>
  <c r="G29" i="34"/>
  <c r="G28" i="34"/>
  <c r="G27" i="34"/>
  <c r="G26" i="34"/>
  <c r="G25" i="34"/>
  <c r="G24" i="34"/>
  <c r="G23" i="34"/>
  <c r="G22" i="34"/>
  <c r="G21" i="34"/>
  <c r="G20" i="34"/>
  <c r="G19" i="34"/>
  <c r="G18" i="34"/>
  <c r="G14" i="34"/>
  <c r="G13" i="34"/>
  <c r="G12" i="34"/>
  <c r="G11" i="34"/>
  <c r="G10" i="34"/>
  <c r="G9" i="34"/>
  <c r="G8" i="34"/>
  <c r="G7" i="34"/>
  <c r="G6" i="34"/>
  <c r="G5" i="34"/>
  <c r="G4" i="34"/>
  <c r="G3" i="34"/>
  <c r="I3" i="34"/>
  <c r="K3" i="34" s="1"/>
  <c r="I14" i="34"/>
  <c r="I13" i="34"/>
  <c r="I12" i="34"/>
  <c r="I11" i="34"/>
  <c r="I10" i="34"/>
  <c r="I9" i="34"/>
  <c r="I8" i="34"/>
  <c r="I7" i="34"/>
  <c r="I6" i="34"/>
  <c r="I5" i="34"/>
  <c r="K5" i="34" s="1"/>
  <c r="I4" i="34"/>
  <c r="K4" i="34" s="1"/>
  <c r="I70" i="34"/>
  <c r="I68" i="34"/>
  <c r="I66" i="34"/>
  <c r="I65" i="34"/>
  <c r="I64" i="34"/>
  <c r="I67" i="34"/>
  <c r="I63" i="34"/>
  <c r="I62" i="34"/>
  <c r="I69" i="34"/>
  <c r="I61" i="34"/>
  <c r="I60" i="34"/>
  <c r="I59" i="34"/>
  <c r="I55" i="34"/>
  <c r="I58" i="34"/>
  <c r="I54" i="34"/>
  <c r="I53" i="34"/>
  <c r="I57" i="34"/>
  <c r="I52" i="34"/>
  <c r="I51" i="34"/>
  <c r="I50" i="34"/>
  <c r="I41" i="34"/>
  <c r="I56" i="34"/>
  <c r="I49" i="34"/>
  <c r="K49" i="34" s="1"/>
  <c r="I46" i="34"/>
  <c r="I45" i="34"/>
  <c r="I44" i="34"/>
  <c r="I43" i="34"/>
  <c r="I42" i="34"/>
  <c r="I30" i="34"/>
  <c r="I29" i="34"/>
  <c r="I28" i="34"/>
  <c r="I27" i="34"/>
  <c r="I26" i="34"/>
  <c r="I25" i="34"/>
  <c r="I24" i="34"/>
  <c r="I23" i="34"/>
  <c r="I22" i="34"/>
  <c r="K22" i="34" s="1"/>
  <c r="I21" i="34"/>
  <c r="K21" i="34" s="1"/>
  <c r="I39" i="34"/>
  <c r="I38" i="34"/>
  <c r="I37" i="34"/>
  <c r="I36" i="34"/>
  <c r="I35" i="34"/>
  <c r="I34" i="34"/>
  <c r="I33" i="34"/>
  <c r="K33" i="34" s="1"/>
  <c r="I32" i="34"/>
  <c r="K32" i="34" s="1"/>
  <c r="I20" i="34"/>
  <c r="I19" i="34"/>
  <c r="I18" i="34"/>
  <c r="D5" i="21"/>
  <c r="B78" i="29"/>
  <c r="B85" i="29" s="1"/>
  <c r="B92" i="29" s="1"/>
  <c r="B99" i="29" s="1"/>
  <c r="B77" i="29"/>
  <c r="B84" i="29" s="1"/>
  <c r="B91" i="29" s="1"/>
  <c r="B98" i="29" s="1"/>
  <c r="B76" i="29"/>
  <c r="B83" i="29" s="1"/>
  <c r="B90" i="29" s="1"/>
  <c r="B75" i="29"/>
  <c r="B82" i="29" s="1"/>
  <c r="B89" i="29" s="1"/>
  <c r="B74" i="29"/>
  <c r="B81" i="29" s="1"/>
  <c r="B88" i="29" s="1"/>
  <c r="B95" i="29" s="1"/>
  <c r="B73" i="29"/>
  <c r="B80" i="29" s="1"/>
  <c r="B87" i="29" s="1"/>
  <c r="B72" i="29"/>
  <c r="B79" i="29" s="1"/>
  <c r="B86" i="29" s="1"/>
  <c r="B93" i="29" s="1"/>
  <c r="B15" i="29"/>
  <c r="B22" i="29" s="1"/>
  <c r="B29" i="29" s="1"/>
  <c r="B36" i="29" s="1"/>
  <c r="B43" i="29" s="1"/>
  <c r="B50" i="29" s="1"/>
  <c r="B57" i="29" s="1"/>
  <c r="B64" i="29" s="1"/>
  <c r="B14" i="29"/>
  <c r="B21" i="29" s="1"/>
  <c r="B28" i="29" s="1"/>
  <c r="B35" i="29" s="1"/>
  <c r="B42" i="29" s="1"/>
  <c r="B49" i="29" s="1"/>
  <c r="B56" i="29" s="1"/>
  <c r="B63" i="29" s="1"/>
  <c r="B13" i="29"/>
  <c r="B20" i="29" s="1"/>
  <c r="B27" i="29" s="1"/>
  <c r="B34" i="29" s="1"/>
  <c r="B41" i="29" s="1"/>
  <c r="B48" i="29" s="1"/>
  <c r="B55" i="29" s="1"/>
  <c r="B62" i="29" s="1"/>
  <c r="B12" i="29"/>
  <c r="B19" i="29" s="1"/>
  <c r="B26" i="29" s="1"/>
  <c r="B33" i="29" s="1"/>
  <c r="B40" i="29" s="1"/>
  <c r="B47" i="29" s="1"/>
  <c r="B54" i="29" s="1"/>
  <c r="B61" i="29" s="1"/>
  <c r="B11" i="29"/>
  <c r="B18" i="29" s="1"/>
  <c r="B25" i="29" s="1"/>
  <c r="B32" i="29" s="1"/>
  <c r="B39" i="29" s="1"/>
  <c r="B46" i="29" s="1"/>
  <c r="B53" i="29" s="1"/>
  <c r="B60" i="29" s="1"/>
  <c r="B10" i="29"/>
  <c r="B17" i="29" s="1"/>
  <c r="B24" i="29" s="1"/>
  <c r="B31" i="29" s="1"/>
  <c r="B38" i="29" s="1"/>
  <c r="B45" i="29" s="1"/>
  <c r="B52" i="29" s="1"/>
  <c r="B59" i="29" s="1"/>
  <c r="B9" i="29"/>
  <c r="B16" i="29" s="1"/>
  <c r="B23" i="29" s="1"/>
  <c r="B30" i="29" s="1"/>
  <c r="B37" i="29" s="1"/>
  <c r="B44" i="29" s="1"/>
  <c r="B51" i="29" s="1"/>
  <c r="B58" i="29" s="1"/>
  <c r="B96" i="29" l="1"/>
  <c r="K15" i="34"/>
  <c r="B100" i="29"/>
  <c r="K16" i="34"/>
  <c r="B105" i="29"/>
  <c r="K76" i="34"/>
  <c r="B102" i="29"/>
  <c r="K118" i="34"/>
  <c r="K122" i="34"/>
  <c r="K121" i="34"/>
  <c r="K120" i="34"/>
  <c r="K119" i="34"/>
  <c r="K123" i="34"/>
  <c r="K17" i="34"/>
  <c r="B106" i="29"/>
  <c r="K126" i="34"/>
  <c r="K77" i="34"/>
  <c r="K56" i="34"/>
  <c r="E45" i="36"/>
  <c r="E50" i="36"/>
  <c r="E58" i="36"/>
  <c r="K58" i="34"/>
  <c r="K7" i="34"/>
  <c r="K42" i="34"/>
  <c r="K36" i="34"/>
  <c r="K25" i="34"/>
  <c r="K54" i="34"/>
  <c r="B97" i="29"/>
  <c r="B104" i="29" s="1"/>
  <c r="K47" i="34"/>
  <c r="K28" i="34"/>
  <c r="K52" i="34"/>
  <c r="K68" i="34"/>
  <c r="K44" i="34"/>
  <c r="K61" i="34"/>
  <c r="K9" i="34"/>
  <c r="B94" i="29"/>
  <c r="K71" i="34"/>
  <c r="K18" i="34"/>
  <c r="K37" i="34"/>
  <c r="K26" i="34"/>
  <c r="K45" i="34"/>
  <c r="K57" i="34"/>
  <c r="K69" i="34"/>
  <c r="K70" i="34"/>
  <c r="K10" i="34"/>
  <c r="K63" i="34"/>
  <c r="K29" i="34"/>
  <c r="K67" i="34"/>
  <c r="K34" i="34"/>
  <c r="K59" i="34"/>
  <c r="K19" i="34"/>
  <c r="K38" i="34"/>
  <c r="K27" i="34"/>
  <c r="K46" i="34"/>
  <c r="K53" i="34"/>
  <c r="K62" i="34"/>
  <c r="K11" i="34"/>
  <c r="K12" i="34"/>
  <c r="K13" i="34"/>
  <c r="K30" i="34"/>
  <c r="K41" i="34"/>
  <c r="K55" i="34"/>
  <c r="K64" i="34"/>
  <c r="K6" i="34"/>
  <c r="K14" i="34"/>
  <c r="K20" i="34"/>
  <c r="K50" i="34"/>
  <c r="K39" i="34"/>
  <c r="K23" i="34"/>
  <c r="K65" i="34"/>
  <c r="K35" i="34"/>
  <c r="K24" i="34"/>
  <c r="K43" i="34"/>
  <c r="K51" i="34"/>
  <c r="K60" i="34"/>
  <c r="K66" i="34"/>
  <c r="K8" i="34"/>
  <c r="D58" i="36"/>
  <c r="D50" i="36"/>
  <c r="D45" i="36"/>
  <c r="K50" i="36"/>
  <c r="K58" i="36"/>
  <c r="K45" i="36"/>
  <c r="L54" i="36"/>
  <c r="L56" i="36"/>
  <c r="L44" i="36"/>
  <c r="L40" i="36"/>
  <c r="L36" i="36"/>
  <c r="L32" i="36"/>
  <c r="L19" i="36"/>
  <c r="L18" i="36"/>
  <c r="L27" i="36"/>
  <c r="L57" i="36"/>
  <c r="L48" i="36"/>
  <c r="L41" i="36"/>
  <c r="L37" i="36"/>
  <c r="L33" i="36"/>
  <c r="L21" i="36"/>
  <c r="L20" i="36"/>
  <c r="L38" i="36"/>
  <c r="L15" i="36"/>
  <c r="L14" i="36"/>
  <c r="L23" i="36"/>
  <c r="L22" i="36"/>
  <c r="L25" i="36"/>
  <c r="L24" i="36"/>
  <c r="L49" i="36"/>
  <c r="L34" i="36"/>
  <c r="L12" i="36"/>
  <c r="L55" i="36"/>
  <c r="L9" i="36"/>
  <c r="L8" i="36"/>
  <c r="L42" i="36"/>
  <c r="L26" i="36"/>
  <c r="L11" i="36"/>
  <c r="L10" i="36"/>
  <c r="L17" i="36"/>
  <c r="L16" i="36"/>
  <c r="L30" i="36"/>
  <c r="L53" i="36"/>
  <c r="L43" i="36"/>
  <c r="L39" i="36"/>
  <c r="L35" i="36"/>
  <c r="L29" i="36"/>
  <c r="L28" i="36"/>
  <c r="L13" i="36"/>
  <c r="L31" i="36"/>
  <c r="M2" i="36"/>
  <c r="J60" i="36"/>
  <c r="D6" i="21"/>
  <c r="E5" i="21" s="1"/>
  <c r="E6" i="21" s="1"/>
  <c r="F5" i="21" s="1"/>
  <c r="K48" i="34" l="1"/>
  <c r="K40" i="34"/>
  <c r="K31" i="34"/>
  <c r="B111" i="29"/>
  <c r="K133" i="34"/>
  <c r="B113" i="29"/>
  <c r="K134" i="34"/>
  <c r="K83" i="34"/>
  <c r="B109" i="29"/>
  <c r="K75" i="34"/>
  <c r="K80" i="34"/>
  <c r="B107" i="29"/>
  <c r="K128" i="34"/>
  <c r="K78" i="34"/>
  <c r="K127" i="34"/>
  <c r="K92" i="34"/>
  <c r="K102" i="34"/>
  <c r="K101" i="34"/>
  <c r="K93" i="34"/>
  <c r="B112" i="29"/>
  <c r="B119" i="29" s="1"/>
  <c r="B126" i="29" s="1"/>
  <c r="B133" i="29" s="1"/>
  <c r="B140" i="29" s="1"/>
  <c r="B147" i="29" s="1"/>
  <c r="B154" i="29" s="1"/>
  <c r="B161" i="29" s="1"/>
  <c r="B168" i="29" s="1"/>
  <c r="B175" i="29" s="1"/>
  <c r="B182" i="29" s="1"/>
  <c r="B189" i="29" s="1"/>
  <c r="B196" i="29" s="1"/>
  <c r="B203" i="29" s="1"/>
  <c r="B210" i="29" s="1"/>
  <c r="B217" i="29" s="1"/>
  <c r="B224" i="29" s="1"/>
  <c r="B231" i="29" s="1"/>
  <c r="B238" i="29" s="1"/>
  <c r="B245" i="29" s="1"/>
  <c r="B252" i="29" s="1"/>
  <c r="B259" i="29" s="1"/>
  <c r="B266" i="29" s="1"/>
  <c r="B273" i="29" s="1"/>
  <c r="B280" i="29" s="1"/>
  <c r="B287" i="29" s="1"/>
  <c r="B294" i="29" s="1"/>
  <c r="B301" i="29" s="1"/>
  <c r="B308" i="29" s="1"/>
  <c r="B315" i="29" s="1"/>
  <c r="B322" i="29" s="1"/>
  <c r="B329" i="29" s="1"/>
  <c r="B336" i="29" s="1"/>
  <c r="B343" i="29" s="1"/>
  <c r="B350" i="29" s="1"/>
  <c r="B357" i="29" s="1"/>
  <c r="B364" i="29" s="1"/>
  <c r="B371" i="29" s="1"/>
  <c r="B378" i="29" s="1"/>
  <c r="B385" i="29" s="1"/>
  <c r="B392" i="29" s="1"/>
  <c r="B399" i="29" s="1"/>
  <c r="B406" i="29" s="1"/>
  <c r="B413" i="29" s="1"/>
  <c r="B420" i="29" s="1"/>
  <c r="B427" i="29" s="1"/>
  <c r="K82" i="34"/>
  <c r="B103" i="29"/>
  <c r="K124" i="34"/>
  <c r="K125" i="34"/>
  <c r="E60" i="36"/>
  <c r="B101" i="29"/>
  <c r="K73" i="34"/>
  <c r="K72" i="34"/>
  <c r="K60" i="36"/>
  <c r="D62" i="36"/>
  <c r="D60" i="36"/>
  <c r="L58" i="36"/>
  <c r="M56" i="36"/>
  <c r="M54" i="36"/>
  <c r="M49" i="36"/>
  <c r="M44" i="36"/>
  <c r="M42" i="36"/>
  <c r="M40" i="36"/>
  <c r="M38" i="36"/>
  <c r="M36" i="36"/>
  <c r="M34" i="36"/>
  <c r="M32" i="36"/>
  <c r="M30" i="36"/>
  <c r="M28" i="36"/>
  <c r="M26" i="36"/>
  <c r="M24" i="36"/>
  <c r="M22" i="36"/>
  <c r="M20" i="36"/>
  <c r="M18" i="36"/>
  <c r="M16" i="36"/>
  <c r="M14" i="36"/>
  <c r="M12" i="36"/>
  <c r="M10" i="36"/>
  <c r="M8" i="36"/>
  <c r="M41" i="36"/>
  <c r="M39" i="36"/>
  <c r="M35" i="36"/>
  <c r="M57" i="36"/>
  <c r="M55" i="36"/>
  <c r="M53" i="36"/>
  <c r="M48" i="36"/>
  <c r="M43" i="36"/>
  <c r="M37" i="36"/>
  <c r="M33" i="36"/>
  <c r="M21" i="36"/>
  <c r="M29" i="36"/>
  <c r="M23" i="36"/>
  <c r="M17" i="36"/>
  <c r="M25" i="36"/>
  <c r="M9" i="36"/>
  <c r="M27" i="36"/>
  <c r="M11" i="36"/>
  <c r="M13" i="36"/>
  <c r="M19" i="36"/>
  <c r="M31" i="36"/>
  <c r="M15" i="36"/>
  <c r="L45" i="36"/>
  <c r="L50" i="36"/>
  <c r="N2" i="36"/>
  <c r="F6" i="21"/>
  <c r="G5" i="21" s="1"/>
  <c r="B108" i="29" l="1"/>
  <c r="K130" i="34"/>
  <c r="K103" i="34"/>
  <c r="K79" i="34"/>
  <c r="K129" i="34"/>
  <c r="K94" i="34"/>
  <c r="B110" i="29"/>
  <c r="K81" i="34"/>
  <c r="K131" i="34"/>
  <c r="K132" i="34"/>
  <c r="B114" i="29"/>
  <c r="K109" i="34"/>
  <c r="K84" i="34"/>
  <c r="B118" i="29"/>
  <c r="K141" i="34"/>
  <c r="K112" i="34"/>
  <c r="B120" i="29"/>
  <c r="B127" i="29" s="1"/>
  <c r="B134" i="29" s="1"/>
  <c r="B141" i="29" s="1"/>
  <c r="B148" i="29" s="1"/>
  <c r="B155" i="29" s="1"/>
  <c r="B162" i="29" s="1"/>
  <c r="B169" i="29" s="1"/>
  <c r="B176" i="29" s="1"/>
  <c r="B183" i="29" s="1"/>
  <c r="B190" i="29" s="1"/>
  <c r="B197" i="29" s="1"/>
  <c r="B204" i="29" s="1"/>
  <c r="B211" i="29" s="1"/>
  <c r="B218" i="29" s="1"/>
  <c r="B225" i="29" s="1"/>
  <c r="B232" i="29" s="1"/>
  <c r="B239" i="29" s="1"/>
  <c r="B246" i="29" s="1"/>
  <c r="B253" i="29" s="1"/>
  <c r="B260" i="29" s="1"/>
  <c r="B267" i="29" s="1"/>
  <c r="B274" i="29" s="1"/>
  <c r="B281" i="29" s="1"/>
  <c r="B288" i="29" s="1"/>
  <c r="B295" i="29" s="1"/>
  <c r="B302" i="29" s="1"/>
  <c r="B309" i="29" s="1"/>
  <c r="B316" i="29" s="1"/>
  <c r="B323" i="29" s="1"/>
  <c r="B330" i="29" s="1"/>
  <c r="B337" i="29" s="1"/>
  <c r="B344" i="29" s="1"/>
  <c r="B351" i="29" s="1"/>
  <c r="B358" i="29" s="1"/>
  <c r="B365" i="29" s="1"/>
  <c r="B372" i="29" s="1"/>
  <c r="B379" i="29" s="1"/>
  <c r="B386" i="29" s="1"/>
  <c r="B393" i="29" s="1"/>
  <c r="B400" i="29" s="1"/>
  <c r="B407" i="29" s="1"/>
  <c r="B414" i="29" s="1"/>
  <c r="B421" i="29" s="1"/>
  <c r="B428" i="29" s="1"/>
  <c r="K87" i="34"/>
  <c r="B116" i="29"/>
  <c r="B123" i="29" s="1"/>
  <c r="K96" i="34"/>
  <c r="K105" i="34"/>
  <c r="K90" i="34"/>
  <c r="K89" i="34"/>
  <c r="K91" i="34"/>
  <c r="K140" i="34"/>
  <c r="K111" i="34"/>
  <c r="M50" i="36"/>
  <c r="E5" i="36"/>
  <c r="E62" i="36" s="1"/>
  <c r="F5" i="36" s="1"/>
  <c r="F62" i="36" s="1"/>
  <c r="G5" i="36" s="1"/>
  <c r="G62" i="36" s="1"/>
  <c r="H5" i="36" s="1"/>
  <c r="H62" i="36" s="1"/>
  <c r="I5" i="36" s="1"/>
  <c r="I62" i="36" s="1"/>
  <c r="J5" i="36" s="1"/>
  <c r="J62" i="36" s="1"/>
  <c r="K5" i="36" s="1"/>
  <c r="K62" i="36" s="1"/>
  <c r="L5" i="36" s="1"/>
  <c r="L62" i="36" s="1"/>
  <c r="M5" i="36" s="1"/>
  <c r="L60" i="36"/>
  <c r="M45" i="36"/>
  <c r="N57" i="36"/>
  <c r="N55" i="36"/>
  <c r="N53" i="36"/>
  <c r="N48" i="36"/>
  <c r="N43" i="36"/>
  <c r="N41" i="36"/>
  <c r="N39" i="36"/>
  <c r="N37" i="36"/>
  <c r="N35" i="36"/>
  <c r="N33" i="36"/>
  <c r="N31" i="36"/>
  <c r="N29" i="36"/>
  <c r="N27" i="36"/>
  <c r="N25" i="36"/>
  <c r="N23" i="36"/>
  <c r="N21" i="36"/>
  <c r="N19" i="36"/>
  <c r="N17" i="36"/>
  <c r="N15" i="36"/>
  <c r="N13" i="36"/>
  <c r="N11" i="36"/>
  <c r="N9" i="36"/>
  <c r="N54" i="36"/>
  <c r="N20" i="36"/>
  <c r="N28" i="36"/>
  <c r="N44" i="36"/>
  <c r="N36" i="36"/>
  <c r="N22" i="36"/>
  <c r="N16" i="36"/>
  <c r="N40" i="36"/>
  <c r="N32" i="36"/>
  <c r="N24" i="36"/>
  <c r="N8" i="36"/>
  <c r="N26" i="36"/>
  <c r="N49" i="36"/>
  <c r="N42" i="36"/>
  <c r="N38" i="36"/>
  <c r="N34" i="36"/>
  <c r="N10" i="36"/>
  <c r="N18" i="36"/>
  <c r="N12" i="36"/>
  <c r="N30" i="36"/>
  <c r="N14" i="36"/>
  <c r="N56" i="36"/>
  <c r="M58" i="36"/>
  <c r="O2" i="36"/>
  <c r="G6" i="21"/>
  <c r="H5" i="21" s="1"/>
  <c r="B130" i="29" l="1"/>
  <c r="B137" i="29" s="1"/>
  <c r="B144" i="29" s="1"/>
  <c r="B151" i="29" s="1"/>
  <c r="B158" i="29" s="1"/>
  <c r="B165" i="29" s="1"/>
  <c r="B172" i="29" s="1"/>
  <c r="B179" i="29" s="1"/>
  <c r="B186" i="29" s="1"/>
  <c r="B193" i="29" s="1"/>
  <c r="B200" i="29" s="1"/>
  <c r="B207" i="29" s="1"/>
  <c r="B214" i="29" s="1"/>
  <c r="B221" i="29" s="1"/>
  <c r="B228" i="29" s="1"/>
  <c r="B235" i="29" s="1"/>
  <c r="B242" i="29" s="1"/>
  <c r="B249" i="29" s="1"/>
  <c r="B256" i="29" s="1"/>
  <c r="B263" i="29" s="1"/>
  <c r="B270" i="29" s="1"/>
  <c r="B277" i="29" s="1"/>
  <c r="B284" i="29" s="1"/>
  <c r="B291" i="29" s="1"/>
  <c r="B298" i="29" s="1"/>
  <c r="B305" i="29" s="1"/>
  <c r="B312" i="29" s="1"/>
  <c r="B319" i="29" s="1"/>
  <c r="B326" i="29" s="1"/>
  <c r="B333" i="29" s="1"/>
  <c r="B340" i="29" s="1"/>
  <c r="B347" i="29" s="1"/>
  <c r="B354" i="29" s="1"/>
  <c r="B361" i="29" s="1"/>
  <c r="B368" i="29" s="1"/>
  <c r="B375" i="29" s="1"/>
  <c r="B382" i="29" s="1"/>
  <c r="B389" i="29" s="1"/>
  <c r="B396" i="29" s="1"/>
  <c r="B403" i="29" s="1"/>
  <c r="B410" i="29" s="1"/>
  <c r="B417" i="29" s="1"/>
  <c r="B424" i="29" s="1"/>
  <c r="K117" i="34"/>
  <c r="K159" i="34"/>
  <c r="B121" i="29"/>
  <c r="K162" i="34"/>
  <c r="K106" i="34"/>
  <c r="K97" i="34"/>
  <c r="K143" i="34"/>
  <c r="K142" i="34"/>
  <c r="K113" i="34"/>
  <c r="B117" i="29"/>
  <c r="K86" i="34"/>
  <c r="B125" i="29"/>
  <c r="B132" i="29" s="1"/>
  <c r="B139" i="29" s="1"/>
  <c r="B146" i="29" s="1"/>
  <c r="B153" i="29" s="1"/>
  <c r="B160" i="29" s="1"/>
  <c r="B167" i="29" s="1"/>
  <c r="B174" i="29" s="1"/>
  <c r="B181" i="29" s="1"/>
  <c r="B188" i="29" s="1"/>
  <c r="B195" i="29" s="1"/>
  <c r="B202" i="29" s="1"/>
  <c r="B209" i="29" s="1"/>
  <c r="B216" i="29" s="1"/>
  <c r="B223" i="29" s="1"/>
  <c r="B230" i="29" s="1"/>
  <c r="B237" i="29" s="1"/>
  <c r="B244" i="29" s="1"/>
  <c r="B251" i="29" s="1"/>
  <c r="B258" i="29" s="1"/>
  <c r="B265" i="29" s="1"/>
  <c r="B272" i="29" s="1"/>
  <c r="B279" i="29" s="1"/>
  <c r="B286" i="29" s="1"/>
  <c r="B293" i="29" s="1"/>
  <c r="B300" i="29" s="1"/>
  <c r="B307" i="29" s="1"/>
  <c r="B314" i="29" s="1"/>
  <c r="B321" i="29" s="1"/>
  <c r="B328" i="29" s="1"/>
  <c r="B335" i="29" s="1"/>
  <c r="B342" i="29" s="1"/>
  <c r="B349" i="29" s="1"/>
  <c r="B356" i="29" s="1"/>
  <c r="B363" i="29" s="1"/>
  <c r="B370" i="29" s="1"/>
  <c r="B377" i="29" s="1"/>
  <c r="B384" i="29" s="1"/>
  <c r="B391" i="29" s="1"/>
  <c r="B398" i="29" s="1"/>
  <c r="B405" i="29" s="1"/>
  <c r="B412" i="29" s="1"/>
  <c r="B419" i="29" s="1"/>
  <c r="B426" i="29" s="1"/>
  <c r="K107" i="34"/>
  <c r="K99" i="34"/>
  <c r="K151" i="34"/>
  <c r="K149" i="34"/>
  <c r="K144" i="34"/>
  <c r="K145" i="34"/>
  <c r="K152" i="34"/>
  <c r="K100" i="34"/>
  <c r="K108" i="34"/>
  <c r="K150" i="34"/>
  <c r="K114" i="34"/>
  <c r="K146" i="34"/>
  <c r="K98" i="34"/>
  <c r="K147" i="34"/>
  <c r="K148" i="34"/>
  <c r="B115" i="29"/>
  <c r="B122" i="29" s="1"/>
  <c r="K139" i="34"/>
  <c r="K137" i="34"/>
  <c r="K138" i="34"/>
  <c r="K95" i="34"/>
  <c r="K104" i="34"/>
  <c r="K110" i="34"/>
  <c r="K85" i="34"/>
  <c r="K135" i="34"/>
  <c r="K136" i="34"/>
  <c r="N50" i="36"/>
  <c r="O57" i="36"/>
  <c r="P57" i="36" s="1"/>
  <c r="O55" i="36"/>
  <c r="P55" i="36" s="1"/>
  <c r="O53" i="36"/>
  <c r="P53" i="36" s="1"/>
  <c r="O48" i="36"/>
  <c r="P48" i="36" s="1"/>
  <c r="O43" i="36"/>
  <c r="P43" i="36" s="1"/>
  <c r="O41" i="36"/>
  <c r="P41" i="36" s="1"/>
  <c r="O39" i="36"/>
  <c r="P39" i="36" s="1"/>
  <c r="O37" i="36"/>
  <c r="P37" i="36" s="1"/>
  <c r="O35" i="36"/>
  <c r="P35" i="36" s="1"/>
  <c r="O33" i="36"/>
  <c r="P33" i="36" s="1"/>
  <c r="O31" i="36"/>
  <c r="P31" i="36" s="1"/>
  <c r="O29" i="36"/>
  <c r="P29" i="36" s="1"/>
  <c r="O27" i="36"/>
  <c r="P27" i="36" s="1"/>
  <c r="O25" i="36"/>
  <c r="P25" i="36" s="1"/>
  <c r="O23" i="36"/>
  <c r="P23" i="36" s="1"/>
  <c r="O21" i="36"/>
  <c r="P21" i="36" s="1"/>
  <c r="O19" i="36"/>
  <c r="P19" i="36" s="1"/>
  <c r="O17" i="36"/>
  <c r="P17" i="36" s="1"/>
  <c r="O15" i="36"/>
  <c r="P15" i="36" s="1"/>
  <c r="O13" i="36"/>
  <c r="P13" i="36" s="1"/>
  <c r="O11" i="36"/>
  <c r="P11" i="36" s="1"/>
  <c r="O9" i="36"/>
  <c r="P9" i="36" s="1"/>
  <c r="O22" i="36"/>
  <c r="P22" i="36" s="1"/>
  <c r="O30" i="36"/>
  <c r="P30" i="36" s="1"/>
  <c r="O54" i="36"/>
  <c r="P54" i="36" s="1"/>
  <c r="O24" i="36"/>
  <c r="P24" i="36" s="1"/>
  <c r="O8" i="36"/>
  <c r="P8" i="36" s="1"/>
  <c r="O18" i="36"/>
  <c r="P18" i="36" s="1"/>
  <c r="O49" i="36"/>
  <c r="P49" i="36" s="1"/>
  <c r="O42" i="36"/>
  <c r="P42" i="36" s="1"/>
  <c r="O38" i="36"/>
  <c r="P38" i="36" s="1"/>
  <c r="O34" i="36"/>
  <c r="P34" i="36" s="1"/>
  <c r="O26" i="36"/>
  <c r="P26" i="36" s="1"/>
  <c r="O10" i="36"/>
  <c r="P10" i="36" s="1"/>
  <c r="O28" i="36"/>
  <c r="P28" i="36" s="1"/>
  <c r="O12" i="36"/>
  <c r="P12" i="36" s="1"/>
  <c r="O14" i="36"/>
  <c r="P14" i="36" s="1"/>
  <c r="O20" i="36"/>
  <c r="P20" i="36" s="1"/>
  <c r="O36" i="36"/>
  <c r="P36" i="36" s="1"/>
  <c r="O32" i="36"/>
  <c r="P32" i="36" s="1"/>
  <c r="O56" i="36"/>
  <c r="P56" i="36" s="1"/>
  <c r="O16" i="36"/>
  <c r="P16" i="36" s="1"/>
  <c r="O44" i="36"/>
  <c r="P44" i="36" s="1"/>
  <c r="O40" i="36"/>
  <c r="P40" i="36" s="1"/>
  <c r="N58" i="36"/>
  <c r="N45" i="36"/>
  <c r="M62" i="36"/>
  <c r="N5" i="36" s="1"/>
  <c r="M60" i="36"/>
  <c r="H6" i="21"/>
  <c r="I5" i="21" s="1"/>
  <c r="B128" i="29" l="1"/>
  <c r="B135" i="29" s="1"/>
  <c r="B142" i="29" s="1"/>
  <c r="B149" i="29" s="1"/>
  <c r="B156" i="29" s="1"/>
  <c r="B163" i="29" s="1"/>
  <c r="B170" i="29" s="1"/>
  <c r="B177" i="29" s="1"/>
  <c r="B184" i="29" s="1"/>
  <c r="B191" i="29" s="1"/>
  <c r="B198" i="29" s="1"/>
  <c r="B205" i="29" s="1"/>
  <c r="B212" i="29" s="1"/>
  <c r="B219" i="29" s="1"/>
  <c r="B226" i="29" s="1"/>
  <c r="B233" i="29" s="1"/>
  <c r="B240" i="29" s="1"/>
  <c r="B247" i="29" s="1"/>
  <c r="B254" i="29" s="1"/>
  <c r="B261" i="29" s="1"/>
  <c r="B268" i="29" s="1"/>
  <c r="B275" i="29" s="1"/>
  <c r="B282" i="29" s="1"/>
  <c r="B289" i="29" s="1"/>
  <c r="B296" i="29" s="1"/>
  <c r="B303" i="29" s="1"/>
  <c r="B310" i="29" s="1"/>
  <c r="B317" i="29" s="1"/>
  <c r="B324" i="29" s="1"/>
  <c r="B331" i="29" s="1"/>
  <c r="B338" i="29" s="1"/>
  <c r="B345" i="29" s="1"/>
  <c r="B352" i="29" s="1"/>
  <c r="B359" i="29" s="1"/>
  <c r="B366" i="29" s="1"/>
  <c r="B373" i="29" s="1"/>
  <c r="B380" i="29" s="1"/>
  <c r="B387" i="29" s="1"/>
  <c r="B394" i="29" s="1"/>
  <c r="B401" i="29" s="1"/>
  <c r="B408" i="29" s="1"/>
  <c r="B415" i="29" s="1"/>
  <c r="B422" i="29" s="1"/>
  <c r="B429" i="29" s="1"/>
  <c r="K115" i="34"/>
  <c r="K27" i="21" s="1"/>
  <c r="K154" i="34"/>
  <c r="K156" i="34"/>
  <c r="K155" i="34"/>
  <c r="K153" i="34"/>
  <c r="I24" i="21"/>
  <c r="L19" i="21"/>
  <c r="B129" i="29"/>
  <c r="B136" i="29" s="1"/>
  <c r="B143" i="29" s="1"/>
  <c r="B150" i="29" s="1"/>
  <c r="B157" i="29" s="1"/>
  <c r="B164" i="29" s="1"/>
  <c r="B171" i="29" s="1"/>
  <c r="B178" i="29" s="1"/>
  <c r="B185" i="29" s="1"/>
  <c r="B192" i="29" s="1"/>
  <c r="B199" i="29" s="1"/>
  <c r="B206" i="29" s="1"/>
  <c r="B213" i="29" s="1"/>
  <c r="B220" i="29" s="1"/>
  <c r="B227" i="29" s="1"/>
  <c r="B234" i="29" s="1"/>
  <c r="B241" i="29" s="1"/>
  <c r="B248" i="29" s="1"/>
  <c r="B255" i="29" s="1"/>
  <c r="B262" i="29" s="1"/>
  <c r="B269" i="29" s="1"/>
  <c r="B276" i="29" s="1"/>
  <c r="B283" i="29" s="1"/>
  <c r="B290" i="29" s="1"/>
  <c r="B297" i="29" s="1"/>
  <c r="B304" i="29" s="1"/>
  <c r="B311" i="29" s="1"/>
  <c r="B318" i="29" s="1"/>
  <c r="B325" i="29" s="1"/>
  <c r="B332" i="29" s="1"/>
  <c r="B339" i="29" s="1"/>
  <c r="B346" i="29" s="1"/>
  <c r="B353" i="29" s="1"/>
  <c r="B360" i="29" s="1"/>
  <c r="B367" i="29" s="1"/>
  <c r="B374" i="29" s="1"/>
  <c r="B381" i="29" s="1"/>
  <c r="B388" i="29" s="1"/>
  <c r="B395" i="29" s="1"/>
  <c r="B402" i="29" s="1"/>
  <c r="B409" i="29" s="1"/>
  <c r="B416" i="29" s="1"/>
  <c r="B423" i="29" s="1"/>
  <c r="B430" i="29" s="1"/>
  <c r="K160" i="34"/>
  <c r="K158" i="34"/>
  <c r="K157" i="34"/>
  <c r="J33" i="21"/>
  <c r="K12" i="21"/>
  <c r="L59" i="21"/>
  <c r="L55" i="21"/>
  <c r="I16" i="21"/>
  <c r="J56" i="21"/>
  <c r="D59" i="21"/>
  <c r="B124" i="29"/>
  <c r="B131" i="29" s="1"/>
  <c r="B138" i="29" s="1"/>
  <c r="B145" i="29" s="1"/>
  <c r="B152" i="29" s="1"/>
  <c r="B159" i="29" s="1"/>
  <c r="B166" i="29" s="1"/>
  <c r="B173" i="29" s="1"/>
  <c r="B180" i="29" s="1"/>
  <c r="B187" i="29" s="1"/>
  <c r="B194" i="29" s="1"/>
  <c r="B201" i="29" s="1"/>
  <c r="B208" i="29" s="1"/>
  <c r="B215" i="29" s="1"/>
  <c r="B222" i="29" s="1"/>
  <c r="B229" i="29" s="1"/>
  <c r="B236" i="29" s="1"/>
  <c r="B243" i="29" s="1"/>
  <c r="B250" i="29" s="1"/>
  <c r="B257" i="29" s="1"/>
  <c r="B264" i="29" s="1"/>
  <c r="B271" i="29" s="1"/>
  <c r="B278" i="29" s="1"/>
  <c r="B285" i="29" s="1"/>
  <c r="B292" i="29" s="1"/>
  <c r="B299" i="29" s="1"/>
  <c r="B306" i="29" s="1"/>
  <c r="B313" i="29" s="1"/>
  <c r="B320" i="29" s="1"/>
  <c r="B327" i="29" s="1"/>
  <c r="B334" i="29" s="1"/>
  <c r="B341" i="29" s="1"/>
  <c r="B348" i="29" s="1"/>
  <c r="B355" i="29" s="1"/>
  <c r="B362" i="29" s="1"/>
  <c r="B369" i="29" s="1"/>
  <c r="B376" i="29" s="1"/>
  <c r="B383" i="29" s="1"/>
  <c r="B390" i="29" s="1"/>
  <c r="B397" i="29" s="1"/>
  <c r="B404" i="29" s="1"/>
  <c r="B411" i="29" s="1"/>
  <c r="B418" i="29" s="1"/>
  <c r="B425" i="29" s="1"/>
  <c r="K88" i="34"/>
  <c r="D15" i="21" s="1"/>
  <c r="G10" i="21"/>
  <c r="L15" i="21"/>
  <c r="K36" i="21"/>
  <c r="D33" i="21"/>
  <c r="P50" i="36"/>
  <c r="P45" i="36"/>
  <c r="P58" i="36"/>
  <c r="O50" i="36"/>
  <c r="O45" i="36"/>
  <c r="O58" i="36"/>
  <c r="N60" i="36"/>
  <c r="N62" i="36"/>
  <c r="O5" i="36" s="1"/>
  <c r="I6" i="21"/>
  <c r="J5" i="21" s="1"/>
  <c r="J42" i="21" l="1"/>
  <c r="K26" i="21"/>
  <c r="J57" i="21"/>
  <c r="D56" i="21"/>
  <c r="K59" i="21"/>
  <c r="L13" i="21"/>
  <c r="L45" i="21"/>
  <c r="J16" i="21"/>
  <c r="I27" i="21"/>
  <c r="L25" i="21"/>
  <c r="L37" i="21"/>
  <c r="I22" i="21"/>
  <c r="J34" i="21"/>
  <c r="D31" i="21"/>
  <c r="L44" i="21"/>
  <c r="L24" i="21"/>
  <c r="I37" i="21"/>
  <c r="D55" i="21"/>
  <c r="L31" i="21"/>
  <c r="K33" i="21"/>
  <c r="L27" i="21"/>
  <c r="I17" i="21"/>
  <c r="D35" i="21"/>
  <c r="D36" i="21"/>
  <c r="K58" i="21"/>
  <c r="J17" i="21"/>
  <c r="K22" i="21"/>
  <c r="J15" i="21"/>
  <c r="D17" i="21"/>
  <c r="K25" i="21"/>
  <c r="J35" i="21"/>
  <c r="I28" i="21"/>
  <c r="D29" i="21"/>
  <c r="K35" i="21"/>
  <c r="K29" i="21"/>
  <c r="L46" i="21"/>
  <c r="J26" i="21"/>
  <c r="I32" i="21"/>
  <c r="K18" i="21"/>
  <c r="D37" i="21"/>
  <c r="J25" i="21"/>
  <c r="J20" i="21"/>
  <c r="D32" i="21"/>
  <c r="I40" i="21"/>
  <c r="L21" i="21"/>
  <c r="L50" i="21"/>
  <c r="I29" i="21"/>
  <c r="L51" i="21"/>
  <c r="J22" i="21"/>
  <c r="L18" i="21"/>
  <c r="J24" i="21"/>
  <c r="I56" i="21"/>
  <c r="D13" i="21"/>
  <c r="L17" i="21"/>
  <c r="I10" i="21"/>
  <c r="D14" i="21"/>
  <c r="I43" i="21"/>
  <c r="K23" i="21"/>
  <c r="K37" i="21"/>
  <c r="J46" i="21"/>
  <c r="I31" i="21"/>
  <c r="I36" i="21"/>
  <c r="D11" i="21"/>
  <c r="J28" i="21"/>
  <c r="J37" i="21"/>
  <c r="D50" i="21"/>
  <c r="K38" i="21"/>
  <c r="L12" i="21"/>
  <c r="J14" i="21"/>
  <c r="L26" i="21"/>
  <c r="L23" i="21"/>
  <c r="D30" i="21"/>
  <c r="D41" i="21"/>
  <c r="L28" i="21"/>
  <c r="L38" i="21"/>
  <c r="K32" i="21"/>
  <c r="I30" i="21"/>
  <c r="D20" i="21"/>
  <c r="D12" i="21"/>
  <c r="K45" i="21"/>
  <c r="J23" i="21"/>
  <c r="I57" i="21"/>
  <c r="K34" i="21"/>
  <c r="L30" i="21"/>
  <c r="L39" i="21"/>
  <c r="J27" i="21"/>
  <c r="J43" i="21"/>
  <c r="D34" i="21"/>
  <c r="K41" i="21"/>
  <c r="L41" i="21"/>
  <c r="J36" i="21"/>
  <c r="D28" i="21"/>
  <c r="I38" i="21"/>
  <c r="J50" i="21"/>
  <c r="D22" i="21"/>
  <c r="J40" i="21"/>
  <c r="J45" i="21"/>
  <c r="J59" i="21"/>
  <c r="K46" i="21"/>
  <c r="I50" i="21"/>
  <c r="F10" i="21"/>
  <c r="D23" i="21"/>
  <c r="K20" i="21"/>
  <c r="I20" i="21"/>
  <c r="D51" i="21"/>
  <c r="J10" i="21"/>
  <c r="I25" i="21"/>
  <c r="J13" i="21"/>
  <c r="K42" i="21"/>
  <c r="L43" i="21"/>
  <c r="J51" i="21"/>
  <c r="D26" i="21"/>
  <c r="K10" i="21"/>
  <c r="L29" i="21"/>
  <c r="E10" i="21"/>
  <c r="K24" i="21"/>
  <c r="D24" i="21"/>
  <c r="D18" i="21"/>
  <c r="K19" i="21"/>
  <c r="L16" i="21"/>
  <c r="I59" i="21"/>
  <c r="J58" i="21"/>
  <c r="K16" i="21"/>
  <c r="J18" i="21"/>
  <c r="K28" i="21"/>
  <c r="K14" i="21"/>
  <c r="I33" i="21"/>
  <c r="L58" i="21"/>
  <c r="J55" i="21"/>
  <c r="I21" i="21"/>
  <c r="I51" i="21"/>
  <c r="D21" i="21"/>
  <c r="D58" i="21"/>
  <c r="K57" i="21"/>
  <c r="K31" i="21"/>
  <c r="H10" i="21"/>
  <c r="L20" i="21"/>
  <c r="I55" i="21"/>
  <c r="I58" i="21"/>
  <c r="D44" i="21"/>
  <c r="J32" i="21"/>
  <c r="K15" i="21"/>
  <c r="K40" i="21"/>
  <c r="L35" i="21"/>
  <c r="J44" i="21"/>
  <c r="K51" i="21"/>
  <c r="D25" i="21"/>
  <c r="I45" i="21"/>
  <c r="I34" i="21"/>
  <c r="K13" i="21"/>
  <c r="J21" i="21"/>
  <c r="K11" i="21"/>
  <c r="D10" i="21"/>
  <c r="I39" i="21"/>
  <c r="K50" i="21"/>
  <c r="K52" i="21" s="1"/>
  <c r="K44" i="21"/>
  <c r="I19" i="21"/>
  <c r="D38" i="21"/>
  <c r="L57" i="21"/>
  <c r="I42" i="21"/>
  <c r="L10" i="21"/>
  <c r="I14" i="21"/>
  <c r="I12" i="21"/>
  <c r="K43" i="21"/>
  <c r="K56" i="21"/>
  <c r="L36" i="21"/>
  <c r="K30" i="21"/>
  <c r="I26" i="21"/>
  <c r="J11" i="21"/>
  <c r="K21" i="21"/>
  <c r="I13" i="21"/>
  <c r="L42" i="21"/>
  <c r="D19" i="21"/>
  <c r="I15" i="21"/>
  <c r="K55" i="21"/>
  <c r="K60" i="21" s="1"/>
  <c r="K39" i="21"/>
  <c r="I44" i="21"/>
  <c r="I11" i="21"/>
  <c r="I35" i="21"/>
  <c r="D27" i="21"/>
  <c r="J19" i="21"/>
  <c r="J38" i="21"/>
  <c r="D45" i="21"/>
  <c r="I18" i="21"/>
  <c r="L40" i="21"/>
  <c r="L11" i="21"/>
  <c r="J29" i="21"/>
  <c r="K17" i="21"/>
  <c r="I46" i="21"/>
  <c r="D57" i="21"/>
  <c r="I23" i="21"/>
  <c r="J31" i="21"/>
  <c r="D46" i="21"/>
  <c r="L34" i="21"/>
  <c r="J12" i="21"/>
  <c r="L32" i="21"/>
  <c r="D39" i="21"/>
  <c r="J39" i="21"/>
  <c r="L22" i="21"/>
  <c r="J41" i="21"/>
  <c r="I41" i="21"/>
  <c r="D43" i="21"/>
  <c r="D42" i="21"/>
  <c r="L14" i="21"/>
  <c r="J30" i="21"/>
  <c r="L33" i="21"/>
  <c r="L56" i="21"/>
  <c r="D16" i="21"/>
  <c r="D40" i="21"/>
  <c r="P60" i="36"/>
  <c r="P62" i="36"/>
  <c r="O60" i="36"/>
  <c r="O62" i="36"/>
  <c r="J6" i="21"/>
  <c r="K5" i="21" s="1"/>
  <c r="L60" i="21" l="1"/>
  <c r="I60" i="21"/>
  <c r="J47" i="21"/>
  <c r="J52" i="21"/>
  <c r="I47" i="21"/>
  <c r="L47" i="21"/>
  <c r="D47" i="21"/>
  <c r="J60" i="21"/>
  <c r="K47" i="21"/>
  <c r="K62" i="21" s="1"/>
  <c r="D52" i="21"/>
  <c r="L52" i="21"/>
  <c r="I52" i="21"/>
  <c r="K6" i="21"/>
  <c r="L5" i="21" s="1"/>
  <c r="J62" i="21" l="1"/>
  <c r="I62" i="21"/>
  <c r="L62" i="21"/>
  <c r="L6" i="21"/>
  <c r="M5" i="21" s="1"/>
  <c r="M6" i="21" l="1"/>
  <c r="N5" i="21" s="1"/>
  <c r="N6" i="21" l="1"/>
  <c r="O5" i="21" s="1"/>
  <c r="O6" i="21" l="1"/>
  <c r="P5" i="21" s="1"/>
  <c r="P6" i="21" l="1"/>
  <c r="Q5" i="21" s="1"/>
  <c r="Q6" i="21" l="1"/>
  <c r="R5" i="21" s="1"/>
  <c r="R6" i="21" l="1"/>
  <c r="S5" i="21" s="1"/>
  <c r="S6" i="21" l="1"/>
  <c r="T5" i="21" s="1"/>
  <c r="D60" i="21"/>
  <c r="D62" i="21" s="1"/>
  <c r="T6" i="21" l="1"/>
  <c r="U5" i="21" s="1"/>
  <c r="U6" i="21" l="1"/>
  <c r="V5" i="21" s="1"/>
  <c r="V6" i="21" l="1"/>
  <c r="W5" i="21" s="1"/>
  <c r="W6" i="21" l="1"/>
  <c r="X5" i="21" s="1"/>
  <c r="X6" i="21" l="1"/>
  <c r="Y5" i="21" s="1"/>
  <c r="Y6" i="21" l="1"/>
  <c r="Z5" i="21" s="1"/>
  <c r="Z6" i="21" l="1"/>
  <c r="AA5" i="21" s="1"/>
  <c r="AA6" i="21" l="1"/>
  <c r="AB5" i="21" s="1"/>
  <c r="AB6" i="21" l="1"/>
  <c r="AC5" i="21" s="1"/>
  <c r="AC6" i="21" l="1"/>
  <c r="AD5" i="21" s="1"/>
  <c r="AD6" i="21" l="1"/>
  <c r="AE5" i="21" s="1"/>
  <c r="AE6" i="21" l="1"/>
  <c r="AF5" i="21" s="1"/>
  <c r="AF6" i="21" l="1"/>
  <c r="AG5" i="21" s="1"/>
  <c r="AG6" i="21" l="1"/>
  <c r="AH5" i="21" s="1"/>
  <c r="AH6" i="21" l="1"/>
  <c r="AI5" i="21" s="1"/>
  <c r="AI6" i="21" l="1"/>
  <c r="AJ5" i="21" s="1"/>
  <c r="AJ6" i="21" l="1"/>
  <c r="AK5" i="21" s="1"/>
  <c r="AK6" i="21" l="1"/>
  <c r="AL5" i="21" s="1"/>
  <c r="AL6" i="21" l="1"/>
  <c r="AM5" i="21" s="1"/>
  <c r="AM6" i="21" l="1"/>
  <c r="AN5" i="21" s="1"/>
  <c r="AN6" i="21" l="1"/>
  <c r="AO5" i="21" s="1"/>
  <c r="AO6" i="21" l="1"/>
  <c r="AP5" i="21" s="1"/>
  <c r="AP6" i="21" l="1"/>
  <c r="AQ5" i="21" s="1"/>
  <c r="AQ6" i="21" l="1"/>
  <c r="AR5" i="21" s="1"/>
  <c r="AR6" i="21" l="1"/>
  <c r="AS5" i="21" s="1"/>
  <c r="AS6" i="21" l="1"/>
  <c r="AT5" i="21" s="1"/>
  <c r="AT6" i="21" l="1"/>
  <c r="AU5" i="21" s="1"/>
  <c r="AU6" i="21" l="1"/>
  <c r="AV5" i="21" s="1"/>
  <c r="AV6" i="21" l="1"/>
  <c r="AW5" i="21" s="1"/>
  <c r="AW6" i="21" l="1"/>
  <c r="AX5" i="21" s="1"/>
  <c r="AX6" i="21" l="1"/>
  <c r="AY5" i="21" s="1"/>
  <c r="AY6" i="21" l="1"/>
  <c r="AZ5" i="21" s="1"/>
  <c r="AZ6" i="21" l="1"/>
  <c r="BA5" i="21" s="1"/>
  <c r="BA6" i="21" l="1"/>
  <c r="BB5" i="21" s="1"/>
  <c r="BB6" i="21" l="1"/>
  <c r="BC5" i="21" s="1"/>
  <c r="BC6" i="21" s="1"/>
  <c r="BD5" i="21" s="1"/>
  <c r="BD6" i="21" s="1"/>
  <c r="E4" i="21" l="1"/>
  <c r="E43" i="21" l="1"/>
  <c r="E44" i="21"/>
  <c r="E21" i="21"/>
  <c r="E42" i="21"/>
  <c r="E15" i="21"/>
  <c r="E14" i="21"/>
  <c r="E59" i="21"/>
  <c r="E45" i="21"/>
  <c r="E57" i="21"/>
  <c r="E38" i="21"/>
  <c r="E46" i="21"/>
  <c r="E58" i="21"/>
  <c r="E39" i="21"/>
  <c r="E56" i="21"/>
  <c r="E37" i="21"/>
  <c r="E51" i="21"/>
  <c r="E41" i="21"/>
  <c r="E36" i="21"/>
  <c r="E55" i="21"/>
  <c r="E34" i="21"/>
  <c r="E32" i="21"/>
  <c r="E35" i="21"/>
  <c r="E30" i="21"/>
  <c r="E33" i="21"/>
  <c r="E25" i="21"/>
  <c r="E28" i="21"/>
  <c r="E29" i="21"/>
  <c r="E31" i="21"/>
  <c r="E24" i="21"/>
  <c r="E26" i="21"/>
  <c r="E23" i="21"/>
  <c r="E20" i="21"/>
  <c r="E50" i="21"/>
  <c r="E18" i="21"/>
  <c r="E13" i="21"/>
  <c r="E27" i="21"/>
  <c r="E40" i="21"/>
  <c r="E19" i="21"/>
  <c r="E22" i="21"/>
  <c r="E17" i="21"/>
  <c r="E16" i="21"/>
  <c r="E12" i="21"/>
  <c r="E11" i="21"/>
  <c r="F4" i="21"/>
  <c r="F43" i="21" l="1"/>
  <c r="F44" i="21"/>
  <c r="E52" i="21"/>
  <c r="F21" i="21"/>
  <c r="F42" i="21"/>
  <c r="F14" i="21"/>
  <c r="F15" i="21"/>
  <c r="F51" i="21"/>
  <c r="F46" i="21"/>
  <c r="F55" i="21"/>
  <c r="F50" i="21"/>
  <c r="F59" i="21"/>
  <c r="F45" i="21"/>
  <c r="F36" i="21"/>
  <c r="F57" i="21"/>
  <c r="F39" i="21"/>
  <c r="F33" i="21"/>
  <c r="F34" i="21"/>
  <c r="F38" i="21"/>
  <c r="F40" i="21"/>
  <c r="F37" i="21"/>
  <c r="F41" i="21"/>
  <c r="F25" i="21"/>
  <c r="F28" i="21"/>
  <c r="F56" i="21"/>
  <c r="F23" i="21"/>
  <c r="F32" i="21"/>
  <c r="F31" i="21"/>
  <c r="F58" i="21"/>
  <c r="F27" i="21"/>
  <c r="F18" i="21"/>
  <c r="F29" i="21"/>
  <c r="F16" i="21"/>
  <c r="F24" i="21"/>
  <c r="F35" i="21"/>
  <c r="F30" i="21"/>
  <c r="F22" i="21"/>
  <c r="F20" i="21"/>
  <c r="F19" i="21"/>
  <c r="F13" i="21"/>
  <c r="F26" i="21"/>
  <c r="F17" i="21"/>
  <c r="E47" i="21"/>
  <c r="F11" i="21"/>
  <c r="F12" i="21"/>
  <c r="E60" i="21"/>
  <c r="G4" i="21"/>
  <c r="G43" i="21" l="1"/>
  <c r="G44" i="21"/>
  <c r="G21" i="21"/>
  <c r="G42" i="21"/>
  <c r="G15" i="21"/>
  <c r="G14" i="21"/>
  <c r="F60" i="21"/>
  <c r="G57" i="21"/>
  <c r="G55" i="21"/>
  <c r="G58" i="21"/>
  <c r="G39" i="21"/>
  <c r="G56" i="21"/>
  <c r="G51" i="21"/>
  <c r="G33" i="21"/>
  <c r="G59" i="21"/>
  <c r="G46" i="21"/>
  <c r="G34" i="21"/>
  <c r="G38" i="21"/>
  <c r="G40" i="21"/>
  <c r="G50" i="21"/>
  <c r="G35" i="21"/>
  <c r="G36" i="21"/>
  <c r="G28" i="21"/>
  <c r="G23" i="21"/>
  <c r="G26" i="21"/>
  <c r="G27" i="21"/>
  <c r="G37" i="21"/>
  <c r="G30" i="21"/>
  <c r="G18" i="21"/>
  <c r="G13" i="21"/>
  <c r="G29" i="21"/>
  <c r="G31" i="21"/>
  <c r="G16" i="21"/>
  <c r="G32" i="21"/>
  <c r="G24" i="21"/>
  <c r="G19" i="21"/>
  <c r="G25" i="21"/>
  <c r="G17" i="21"/>
  <c r="G22" i="21"/>
  <c r="G20" i="21"/>
  <c r="G45" i="21"/>
  <c r="G41" i="21"/>
  <c r="F52" i="21"/>
  <c r="F47" i="21"/>
  <c r="G11" i="21"/>
  <c r="G12" i="21"/>
  <c r="E62" i="21"/>
  <c r="H4" i="21"/>
  <c r="H12" i="21" l="1"/>
  <c r="H19" i="21"/>
  <c r="H58" i="21"/>
  <c r="H56" i="21"/>
  <c r="H37" i="21"/>
  <c r="H46" i="21"/>
  <c r="H40" i="21"/>
  <c r="H23" i="21"/>
  <c r="H55" i="21"/>
  <c r="H42" i="21"/>
  <c r="H11" i="21"/>
  <c r="H31" i="21"/>
  <c r="H27" i="21"/>
  <c r="H30" i="21"/>
  <c r="H16" i="21"/>
  <c r="H14" i="21"/>
  <c r="H51" i="21"/>
  <c r="H13" i="21"/>
  <c r="H15" i="21"/>
  <c r="H38" i="21"/>
  <c r="H18" i="21"/>
  <c r="H29" i="21"/>
  <c r="H20" i="21"/>
  <c r="H33" i="21"/>
  <c r="H36" i="21"/>
  <c r="H24" i="21"/>
  <c r="H32" i="21"/>
  <c r="H25" i="21"/>
  <c r="H21" i="21"/>
  <c r="H22" i="21"/>
  <c r="H17" i="21"/>
  <c r="H34" i="21"/>
  <c r="H44" i="21"/>
  <c r="BE44" i="21" s="1"/>
  <c r="H45" i="21"/>
  <c r="H35" i="21"/>
  <c r="H41" i="21"/>
  <c r="H57" i="21"/>
  <c r="H26" i="21"/>
  <c r="H50" i="21"/>
  <c r="H28" i="21"/>
  <c r="H43" i="21"/>
  <c r="BE43" i="21" s="1"/>
  <c r="H39" i="21"/>
  <c r="H59" i="21"/>
  <c r="G52" i="21"/>
  <c r="F62" i="21"/>
  <c r="G47" i="21"/>
  <c r="G60" i="21"/>
  <c r="I4" i="21"/>
  <c r="H52" i="21" l="1"/>
  <c r="H47" i="21"/>
  <c r="H60" i="21"/>
  <c r="G62" i="21"/>
  <c r="J4" i="21"/>
  <c r="H62" i="21" l="1"/>
  <c r="K4" i="21"/>
  <c r="L4" i="21" l="1"/>
  <c r="M4" i="21" l="1"/>
  <c r="M46" i="21" l="1"/>
  <c r="M42" i="21"/>
  <c r="M14" i="21"/>
  <c r="M15" i="21"/>
  <c r="M59" i="21"/>
  <c r="M45" i="21"/>
  <c r="M57" i="21"/>
  <c r="M38" i="21"/>
  <c r="M58" i="21"/>
  <c r="M39" i="21"/>
  <c r="M56" i="21"/>
  <c r="M37" i="21"/>
  <c r="M55" i="21"/>
  <c r="M41" i="21"/>
  <c r="M50" i="21"/>
  <c r="M36" i="21"/>
  <c r="M34" i="21"/>
  <c r="M32" i="21"/>
  <c r="M40" i="21"/>
  <c r="M25" i="21"/>
  <c r="M28" i="21"/>
  <c r="M51" i="21"/>
  <c r="M33" i="21"/>
  <c r="M29" i="21"/>
  <c r="M35" i="21"/>
  <c r="M24" i="21"/>
  <c r="M31" i="21"/>
  <c r="M27" i="21"/>
  <c r="M18" i="21"/>
  <c r="M26" i="21"/>
  <c r="M19" i="21"/>
  <c r="M13" i="21"/>
  <c r="M22" i="21"/>
  <c r="M16" i="21"/>
  <c r="M17" i="21"/>
  <c r="M12" i="21"/>
  <c r="M11" i="21"/>
  <c r="N4" i="21"/>
  <c r="N23" i="21" s="1"/>
  <c r="N42" i="21" l="1"/>
  <c r="N21" i="21"/>
  <c r="N46" i="21"/>
  <c r="N14" i="21"/>
  <c r="N15" i="21"/>
  <c r="N51" i="21"/>
  <c r="N55" i="21"/>
  <c r="N50" i="21"/>
  <c r="N59" i="21"/>
  <c r="N45" i="21"/>
  <c r="N37" i="21"/>
  <c r="N36" i="21"/>
  <c r="N33" i="21"/>
  <c r="N58" i="21"/>
  <c r="N34" i="21"/>
  <c r="N56" i="21"/>
  <c r="N40" i="21"/>
  <c r="N41" i="21"/>
  <c r="N32" i="21"/>
  <c r="N57" i="21"/>
  <c r="N38" i="21"/>
  <c r="N35" i="21"/>
  <c r="N31" i="21"/>
  <c r="N27" i="21"/>
  <c r="N39" i="21"/>
  <c r="N24" i="21"/>
  <c r="N18" i="21"/>
  <c r="N30" i="21"/>
  <c r="N13" i="21"/>
  <c r="N16" i="21"/>
  <c r="N26" i="21"/>
  <c r="N29" i="21"/>
  <c r="N19" i="21"/>
  <c r="N17" i="21"/>
  <c r="N22" i="21"/>
  <c r="N20" i="21"/>
  <c r="M60" i="21"/>
  <c r="M52" i="21"/>
  <c r="M47" i="21"/>
  <c r="N11" i="21"/>
  <c r="N12" i="21"/>
  <c r="N10" i="21"/>
  <c r="O4" i="21"/>
  <c r="O23" i="21" s="1"/>
  <c r="O42" i="21" l="1"/>
  <c r="O21" i="21"/>
  <c r="O46" i="21"/>
  <c r="N52" i="21"/>
  <c r="O15" i="21"/>
  <c r="O14" i="21"/>
  <c r="M62" i="21"/>
  <c r="O57" i="21"/>
  <c r="O55" i="21"/>
  <c r="O58" i="21"/>
  <c r="O39" i="21"/>
  <c r="O56" i="21"/>
  <c r="O51" i="21"/>
  <c r="O37" i="21"/>
  <c r="O36" i="21"/>
  <c r="O33" i="21"/>
  <c r="O50" i="21"/>
  <c r="O34" i="21"/>
  <c r="O45" i="21"/>
  <c r="O40" i="21"/>
  <c r="O35" i="21"/>
  <c r="O59" i="21"/>
  <c r="O32" i="21"/>
  <c r="O28" i="21"/>
  <c r="O38" i="21"/>
  <c r="O26" i="21"/>
  <c r="O31" i="21"/>
  <c r="O30" i="21"/>
  <c r="O18" i="21"/>
  <c r="O25" i="21"/>
  <c r="O16" i="21"/>
  <c r="O19" i="21"/>
  <c r="O22" i="21"/>
  <c r="O17" i="21"/>
  <c r="O24" i="21"/>
  <c r="O29" i="21"/>
  <c r="O41" i="21"/>
  <c r="O13" i="21"/>
  <c r="O20" i="21"/>
  <c r="N47" i="21"/>
  <c r="N60" i="21"/>
  <c r="O11" i="21"/>
  <c r="O10" i="21"/>
  <c r="O12" i="21"/>
  <c r="P4" i="21"/>
  <c r="P23" i="21" s="1"/>
  <c r="P21" i="21" l="1"/>
  <c r="P42" i="21"/>
  <c r="P14" i="21"/>
  <c r="P15" i="21"/>
  <c r="P58" i="21"/>
  <c r="P39" i="21"/>
  <c r="P50" i="21"/>
  <c r="P59" i="21"/>
  <c r="P45" i="21"/>
  <c r="P57" i="21"/>
  <c r="P38" i="21"/>
  <c r="P31" i="21"/>
  <c r="P56" i="21"/>
  <c r="P35" i="21"/>
  <c r="P51" i="21"/>
  <c r="P55" i="21"/>
  <c r="P40" i="21"/>
  <c r="P29" i="21"/>
  <c r="P30" i="21"/>
  <c r="P25" i="21"/>
  <c r="P32" i="21"/>
  <c r="P19" i="21"/>
  <c r="P28" i="21"/>
  <c r="P20" i="21"/>
  <c r="P17" i="21"/>
  <c r="P22" i="21"/>
  <c r="P27" i="21"/>
  <c r="P24" i="21"/>
  <c r="P18" i="21"/>
  <c r="N62" i="21"/>
  <c r="O47" i="21"/>
  <c r="O60" i="21"/>
  <c r="P11" i="21"/>
  <c r="P10" i="21"/>
  <c r="P12" i="21"/>
  <c r="O52" i="21"/>
  <c r="Q4" i="21"/>
  <c r="Q23" i="21" s="1"/>
  <c r="P52" i="21" l="1"/>
  <c r="Q42" i="21"/>
  <c r="Q21" i="21"/>
  <c r="Q46" i="21"/>
  <c r="Q14" i="21"/>
  <c r="Q15" i="21"/>
  <c r="Q55" i="21"/>
  <c r="Q50" i="21"/>
  <c r="Q56" i="21"/>
  <c r="Q51" i="21"/>
  <c r="Q58" i="21"/>
  <c r="Q45" i="21"/>
  <c r="Q40" i="21"/>
  <c r="Q35" i="21"/>
  <c r="Q32" i="21"/>
  <c r="Q38" i="21"/>
  <c r="Q41" i="21"/>
  <c r="Q34" i="21"/>
  <c r="Q59" i="21"/>
  <c r="Q26" i="21"/>
  <c r="Q29" i="21"/>
  <c r="Q57" i="21"/>
  <c r="Q24" i="21"/>
  <c r="Q39" i="21"/>
  <c r="Q25" i="21"/>
  <c r="Q28" i="21"/>
  <c r="Q36" i="21"/>
  <c r="Q16" i="21"/>
  <c r="Q13" i="21"/>
  <c r="Q30" i="21"/>
  <c r="Q19" i="21"/>
  <c r="Q33" i="21"/>
  <c r="Q22" i="21"/>
  <c r="Q17" i="21"/>
  <c r="Q37" i="21"/>
  <c r="Q27" i="21"/>
  <c r="Q20" i="21"/>
  <c r="Q18" i="21"/>
  <c r="Q31" i="21"/>
  <c r="P47" i="21"/>
  <c r="Q11" i="21"/>
  <c r="Q12" i="21"/>
  <c r="P60" i="21"/>
  <c r="O62" i="21"/>
  <c r="R4" i="21"/>
  <c r="R46" i="21" l="1"/>
  <c r="R42" i="21"/>
  <c r="Q60" i="21"/>
  <c r="R14" i="21"/>
  <c r="R15" i="21"/>
  <c r="R58" i="21"/>
  <c r="R39" i="21"/>
  <c r="R56" i="21"/>
  <c r="R37" i="21"/>
  <c r="R59" i="21"/>
  <c r="R45" i="21"/>
  <c r="R57" i="21"/>
  <c r="R38" i="21"/>
  <c r="R55" i="21"/>
  <c r="R36" i="21"/>
  <c r="R50" i="21"/>
  <c r="R40" i="21"/>
  <c r="R35" i="21"/>
  <c r="R51" i="21"/>
  <c r="R41" i="21"/>
  <c r="R29" i="21"/>
  <c r="R24" i="21"/>
  <c r="R27" i="21"/>
  <c r="R34" i="21"/>
  <c r="R33" i="21"/>
  <c r="R32" i="21"/>
  <c r="R19" i="21"/>
  <c r="R22" i="21"/>
  <c r="R17" i="21"/>
  <c r="R26" i="21"/>
  <c r="R18" i="21"/>
  <c r="R16" i="21"/>
  <c r="R31" i="21"/>
  <c r="R13" i="21"/>
  <c r="Q52" i="21"/>
  <c r="Q47" i="21"/>
  <c r="R12" i="21"/>
  <c r="R10" i="21"/>
  <c r="R11" i="21"/>
  <c r="P62" i="21"/>
  <c r="S4" i="21"/>
  <c r="S23" i="21" s="1"/>
  <c r="R52" i="21" l="1"/>
  <c r="S42" i="21"/>
  <c r="S21" i="21"/>
  <c r="S46" i="21"/>
  <c r="S14" i="21"/>
  <c r="S15" i="21"/>
  <c r="Q62" i="21"/>
  <c r="S50" i="21"/>
  <c r="S59" i="21"/>
  <c r="S45" i="21"/>
  <c r="S51" i="21"/>
  <c r="S58" i="21"/>
  <c r="S39" i="21"/>
  <c r="S35" i="21"/>
  <c r="S56" i="21"/>
  <c r="S32" i="21"/>
  <c r="S38" i="21"/>
  <c r="S57" i="21"/>
  <c r="S33" i="21"/>
  <c r="S40" i="21"/>
  <c r="S24" i="21"/>
  <c r="S34" i="21"/>
  <c r="S41" i="21"/>
  <c r="S31" i="21"/>
  <c r="S30" i="21"/>
  <c r="S37" i="21"/>
  <c r="S36" i="21"/>
  <c r="S26" i="21"/>
  <c r="S22" i="21"/>
  <c r="S17" i="21"/>
  <c r="S28" i="21"/>
  <c r="S20" i="21"/>
  <c r="S55" i="21"/>
  <c r="S29" i="21"/>
  <c r="S19" i="21"/>
  <c r="S13" i="21"/>
  <c r="S25" i="21"/>
  <c r="S18" i="21"/>
  <c r="S16" i="21"/>
  <c r="R60" i="21"/>
  <c r="R47" i="21"/>
  <c r="S12" i="21"/>
  <c r="S10" i="21"/>
  <c r="S11" i="21"/>
  <c r="T4" i="21"/>
  <c r="T23" i="21" s="1"/>
  <c r="T21" i="21" l="1"/>
  <c r="T42" i="21"/>
  <c r="T14" i="21"/>
  <c r="T15" i="21"/>
  <c r="T56" i="21"/>
  <c r="T59" i="21"/>
  <c r="T51" i="21"/>
  <c r="T57" i="21"/>
  <c r="T55" i="21"/>
  <c r="T50" i="21"/>
  <c r="T58" i="21"/>
  <c r="T45" i="21"/>
  <c r="T32" i="21"/>
  <c r="T41" i="21"/>
  <c r="T38" i="21"/>
  <c r="T39" i="21"/>
  <c r="T37" i="21"/>
  <c r="T36" i="21"/>
  <c r="T35" i="21"/>
  <c r="T27" i="21"/>
  <c r="T31" i="21"/>
  <c r="T30" i="21"/>
  <c r="T22" i="21"/>
  <c r="T25" i="21"/>
  <c r="T29" i="21"/>
  <c r="T17" i="21"/>
  <c r="T28" i="21"/>
  <c r="T20" i="21"/>
  <c r="T40" i="21"/>
  <c r="T24" i="21"/>
  <c r="T16" i="21"/>
  <c r="T19" i="21"/>
  <c r="R62" i="21"/>
  <c r="S47" i="21"/>
  <c r="S60" i="21"/>
  <c r="T10" i="21"/>
  <c r="T12" i="21"/>
  <c r="T11" i="21"/>
  <c r="S52" i="21"/>
  <c r="U4" i="21"/>
  <c r="U23" i="21" s="1"/>
  <c r="U42" i="21" l="1"/>
  <c r="T52" i="21"/>
  <c r="U21" i="21"/>
  <c r="U46" i="21"/>
  <c r="U14" i="21"/>
  <c r="U15" i="21"/>
  <c r="U59" i="21"/>
  <c r="U45" i="21"/>
  <c r="U57" i="21"/>
  <c r="U38" i="21"/>
  <c r="U58" i="21"/>
  <c r="U39" i="21"/>
  <c r="U56" i="21"/>
  <c r="U37" i="21"/>
  <c r="U51" i="21"/>
  <c r="U34" i="21"/>
  <c r="U50" i="21"/>
  <c r="U32" i="21"/>
  <c r="U31" i="21"/>
  <c r="U30" i="21"/>
  <c r="U25" i="21"/>
  <c r="U33" i="21"/>
  <c r="U28" i="21"/>
  <c r="U29" i="21"/>
  <c r="U55" i="21"/>
  <c r="U40" i="21"/>
  <c r="U24" i="21"/>
  <c r="U22" i="21"/>
  <c r="U20" i="21"/>
  <c r="U26" i="21"/>
  <c r="U18" i="21"/>
  <c r="U35" i="21"/>
  <c r="U27" i="21"/>
  <c r="U19" i="21"/>
  <c r="U17" i="21"/>
  <c r="U13" i="21"/>
  <c r="U12" i="21"/>
  <c r="U11" i="21"/>
  <c r="U10" i="21"/>
  <c r="T47" i="21"/>
  <c r="T60" i="21"/>
  <c r="S62" i="21"/>
  <c r="V4" i="21"/>
  <c r="V46" i="21" l="1"/>
  <c r="V42" i="21"/>
  <c r="V14" i="21"/>
  <c r="V15" i="21"/>
  <c r="V51" i="21"/>
  <c r="V55" i="21"/>
  <c r="V50" i="21"/>
  <c r="V59" i="21"/>
  <c r="V45" i="21"/>
  <c r="V56" i="21"/>
  <c r="V38" i="21"/>
  <c r="V33" i="21"/>
  <c r="V36" i="21"/>
  <c r="V34" i="21"/>
  <c r="V57" i="21"/>
  <c r="V39" i="21"/>
  <c r="V37" i="21"/>
  <c r="V40" i="21"/>
  <c r="V58" i="21"/>
  <c r="V41" i="21"/>
  <c r="V35" i="21"/>
  <c r="V32" i="21"/>
  <c r="V27" i="21"/>
  <c r="V26" i="21"/>
  <c r="V18" i="21"/>
  <c r="V16" i="21"/>
  <c r="V29" i="21"/>
  <c r="V24" i="21"/>
  <c r="V31" i="21"/>
  <c r="V13" i="21"/>
  <c r="V22" i="21"/>
  <c r="V19" i="21"/>
  <c r="V17" i="21"/>
  <c r="U52" i="21"/>
  <c r="U60" i="21"/>
  <c r="U47" i="21"/>
  <c r="V11" i="21"/>
  <c r="V12" i="21"/>
  <c r="T62" i="21"/>
  <c r="W4" i="21"/>
  <c r="W23" i="21" s="1"/>
  <c r="W42" i="21" l="1"/>
  <c r="W21" i="21"/>
  <c r="W46" i="21"/>
  <c r="W15" i="21"/>
  <c r="W14" i="21"/>
  <c r="W57" i="21"/>
  <c r="W38" i="21"/>
  <c r="W55" i="21"/>
  <c r="W36" i="21"/>
  <c r="W58" i="21"/>
  <c r="W39" i="21"/>
  <c r="W56" i="21"/>
  <c r="W51" i="21"/>
  <c r="W33" i="21"/>
  <c r="W34" i="21"/>
  <c r="W37" i="21"/>
  <c r="W40" i="21"/>
  <c r="W35" i="21"/>
  <c r="W45" i="21"/>
  <c r="W28" i="21"/>
  <c r="W41" i="21"/>
  <c r="W26" i="21"/>
  <c r="W50" i="21"/>
  <c r="W31" i="21"/>
  <c r="W30" i="21"/>
  <c r="W22" i="21"/>
  <c r="W18" i="21"/>
  <c r="W32" i="21"/>
  <c r="W16" i="21"/>
  <c r="W29" i="21"/>
  <c r="W24" i="21"/>
  <c r="W19" i="21"/>
  <c r="W59" i="21"/>
  <c r="W17" i="21"/>
  <c r="W20" i="21"/>
  <c r="W13" i="21"/>
  <c r="W25" i="21"/>
  <c r="U62" i="21"/>
  <c r="V60" i="21"/>
  <c r="V47" i="21"/>
  <c r="W10" i="21"/>
  <c r="W11" i="21"/>
  <c r="W12" i="21"/>
  <c r="V52" i="21"/>
  <c r="X4" i="21"/>
  <c r="X23" i="21" s="1"/>
  <c r="X21" i="21" l="1"/>
  <c r="X42" i="21"/>
  <c r="X15" i="21"/>
  <c r="X14" i="21"/>
  <c r="W52" i="21"/>
  <c r="X58" i="21"/>
  <c r="X39" i="21"/>
  <c r="X50" i="21"/>
  <c r="X59" i="21"/>
  <c r="X45" i="21"/>
  <c r="X57" i="21"/>
  <c r="X38" i="21"/>
  <c r="X51" i="21"/>
  <c r="X37" i="21"/>
  <c r="X36" i="21"/>
  <c r="X31" i="21"/>
  <c r="X35" i="21"/>
  <c r="X55" i="21"/>
  <c r="X56" i="21"/>
  <c r="X41" i="21"/>
  <c r="X29" i="21"/>
  <c r="X32" i="21"/>
  <c r="X40" i="21"/>
  <c r="X30" i="21"/>
  <c r="X25" i="21"/>
  <c r="X28" i="21"/>
  <c r="X16" i="21"/>
  <c r="X24" i="21"/>
  <c r="X19" i="21"/>
  <c r="X27" i="21"/>
  <c r="X20" i="21"/>
  <c r="X22" i="21"/>
  <c r="X18" i="21"/>
  <c r="X17" i="21"/>
  <c r="W60" i="21"/>
  <c r="W47" i="21"/>
  <c r="X11" i="21"/>
  <c r="X12" i="21"/>
  <c r="X10" i="21"/>
  <c r="V62" i="21"/>
  <c r="Y4" i="21"/>
  <c r="Y23" i="21" s="1"/>
  <c r="Y42" i="21" l="1"/>
  <c r="Y21" i="21"/>
  <c r="Y46" i="21"/>
  <c r="Y14" i="21"/>
  <c r="Y15" i="21"/>
  <c r="Y55" i="21"/>
  <c r="Y50" i="21"/>
  <c r="Y56" i="21"/>
  <c r="Y51" i="21"/>
  <c r="Y38" i="21"/>
  <c r="Y37" i="21"/>
  <c r="Y40" i="21"/>
  <c r="Y57" i="21"/>
  <c r="Y39" i="21"/>
  <c r="Y35" i="21"/>
  <c r="Y32" i="21"/>
  <c r="Y59" i="21"/>
  <c r="Y34" i="21"/>
  <c r="Y26" i="21"/>
  <c r="Y33" i="21"/>
  <c r="Y29" i="21"/>
  <c r="Y24" i="21"/>
  <c r="Y58" i="21"/>
  <c r="Y31" i="21"/>
  <c r="Y25" i="21"/>
  <c r="Y45" i="21"/>
  <c r="Y28" i="21"/>
  <c r="Y19" i="21"/>
  <c r="Y13" i="21"/>
  <c r="Y27" i="21"/>
  <c r="Y17" i="21"/>
  <c r="Y22" i="21"/>
  <c r="Y20" i="21"/>
  <c r="Y30" i="21"/>
  <c r="Y18" i="21"/>
  <c r="W62" i="21"/>
  <c r="X60" i="21"/>
  <c r="X47" i="21"/>
  <c r="Y11" i="21"/>
  <c r="Y12" i="21"/>
  <c r="Y10" i="21"/>
  <c r="X52" i="21"/>
  <c r="Z4" i="21"/>
  <c r="Z23" i="21" s="1"/>
  <c r="Z46" i="21" l="1"/>
  <c r="Z42" i="21"/>
  <c r="AA4" i="21"/>
  <c r="AA51" i="21" s="1"/>
  <c r="Z14" i="21"/>
  <c r="Z15" i="21"/>
  <c r="AA59" i="21"/>
  <c r="AA24" i="21"/>
  <c r="AA31" i="21"/>
  <c r="Z58" i="21"/>
  <c r="Z39" i="21"/>
  <c r="Z56" i="21"/>
  <c r="Z37" i="21"/>
  <c r="Z59" i="21"/>
  <c r="Z45" i="21"/>
  <c r="Z57" i="21"/>
  <c r="Z38" i="21"/>
  <c r="Z55" i="21"/>
  <c r="Z36" i="21"/>
  <c r="Z51" i="21"/>
  <c r="Z40" i="21"/>
  <c r="Z35" i="21"/>
  <c r="Z41" i="21"/>
  <c r="Z33" i="21"/>
  <c r="Z29" i="21"/>
  <c r="Z34" i="21"/>
  <c r="Z24" i="21"/>
  <c r="Z50" i="21"/>
  <c r="Z32" i="21"/>
  <c r="Z27" i="21"/>
  <c r="Z26" i="21"/>
  <c r="Z19" i="21"/>
  <c r="Z17" i="21"/>
  <c r="Z31" i="21"/>
  <c r="Z30" i="21"/>
  <c r="Z25" i="21"/>
  <c r="Z18" i="21"/>
  <c r="Z22" i="21"/>
  <c r="Z16" i="21"/>
  <c r="Z13" i="21"/>
  <c r="Y52" i="21"/>
  <c r="Y60" i="21"/>
  <c r="Y47" i="21"/>
  <c r="Z12" i="21"/>
  <c r="Z11" i="21"/>
  <c r="X62" i="21"/>
  <c r="AB4" i="21"/>
  <c r="AB23" i="21" s="1"/>
  <c r="AA20" i="21" l="1"/>
  <c r="AA32" i="21"/>
  <c r="AA45" i="21"/>
  <c r="AA34" i="21"/>
  <c r="AA50" i="21"/>
  <c r="AA52" i="21" s="1"/>
  <c r="AA16" i="21"/>
  <c r="AA36" i="21"/>
  <c r="AA33" i="21"/>
  <c r="AA55" i="21"/>
  <c r="AA11" i="21"/>
  <c r="AA12" i="21"/>
  <c r="AA13" i="21"/>
  <c r="AA39" i="21"/>
  <c r="AA19" i="21"/>
  <c r="AA29" i="21"/>
  <c r="AA56" i="21"/>
  <c r="AA57" i="21"/>
  <c r="AA28" i="21"/>
  <c r="AA17" i="21"/>
  <c r="AA40" i="21"/>
  <c r="AA35" i="21"/>
  <c r="AA10" i="21"/>
  <c r="AA18" i="21"/>
  <c r="AA26" i="21"/>
  <c r="AA37" i="21"/>
  <c r="AA58" i="21"/>
  <c r="AA41" i="21"/>
  <c r="AA22" i="21"/>
  <c r="AA38" i="21"/>
  <c r="AA42" i="21"/>
  <c r="AB42" i="21"/>
  <c r="AB21" i="21"/>
  <c r="AB46" i="21"/>
  <c r="AA21" i="21"/>
  <c r="AA46" i="21"/>
  <c r="AB14" i="21"/>
  <c r="AB15" i="21"/>
  <c r="AA14" i="21"/>
  <c r="AA15" i="21"/>
  <c r="AB56" i="21"/>
  <c r="AB59" i="21"/>
  <c r="AB51" i="21"/>
  <c r="AB57" i="21"/>
  <c r="AB55" i="21"/>
  <c r="AB50" i="21"/>
  <c r="AB32" i="21"/>
  <c r="AB39" i="21"/>
  <c r="AB41" i="21"/>
  <c r="AB33" i="21"/>
  <c r="AB34" i="21"/>
  <c r="AB35" i="21"/>
  <c r="AB27" i="21"/>
  <c r="AB38" i="21"/>
  <c r="AB30" i="21"/>
  <c r="AB22" i="21"/>
  <c r="AB37" i="21"/>
  <c r="AB31" i="21"/>
  <c r="AB25" i="21"/>
  <c r="AB45" i="21"/>
  <c r="AB36" i="21"/>
  <c r="AB26" i="21"/>
  <c r="AB29" i="21"/>
  <c r="AB17" i="21"/>
  <c r="AB24" i="21"/>
  <c r="AB20" i="21"/>
  <c r="AB40" i="21"/>
  <c r="AB18" i="21"/>
  <c r="AB16" i="21"/>
  <c r="AB58" i="21"/>
  <c r="AB28" i="21"/>
  <c r="AB19" i="21"/>
  <c r="AB13" i="21"/>
  <c r="Y62" i="21"/>
  <c r="Z60" i="21"/>
  <c r="AB10" i="21"/>
  <c r="AB12" i="21"/>
  <c r="AB11" i="21"/>
  <c r="Z47" i="21"/>
  <c r="Z52" i="21"/>
  <c r="AC4" i="21"/>
  <c r="AC23" i="21" s="1"/>
  <c r="AA60" i="21" l="1"/>
  <c r="AA47" i="21"/>
  <c r="AC21" i="21"/>
  <c r="AC42" i="21"/>
  <c r="AB52" i="21"/>
  <c r="AC59" i="21"/>
  <c r="AC45" i="21"/>
  <c r="AC57" i="21"/>
  <c r="AC38" i="21"/>
  <c r="AC58" i="21"/>
  <c r="AC39" i="21"/>
  <c r="AC56" i="21"/>
  <c r="AC37" i="21"/>
  <c r="AC55" i="21"/>
  <c r="AC50" i="21"/>
  <c r="AC51" i="21"/>
  <c r="AC32" i="21"/>
  <c r="AC30" i="21"/>
  <c r="AC31" i="21"/>
  <c r="AC25" i="21"/>
  <c r="AC35" i="21"/>
  <c r="AC28" i="21"/>
  <c r="AC40" i="21"/>
  <c r="AC29" i="21"/>
  <c r="AC24" i="21"/>
  <c r="AC20" i="21"/>
  <c r="AC27" i="21"/>
  <c r="AC18" i="21"/>
  <c r="AC22" i="21"/>
  <c r="AC19" i="21"/>
  <c r="AC17" i="21"/>
  <c r="Z62" i="21"/>
  <c r="AB60" i="21"/>
  <c r="AB47" i="21"/>
  <c r="AC12" i="21"/>
  <c r="AC10" i="21"/>
  <c r="AC11" i="21"/>
  <c r="AD4" i="21"/>
  <c r="AD23" i="21" s="1"/>
  <c r="AA62" i="21" l="1"/>
  <c r="AB62" i="21"/>
  <c r="AD46" i="21"/>
  <c r="AD42" i="21"/>
  <c r="AE4" i="21"/>
  <c r="AE36" i="21" s="1"/>
  <c r="AD14" i="21"/>
  <c r="AD15" i="21"/>
  <c r="AE55" i="21"/>
  <c r="AE56" i="21"/>
  <c r="AD51" i="21"/>
  <c r="AD55" i="21"/>
  <c r="AD50" i="21"/>
  <c r="AD59" i="21"/>
  <c r="AD45" i="21"/>
  <c r="AD57" i="21"/>
  <c r="AD39" i="21"/>
  <c r="AD33" i="21"/>
  <c r="AD34" i="21"/>
  <c r="AD58" i="21"/>
  <c r="AD36" i="21"/>
  <c r="AD40" i="21"/>
  <c r="AD41" i="21"/>
  <c r="AD38" i="21"/>
  <c r="AD31" i="21"/>
  <c r="AD25" i="21"/>
  <c r="AD37" i="21"/>
  <c r="AD35" i="21"/>
  <c r="AD32" i="21"/>
  <c r="AD24" i="21"/>
  <c r="AD27" i="21"/>
  <c r="AD29" i="21"/>
  <c r="AD18" i="21"/>
  <c r="AD56" i="21"/>
  <c r="AD22" i="21"/>
  <c r="AD16" i="21"/>
  <c r="AD30" i="21"/>
  <c r="AD19" i="21"/>
  <c r="AD13" i="21"/>
  <c r="AD17" i="21"/>
  <c r="AD26" i="21"/>
  <c r="AC60" i="21"/>
  <c r="AC47" i="21"/>
  <c r="AD11" i="21"/>
  <c r="AD12" i="21"/>
  <c r="AC52" i="21"/>
  <c r="AF4" i="21"/>
  <c r="AF23" i="21" s="1"/>
  <c r="AE11" i="21" l="1"/>
  <c r="AE13" i="21"/>
  <c r="AE17" i="21"/>
  <c r="AE24" i="21"/>
  <c r="AE29" i="21"/>
  <c r="AE26" i="21"/>
  <c r="AE28" i="21"/>
  <c r="AE20" i="21"/>
  <c r="AE41" i="21"/>
  <c r="AE12" i="21"/>
  <c r="AE19" i="21"/>
  <c r="AE35" i="21"/>
  <c r="AE16" i="21"/>
  <c r="AE45" i="21"/>
  <c r="AE10" i="21"/>
  <c r="AE18" i="21"/>
  <c r="AE40" i="21"/>
  <c r="AE50" i="21"/>
  <c r="AE22" i="21"/>
  <c r="AE34" i="21"/>
  <c r="AE33" i="21"/>
  <c r="AE51" i="21"/>
  <c r="AE31" i="21"/>
  <c r="AE32" i="21"/>
  <c r="AE37" i="21"/>
  <c r="AE58" i="21"/>
  <c r="AE39" i="21"/>
  <c r="AE27" i="21"/>
  <c r="AE59" i="21"/>
  <c r="AE57" i="21"/>
  <c r="AE38" i="21"/>
  <c r="AF42" i="21"/>
  <c r="AE42" i="21"/>
  <c r="AF21" i="21"/>
  <c r="AF46" i="21"/>
  <c r="AE21" i="21"/>
  <c r="AE46" i="21"/>
  <c r="AD52" i="21"/>
  <c r="AF15" i="21"/>
  <c r="AF14" i="21"/>
  <c r="AE14" i="21"/>
  <c r="AE15" i="21"/>
  <c r="AF58" i="21"/>
  <c r="AF39" i="21"/>
  <c r="AF50" i="21"/>
  <c r="AF59" i="21"/>
  <c r="AF45" i="21"/>
  <c r="AF57" i="21"/>
  <c r="AF38" i="21"/>
  <c r="AF34" i="21"/>
  <c r="AF55" i="21"/>
  <c r="AF31" i="21"/>
  <c r="AF36" i="21"/>
  <c r="AF35" i="21"/>
  <c r="AF56" i="21"/>
  <c r="AF37" i="21"/>
  <c r="AF33" i="21"/>
  <c r="AF26" i="21"/>
  <c r="AF40" i="21"/>
  <c r="AF29" i="21"/>
  <c r="AF41" i="21"/>
  <c r="AF30" i="21"/>
  <c r="AF25" i="21"/>
  <c r="AF32" i="21"/>
  <c r="AF22" i="21"/>
  <c r="AF16" i="21"/>
  <c r="AF19" i="21"/>
  <c r="AF28" i="21"/>
  <c r="AF20" i="21"/>
  <c r="AF13" i="21"/>
  <c r="AF24" i="21"/>
  <c r="AF51" i="21"/>
  <c r="AF17" i="21"/>
  <c r="AF18" i="21"/>
  <c r="AD60" i="21"/>
  <c r="AF11" i="21"/>
  <c r="AF10" i="21"/>
  <c r="AF12" i="21"/>
  <c r="AD47" i="21"/>
  <c r="AC62" i="21"/>
  <c r="AG4" i="21"/>
  <c r="AG23" i="21" s="1"/>
  <c r="AE52" i="21" l="1"/>
  <c r="AE60" i="21"/>
  <c r="AF52" i="21"/>
  <c r="AE47" i="21"/>
  <c r="AG21" i="21"/>
  <c r="AG42" i="21"/>
  <c r="AG14" i="21"/>
  <c r="AG15" i="21"/>
  <c r="AD62" i="21"/>
  <c r="AG55" i="21"/>
  <c r="AG50" i="21"/>
  <c r="AG56" i="21"/>
  <c r="AG51" i="21"/>
  <c r="AG40" i="21"/>
  <c r="AG59" i="21"/>
  <c r="AG36" i="21"/>
  <c r="AG35" i="21"/>
  <c r="AG58" i="21"/>
  <c r="AG45" i="21"/>
  <c r="AG37" i="21"/>
  <c r="AG32" i="21"/>
  <c r="AG38" i="21"/>
  <c r="AG41" i="21"/>
  <c r="AG57" i="21"/>
  <c r="AG39" i="21"/>
  <c r="AG29" i="21"/>
  <c r="AG24" i="21"/>
  <c r="AG25" i="21"/>
  <c r="AG31" i="21"/>
  <c r="AG28" i="21"/>
  <c r="AG27" i="21"/>
  <c r="AG22" i="21"/>
  <c r="AG16" i="21"/>
  <c r="AG19" i="21"/>
  <c r="AG30" i="21"/>
  <c r="AG17" i="21"/>
  <c r="AG18" i="21"/>
  <c r="AG20" i="21"/>
  <c r="AF47" i="21"/>
  <c r="AG10" i="21"/>
  <c r="AG11" i="21"/>
  <c r="AG12" i="21"/>
  <c r="AF60" i="21"/>
  <c r="AH4" i="21"/>
  <c r="AH23" i="21" s="1"/>
  <c r="AE62" i="21" l="1"/>
  <c r="AI4" i="21"/>
  <c r="AI59" i="21" s="1"/>
  <c r="AH42" i="21"/>
  <c r="AG52" i="21"/>
  <c r="AH21" i="21"/>
  <c r="AH46" i="21"/>
  <c r="AI14" i="21"/>
  <c r="AH15" i="21"/>
  <c r="AH14" i="21"/>
  <c r="AI50" i="21"/>
  <c r="AI45" i="21"/>
  <c r="AI58" i="21"/>
  <c r="AI55" i="21"/>
  <c r="AI35" i="21"/>
  <c r="AI36" i="21"/>
  <c r="AI37" i="21"/>
  <c r="AI41" i="21"/>
  <c r="AI56" i="21"/>
  <c r="AI33" i="21"/>
  <c r="AI40" i="21"/>
  <c r="AI24" i="21"/>
  <c r="AI27" i="21"/>
  <c r="AI22" i="21"/>
  <c r="AI31" i="21"/>
  <c r="AI34" i="21"/>
  <c r="AI26" i="21"/>
  <c r="AI25" i="21"/>
  <c r="AI17" i="21"/>
  <c r="AI13" i="21"/>
  <c r="AI29" i="21"/>
  <c r="AI16" i="21"/>
  <c r="AI19" i="21"/>
  <c r="AI18" i="21"/>
  <c r="AH58" i="21"/>
  <c r="AH39" i="21"/>
  <c r="AH56" i="21"/>
  <c r="AH37" i="21"/>
  <c r="AH59" i="21"/>
  <c r="AH45" i="21"/>
  <c r="AH57" i="21"/>
  <c r="AH38" i="21"/>
  <c r="AH55" i="21"/>
  <c r="AH40" i="21"/>
  <c r="AH35" i="21"/>
  <c r="AH50" i="21"/>
  <c r="AH31" i="21"/>
  <c r="AH29" i="21"/>
  <c r="AH24" i="21"/>
  <c r="AH27" i="21"/>
  <c r="AH51" i="21"/>
  <c r="AH33" i="21"/>
  <c r="AH28" i="21"/>
  <c r="AH32" i="21"/>
  <c r="AH34" i="21"/>
  <c r="AH19" i="21"/>
  <c r="AH30" i="21"/>
  <c r="AH25" i="21"/>
  <c r="AH17" i="21"/>
  <c r="AH20" i="21"/>
  <c r="AH26" i="21"/>
  <c r="AH18" i="21"/>
  <c r="AH22" i="21"/>
  <c r="AH13" i="21"/>
  <c r="AG60" i="21"/>
  <c r="AH12" i="21"/>
  <c r="AH10" i="21"/>
  <c r="AH11" i="21"/>
  <c r="AI12" i="21"/>
  <c r="AI11" i="21"/>
  <c r="AG47" i="21"/>
  <c r="AF62" i="21"/>
  <c r="AJ4" i="21"/>
  <c r="AJ23" i="21" s="1"/>
  <c r="AI38" i="21" l="1"/>
  <c r="AI51" i="21"/>
  <c r="AI52" i="21" s="1"/>
  <c r="AI39" i="21"/>
  <c r="AI15" i="21"/>
  <c r="AI57" i="21"/>
  <c r="AI60" i="21" s="1"/>
  <c r="AI32" i="21"/>
  <c r="AJ42" i="21"/>
  <c r="AI46" i="21"/>
  <c r="AI42" i="21"/>
  <c r="AJ21" i="21"/>
  <c r="AJ46" i="21"/>
  <c r="AG62" i="21"/>
  <c r="AJ14" i="21"/>
  <c r="AJ15" i="21"/>
  <c r="AJ56" i="21"/>
  <c r="AJ59" i="21"/>
  <c r="AJ51" i="21"/>
  <c r="AJ57" i="21"/>
  <c r="AJ55" i="21"/>
  <c r="AJ50" i="21"/>
  <c r="AJ36" i="21"/>
  <c r="AJ32" i="21"/>
  <c r="AJ37" i="21"/>
  <c r="AJ41" i="21"/>
  <c r="AJ58" i="21"/>
  <c r="AJ45" i="21"/>
  <c r="AJ38" i="21"/>
  <c r="AJ33" i="21"/>
  <c r="AJ34" i="21"/>
  <c r="AJ35" i="21"/>
  <c r="AJ40" i="21"/>
  <c r="AJ30" i="21"/>
  <c r="AJ22" i="21"/>
  <c r="AJ39" i="21"/>
  <c r="AJ26" i="21"/>
  <c r="AJ29" i="21"/>
  <c r="AJ17" i="21"/>
  <c r="AJ31" i="21"/>
  <c r="AJ20" i="21"/>
  <c r="AJ28" i="21"/>
  <c r="AJ18" i="21"/>
  <c r="AJ16" i="21"/>
  <c r="AJ19" i="21"/>
  <c r="AJ13" i="21"/>
  <c r="AJ24" i="21"/>
  <c r="AH60" i="21"/>
  <c r="AJ10" i="21"/>
  <c r="AJ12" i="21"/>
  <c r="AJ11" i="21"/>
  <c r="AH47" i="21"/>
  <c r="AH52" i="21"/>
  <c r="AK4" i="21"/>
  <c r="AK23" i="21" s="1"/>
  <c r="AI47" i="21" l="1"/>
  <c r="AI62" i="21" s="1"/>
  <c r="AK21" i="21"/>
  <c r="AK42" i="21"/>
  <c r="AJ52" i="21"/>
  <c r="AK14" i="21"/>
  <c r="AK15" i="21"/>
  <c r="AK59" i="21"/>
  <c r="AK45" i="21"/>
  <c r="AK57" i="21"/>
  <c r="AK38" i="21"/>
  <c r="AK58" i="21"/>
  <c r="AK39" i="21"/>
  <c r="AK56" i="21"/>
  <c r="AK37" i="21"/>
  <c r="AK41" i="21"/>
  <c r="AK50" i="21"/>
  <c r="AK30" i="21"/>
  <c r="AK51" i="21"/>
  <c r="AK55" i="21"/>
  <c r="AK36" i="21"/>
  <c r="AK32" i="21"/>
  <c r="AK35" i="21"/>
  <c r="AK40" i="21"/>
  <c r="AK25" i="21"/>
  <c r="AK28" i="21"/>
  <c r="AK29" i="21"/>
  <c r="AK24" i="21"/>
  <c r="AK31" i="21"/>
  <c r="AK20" i="21"/>
  <c r="AK18" i="21"/>
  <c r="AK19" i="21"/>
  <c r="AK27" i="21"/>
  <c r="AK17" i="21"/>
  <c r="AK16" i="21"/>
  <c r="AK22" i="21"/>
  <c r="AH62" i="21"/>
  <c r="AJ60" i="21"/>
  <c r="AK12" i="21"/>
  <c r="AK11" i="21"/>
  <c r="AK10" i="21"/>
  <c r="AJ47" i="21"/>
  <c r="D64" i="21"/>
  <c r="AL4" i="21"/>
  <c r="AL23" i="21" s="1"/>
  <c r="AL42" i="21" l="1"/>
  <c r="AL21" i="21"/>
  <c r="AL46" i="21"/>
  <c r="AK52" i="21"/>
  <c r="AJ62" i="21"/>
  <c r="AL14" i="21"/>
  <c r="AL15" i="21"/>
  <c r="AL51" i="21"/>
  <c r="AL55" i="21"/>
  <c r="AL50" i="21"/>
  <c r="AL59" i="21"/>
  <c r="AL45" i="21"/>
  <c r="AL37" i="21"/>
  <c r="AL58" i="21"/>
  <c r="AL38" i="21"/>
  <c r="AL33" i="21"/>
  <c r="AL56" i="21"/>
  <c r="AL34" i="21"/>
  <c r="AL40" i="21"/>
  <c r="AL57" i="21"/>
  <c r="AL30" i="21"/>
  <c r="AL25" i="21"/>
  <c r="AL39" i="21"/>
  <c r="AL28" i="21"/>
  <c r="AL31" i="21"/>
  <c r="AL32" i="21"/>
  <c r="AL24" i="21"/>
  <c r="AL27" i="21"/>
  <c r="AL13" i="21"/>
  <c r="AL35" i="21"/>
  <c r="AL22" i="21"/>
  <c r="AL19" i="21"/>
  <c r="AL20" i="21"/>
  <c r="AL17" i="21"/>
  <c r="AL29" i="21"/>
  <c r="AK47" i="21"/>
  <c r="AL11" i="21"/>
  <c r="AL10" i="21"/>
  <c r="AL12" i="21"/>
  <c r="AK60" i="21"/>
  <c r="E7" i="21"/>
  <c r="E64" i="21" s="1"/>
  <c r="AM4" i="21"/>
  <c r="AM23" i="21" s="1"/>
  <c r="AM46" i="21" l="1"/>
  <c r="AM42" i="21"/>
  <c r="AL52" i="21"/>
  <c r="AM14" i="21"/>
  <c r="AM15" i="21"/>
  <c r="AM57" i="21"/>
  <c r="AM38" i="21"/>
  <c r="AM55" i="21"/>
  <c r="AM36" i="21"/>
  <c r="AM58" i="21"/>
  <c r="AM39" i="21"/>
  <c r="AM56" i="21"/>
  <c r="AM37" i="21"/>
  <c r="AM51" i="21"/>
  <c r="AM50" i="21"/>
  <c r="AM33" i="21"/>
  <c r="AM59" i="21"/>
  <c r="AM45" i="21"/>
  <c r="AM34" i="21"/>
  <c r="AM40" i="21"/>
  <c r="AM35" i="21"/>
  <c r="AM31" i="21"/>
  <c r="AM26" i="21"/>
  <c r="AM27" i="21"/>
  <c r="AM22" i="21"/>
  <c r="AM25" i="21"/>
  <c r="AM18" i="21"/>
  <c r="AM30" i="21"/>
  <c r="AM16" i="21"/>
  <c r="AM19" i="21"/>
  <c r="AM41" i="21"/>
  <c r="AM29" i="21"/>
  <c r="AM24" i="21"/>
  <c r="AM17" i="21"/>
  <c r="AM32" i="21"/>
  <c r="AM13" i="21"/>
  <c r="AL60" i="21"/>
  <c r="AL47" i="21"/>
  <c r="AM11" i="21"/>
  <c r="AM12" i="21"/>
  <c r="AK62" i="21"/>
  <c r="F7" i="21"/>
  <c r="F64" i="21" s="1"/>
  <c r="AN4" i="21"/>
  <c r="AN42" i="21" l="1"/>
  <c r="AN21" i="21"/>
  <c r="AN46" i="21"/>
  <c r="AL62" i="21"/>
  <c r="AN15" i="21"/>
  <c r="AN14" i="21"/>
  <c r="AM60" i="21"/>
  <c r="AN58" i="21"/>
  <c r="AN39" i="21"/>
  <c r="AN50" i="21"/>
  <c r="AN59" i="21"/>
  <c r="AN45" i="21"/>
  <c r="AN57" i="21"/>
  <c r="AN38" i="21"/>
  <c r="AN34" i="21"/>
  <c r="AN56" i="21"/>
  <c r="AN31" i="21"/>
  <c r="AN51" i="21"/>
  <c r="AN35" i="21"/>
  <c r="AN37" i="21"/>
  <c r="AN33" i="21"/>
  <c r="AN26" i="21"/>
  <c r="AN36" i="21"/>
  <c r="AN29" i="21"/>
  <c r="AN41" i="21"/>
  <c r="AN32" i="21"/>
  <c r="AN55" i="21"/>
  <c r="AN16" i="21"/>
  <c r="AN40" i="21"/>
  <c r="AN28" i="21"/>
  <c r="AN19" i="21"/>
  <c r="AN24" i="21"/>
  <c r="AN20" i="21"/>
  <c r="AN27" i="21"/>
  <c r="AN17" i="21"/>
  <c r="AN18" i="21"/>
  <c r="AN22" i="21"/>
  <c r="AN13" i="21"/>
  <c r="AM52" i="21"/>
  <c r="AN11" i="21"/>
  <c r="AN10" i="21"/>
  <c r="AN12" i="21"/>
  <c r="AM47" i="21"/>
  <c r="G7" i="21"/>
  <c r="G64" i="21" s="1"/>
  <c r="AO4" i="21"/>
  <c r="AO23" i="21" s="1"/>
  <c r="AO42" i="21" l="1"/>
  <c r="AO21" i="21"/>
  <c r="AO46" i="21"/>
  <c r="AO15" i="21"/>
  <c r="AO14" i="21"/>
  <c r="AO55" i="21"/>
  <c r="AO50" i="21"/>
  <c r="AO56" i="21"/>
  <c r="AO51" i="21"/>
  <c r="AO59" i="21"/>
  <c r="AO58" i="21"/>
  <c r="AO45" i="21"/>
  <c r="AO38" i="21"/>
  <c r="AO40" i="21"/>
  <c r="AO35" i="21"/>
  <c r="AO32" i="21"/>
  <c r="AO57" i="21"/>
  <c r="AO39" i="21"/>
  <c r="AO36" i="21"/>
  <c r="AO41" i="21"/>
  <c r="AO34" i="21"/>
  <c r="AO37" i="21"/>
  <c r="AO31" i="21"/>
  <c r="AO26" i="21"/>
  <c r="AO29" i="21"/>
  <c r="AO24" i="21"/>
  <c r="AO33" i="21"/>
  <c r="AO30" i="21"/>
  <c r="AO25" i="21"/>
  <c r="AO28" i="21"/>
  <c r="AO16" i="21"/>
  <c r="AO19" i="21"/>
  <c r="AO22" i="21"/>
  <c r="AO17" i="21"/>
  <c r="AO13" i="21"/>
  <c r="AO20" i="21"/>
  <c r="AO18" i="21"/>
  <c r="AM62" i="21"/>
  <c r="AN52" i="21"/>
  <c r="AO11" i="21"/>
  <c r="AO10" i="21"/>
  <c r="AO12" i="21"/>
  <c r="AN47" i="21"/>
  <c r="AN60" i="21"/>
  <c r="H7" i="21"/>
  <c r="AP4" i="21"/>
  <c r="AP23" i="21" s="1"/>
  <c r="AP21" i="21" l="1"/>
  <c r="AP42" i="21"/>
  <c r="AP14" i="21"/>
  <c r="AP15" i="21"/>
  <c r="AP58" i="21"/>
  <c r="AP39" i="21"/>
  <c r="AP56" i="21"/>
  <c r="AP37" i="21"/>
  <c r="AP59" i="21"/>
  <c r="AP45" i="21"/>
  <c r="AP57" i="21"/>
  <c r="AP38" i="21"/>
  <c r="AP55" i="21"/>
  <c r="AP36" i="21"/>
  <c r="AP40" i="21"/>
  <c r="AP35" i="21"/>
  <c r="AP51" i="21"/>
  <c r="AP41" i="21"/>
  <c r="AP50" i="21"/>
  <c r="AP31" i="21"/>
  <c r="AP29" i="21"/>
  <c r="AP24" i="21"/>
  <c r="AP32" i="21"/>
  <c r="AP27" i="21"/>
  <c r="AP28" i="21"/>
  <c r="AP30" i="21"/>
  <c r="AP19" i="21"/>
  <c r="AP22" i="21"/>
  <c r="AP17" i="21"/>
  <c r="AP20" i="21"/>
  <c r="AP18" i="21"/>
  <c r="AP25" i="21"/>
  <c r="AN62" i="21"/>
  <c r="AO60" i="21"/>
  <c r="AO52" i="21"/>
  <c r="AO47" i="21"/>
  <c r="AP12" i="21"/>
  <c r="AP10" i="21"/>
  <c r="AP11" i="21"/>
  <c r="H64" i="21"/>
  <c r="I7" i="21" s="1"/>
  <c r="I64" i="21" s="1"/>
  <c r="J7" i="21" s="1"/>
  <c r="J64" i="21" s="1"/>
  <c r="K7" i="21" s="1"/>
  <c r="K64" i="21" s="1"/>
  <c r="L7" i="21" s="1"/>
  <c r="L64" i="21" s="1"/>
  <c r="AQ4" i="21"/>
  <c r="AQ23" i="21" s="1"/>
  <c r="AQ46" i="21" l="1"/>
  <c r="AQ42" i="21"/>
  <c r="AP52" i="21"/>
  <c r="AQ14" i="21"/>
  <c r="AQ15" i="21"/>
  <c r="AQ50" i="21"/>
  <c r="AQ59" i="21"/>
  <c r="AQ45" i="21"/>
  <c r="AQ51" i="21"/>
  <c r="AQ58" i="21"/>
  <c r="AQ39" i="21"/>
  <c r="AQ56" i="21"/>
  <c r="AQ35" i="21"/>
  <c r="AQ32" i="21"/>
  <c r="AQ57" i="21"/>
  <c r="AQ33" i="21"/>
  <c r="AQ38" i="21"/>
  <c r="AQ40" i="21"/>
  <c r="AQ24" i="21"/>
  <c r="AQ27" i="21"/>
  <c r="AQ22" i="21"/>
  <c r="AQ26" i="21"/>
  <c r="AQ28" i="21"/>
  <c r="AQ17" i="21"/>
  <c r="AQ55" i="21"/>
  <c r="AQ37" i="21"/>
  <c r="AQ29" i="21"/>
  <c r="AQ30" i="21"/>
  <c r="AQ18" i="21"/>
  <c r="AQ34" i="21"/>
  <c r="AQ31" i="21"/>
  <c r="AQ13" i="21"/>
  <c r="AQ25" i="21"/>
  <c r="AQ16" i="21"/>
  <c r="AQ19" i="21"/>
  <c r="AO62" i="21"/>
  <c r="AP47" i="21"/>
  <c r="AP60" i="21"/>
  <c r="AQ10" i="21"/>
  <c r="AQ12" i="21"/>
  <c r="AQ11" i="21"/>
  <c r="AR4" i="21"/>
  <c r="AR42" i="21" l="1"/>
  <c r="AQ52" i="21"/>
  <c r="AR21" i="21"/>
  <c r="AR46" i="21"/>
  <c r="AR14" i="21"/>
  <c r="AR15" i="21"/>
  <c r="AR56" i="21"/>
  <c r="AR59" i="21"/>
  <c r="AR51" i="21"/>
  <c r="AR57" i="21"/>
  <c r="AR38" i="21"/>
  <c r="AR55" i="21"/>
  <c r="AR50" i="21"/>
  <c r="AR32" i="21"/>
  <c r="AR41" i="21"/>
  <c r="AR36" i="21"/>
  <c r="AR39" i="21"/>
  <c r="AR33" i="21"/>
  <c r="AR37" i="21"/>
  <c r="AR34" i="21"/>
  <c r="AR58" i="21"/>
  <c r="AR45" i="21"/>
  <c r="AR35" i="21"/>
  <c r="AR27" i="21"/>
  <c r="AR22" i="21"/>
  <c r="AR25" i="21"/>
  <c r="AR26" i="21"/>
  <c r="AR40" i="21"/>
  <c r="AR31" i="21"/>
  <c r="AR29" i="21"/>
  <c r="AR17" i="21"/>
  <c r="AR20" i="21"/>
  <c r="AR24" i="21"/>
  <c r="AR18" i="21"/>
  <c r="AR16" i="21"/>
  <c r="AR13" i="21"/>
  <c r="AR19" i="21"/>
  <c r="AP62" i="21"/>
  <c r="AR12" i="21"/>
  <c r="AR11" i="21"/>
  <c r="AQ47" i="21"/>
  <c r="AQ60" i="21"/>
  <c r="AS4" i="21"/>
  <c r="AS23" i="21" s="1"/>
  <c r="AS42" i="21" l="1"/>
  <c r="AS21" i="21"/>
  <c r="AS46" i="21"/>
  <c r="AS14" i="21"/>
  <c r="AS15" i="21"/>
  <c r="AR52" i="21"/>
  <c r="AS59" i="21"/>
  <c r="AS45" i="21"/>
  <c r="AS57" i="21"/>
  <c r="AS38" i="21"/>
  <c r="AS58" i="21"/>
  <c r="AS39" i="21"/>
  <c r="AS56" i="21"/>
  <c r="AS37" i="21"/>
  <c r="AS41" i="21"/>
  <c r="AS51" i="21"/>
  <c r="AS36" i="21"/>
  <c r="AS30" i="21"/>
  <c r="AS34" i="21"/>
  <c r="AS55" i="21"/>
  <c r="AS32" i="21"/>
  <c r="AS50" i="21"/>
  <c r="AS33" i="21"/>
  <c r="AS28" i="21"/>
  <c r="AS40" i="21"/>
  <c r="AS31" i="21"/>
  <c r="AS29" i="21"/>
  <c r="AS35" i="21"/>
  <c r="AS24" i="21"/>
  <c r="AS20" i="21"/>
  <c r="AS26" i="21"/>
  <c r="AS22" i="21"/>
  <c r="AS18" i="21"/>
  <c r="AS13" i="21"/>
  <c r="AS19" i="21"/>
  <c r="AS17" i="21"/>
  <c r="AS16" i="21"/>
  <c r="AR60" i="21"/>
  <c r="AQ62" i="21"/>
  <c r="AS12" i="21"/>
  <c r="AS11" i="21"/>
  <c r="AS10" i="21"/>
  <c r="AR47" i="21"/>
  <c r="AT4" i="21"/>
  <c r="AT23" i="21" s="1"/>
  <c r="AT21" i="21" l="1"/>
  <c r="AT42" i="21"/>
  <c r="AS52" i="21"/>
  <c r="AT14" i="21"/>
  <c r="AT15" i="21"/>
  <c r="AR62" i="21"/>
  <c r="AT51" i="21"/>
  <c r="AT55" i="21"/>
  <c r="AT50" i="21"/>
  <c r="AT59" i="21"/>
  <c r="AT45" i="21"/>
  <c r="AT36" i="21"/>
  <c r="AT57" i="21"/>
  <c r="AT39" i="21"/>
  <c r="AT37" i="21"/>
  <c r="AT31" i="21"/>
  <c r="AT40" i="21"/>
  <c r="AT56" i="21"/>
  <c r="AT41" i="21"/>
  <c r="AT25" i="21"/>
  <c r="AT32" i="21"/>
  <c r="AT30" i="21"/>
  <c r="AT28" i="21"/>
  <c r="AT58" i="21"/>
  <c r="AT35" i="21"/>
  <c r="AT24" i="21"/>
  <c r="AT27" i="21"/>
  <c r="AT22" i="21"/>
  <c r="AT18" i="21"/>
  <c r="AT38" i="21"/>
  <c r="AT29" i="21"/>
  <c r="AT20" i="21"/>
  <c r="AT17" i="21"/>
  <c r="AT19" i="21"/>
  <c r="AT11" i="21"/>
  <c r="AT10" i="21"/>
  <c r="AT12" i="21"/>
  <c r="AS47" i="21"/>
  <c r="AS60" i="21"/>
  <c r="M7" i="21"/>
  <c r="AU4" i="21"/>
  <c r="AU23" i="21" s="1"/>
  <c r="AU42" i="21" l="1"/>
  <c r="AU21" i="21"/>
  <c r="AU46" i="21"/>
  <c r="AT60" i="21"/>
  <c r="AU14" i="21"/>
  <c r="AU15" i="21"/>
  <c r="AU57" i="21"/>
  <c r="AU38" i="21"/>
  <c r="AU55" i="21"/>
  <c r="AU58" i="21"/>
  <c r="AU39" i="21"/>
  <c r="AU56" i="21"/>
  <c r="AU37" i="21"/>
  <c r="AU51" i="21"/>
  <c r="AU33" i="21"/>
  <c r="AU34" i="21"/>
  <c r="AU40" i="21"/>
  <c r="AU35" i="21"/>
  <c r="AU59" i="21"/>
  <c r="AU50" i="21"/>
  <c r="AU32" i="21"/>
  <c r="AU30" i="21"/>
  <c r="AU28" i="21"/>
  <c r="AU26" i="21"/>
  <c r="AU27" i="21"/>
  <c r="AU22" i="21"/>
  <c r="AU18" i="21"/>
  <c r="AU29" i="21"/>
  <c r="AU24" i="21"/>
  <c r="AU16" i="21"/>
  <c r="AU19" i="21"/>
  <c r="AU45" i="21"/>
  <c r="AU25" i="21"/>
  <c r="AU17" i="21"/>
  <c r="AU20" i="21"/>
  <c r="AU13" i="21"/>
  <c r="AU31" i="21"/>
  <c r="AU11" i="21"/>
  <c r="AU12" i="21"/>
  <c r="AU10" i="21"/>
  <c r="AT52" i="21"/>
  <c r="AT47" i="21"/>
  <c r="AS62" i="21"/>
  <c r="M64" i="21"/>
  <c r="N7" i="21" s="1"/>
  <c r="AV4" i="21"/>
  <c r="AV46" i="21" l="1"/>
  <c r="AV42" i="21"/>
  <c r="AU52" i="21"/>
  <c r="AU60" i="21"/>
  <c r="AT62" i="21"/>
  <c r="AV15" i="21"/>
  <c r="AV14" i="21"/>
  <c r="AV58" i="21"/>
  <c r="AV39" i="21"/>
  <c r="AV50" i="21"/>
  <c r="AV59" i="21"/>
  <c r="AV45" i="21"/>
  <c r="AV57" i="21"/>
  <c r="AV38" i="21"/>
  <c r="AV51" i="21"/>
  <c r="AV34" i="21"/>
  <c r="AV31" i="21"/>
  <c r="AV37" i="21"/>
  <c r="AV55" i="21"/>
  <c r="AV35" i="21"/>
  <c r="AV36" i="21"/>
  <c r="AV33" i="21"/>
  <c r="AV41" i="21"/>
  <c r="AV26" i="21"/>
  <c r="AV29" i="21"/>
  <c r="AV56" i="21"/>
  <c r="AV25" i="21"/>
  <c r="AV13" i="21"/>
  <c r="AV40" i="21"/>
  <c r="AV24" i="21"/>
  <c r="AV16" i="21"/>
  <c r="AV19" i="21"/>
  <c r="AV27" i="21"/>
  <c r="AV18" i="21"/>
  <c r="AV22" i="21"/>
  <c r="AV17" i="21"/>
  <c r="AV32" i="21"/>
  <c r="AU47" i="21"/>
  <c r="AV11" i="21"/>
  <c r="AV12" i="21"/>
  <c r="N64" i="21"/>
  <c r="O7" i="21" s="1"/>
  <c r="AW4" i="21"/>
  <c r="AW23" i="21" s="1"/>
  <c r="AU62" i="21" l="1"/>
  <c r="AW42" i="21"/>
  <c r="AW21" i="21"/>
  <c r="AW46" i="21"/>
  <c r="AV52" i="21"/>
  <c r="AW14" i="21"/>
  <c r="AW15" i="21"/>
  <c r="AW55" i="21"/>
  <c r="AW50" i="21"/>
  <c r="AW56" i="21"/>
  <c r="AW51" i="21"/>
  <c r="AW57" i="21"/>
  <c r="AW39" i="21"/>
  <c r="AW37" i="21"/>
  <c r="AW40" i="21"/>
  <c r="AW35" i="21"/>
  <c r="AW32" i="21"/>
  <c r="AW41" i="21"/>
  <c r="AW34" i="21"/>
  <c r="AW33" i="21"/>
  <c r="AW26" i="21"/>
  <c r="AW36" i="21"/>
  <c r="AW29" i="21"/>
  <c r="AW58" i="21"/>
  <c r="AW24" i="21"/>
  <c r="AW45" i="21"/>
  <c r="AW31" i="21"/>
  <c r="AW59" i="21"/>
  <c r="AW38" i="21"/>
  <c r="AW30" i="21"/>
  <c r="AW28" i="21"/>
  <c r="AW16" i="21"/>
  <c r="AW19" i="21"/>
  <c r="AW17" i="21"/>
  <c r="AW18" i="21"/>
  <c r="AW13" i="21"/>
  <c r="AW20" i="21"/>
  <c r="AW22" i="21"/>
  <c r="AV60" i="21"/>
  <c r="AV47" i="21"/>
  <c r="AW11" i="21"/>
  <c r="AW10" i="21"/>
  <c r="AW12" i="21"/>
  <c r="O64" i="21"/>
  <c r="P7" i="21" s="1"/>
  <c r="AX4" i="21"/>
  <c r="AX23" i="21" s="1"/>
  <c r="AX21" i="21" l="1"/>
  <c r="AX42" i="21"/>
  <c r="AX15" i="21"/>
  <c r="AX14" i="21"/>
  <c r="AV62" i="21"/>
  <c r="AW52" i="21"/>
  <c r="AX58" i="21"/>
  <c r="AX39" i="21"/>
  <c r="AX56" i="21"/>
  <c r="AX37" i="21"/>
  <c r="AX59" i="21"/>
  <c r="AX45" i="21"/>
  <c r="AX57" i="21"/>
  <c r="AX38" i="21"/>
  <c r="AX55" i="21"/>
  <c r="AX36" i="21"/>
  <c r="AX40" i="21"/>
  <c r="AX35" i="21"/>
  <c r="AX41" i="21"/>
  <c r="AX50" i="21"/>
  <c r="AX51" i="21"/>
  <c r="AX31" i="21"/>
  <c r="AX29" i="21"/>
  <c r="AX24" i="21"/>
  <c r="AX27" i="21"/>
  <c r="AX30" i="21"/>
  <c r="AX28" i="21"/>
  <c r="AX32" i="21"/>
  <c r="AX19" i="21"/>
  <c r="AX17" i="21"/>
  <c r="AX20" i="21"/>
  <c r="AX25" i="21"/>
  <c r="AX22" i="21"/>
  <c r="AX18" i="21"/>
  <c r="AW60" i="21"/>
  <c r="AW47" i="21"/>
  <c r="AX10" i="21"/>
  <c r="AX12" i="21"/>
  <c r="AX11" i="21"/>
  <c r="P64" i="21"/>
  <c r="AY4" i="21"/>
  <c r="AY23" i="21" s="1"/>
  <c r="AY42" i="21" l="1"/>
  <c r="AY21" i="21"/>
  <c r="AY46" i="21"/>
  <c r="AY13" i="21"/>
  <c r="AY15" i="21"/>
  <c r="AY14" i="21"/>
  <c r="AY16" i="21"/>
  <c r="AX52" i="21"/>
  <c r="AW62" i="21"/>
  <c r="AX60" i="21"/>
  <c r="AY50" i="21"/>
  <c r="AY59" i="21"/>
  <c r="AY45" i="21"/>
  <c r="AY51" i="21"/>
  <c r="AY58" i="21"/>
  <c r="AY39" i="21"/>
  <c r="AY57" i="21"/>
  <c r="AY37" i="21"/>
  <c r="AY35" i="21"/>
  <c r="AY32" i="21"/>
  <c r="AY55" i="21"/>
  <c r="AY38" i="21"/>
  <c r="AY33" i="21"/>
  <c r="AY40" i="21"/>
  <c r="AY24" i="21"/>
  <c r="AY27" i="21"/>
  <c r="AY34" i="21"/>
  <c r="AY31" i="21"/>
  <c r="AY22" i="21"/>
  <c r="AY56" i="21"/>
  <c r="AY26" i="21"/>
  <c r="AY29" i="21"/>
  <c r="AY17" i="21"/>
  <c r="AY20" i="21"/>
  <c r="AY25" i="21"/>
  <c r="AY30" i="21"/>
  <c r="AY19" i="21"/>
  <c r="AY18" i="21"/>
  <c r="AY28" i="21"/>
  <c r="AX47" i="21"/>
  <c r="AY10" i="21"/>
  <c r="AY12" i="21"/>
  <c r="AY11" i="21"/>
  <c r="Q7" i="21"/>
  <c r="Q64" i="21" s="1"/>
  <c r="AZ4" i="21"/>
  <c r="AZ23" i="21" s="1"/>
  <c r="AZ46" i="21" l="1"/>
  <c r="AZ42" i="21"/>
  <c r="AX62" i="21"/>
  <c r="AZ14" i="21"/>
  <c r="AZ15" i="21"/>
  <c r="AZ56" i="21"/>
  <c r="AZ59" i="21"/>
  <c r="AZ51" i="21"/>
  <c r="AZ57" i="21"/>
  <c r="AZ38" i="21"/>
  <c r="AZ55" i="21"/>
  <c r="AZ50" i="21"/>
  <c r="AZ39" i="21"/>
  <c r="AZ32" i="21"/>
  <c r="AZ41" i="21"/>
  <c r="AZ33" i="21"/>
  <c r="AZ58" i="21"/>
  <c r="AZ45" i="21"/>
  <c r="AZ36" i="21"/>
  <c r="AZ34" i="21"/>
  <c r="AZ37" i="21"/>
  <c r="AZ35" i="21"/>
  <c r="AZ27" i="21"/>
  <c r="AZ31" i="21"/>
  <c r="AZ22" i="21"/>
  <c r="AZ25" i="21"/>
  <c r="AZ40" i="21"/>
  <c r="AZ26" i="21"/>
  <c r="AZ29" i="21"/>
  <c r="AZ24" i="21"/>
  <c r="AZ17" i="21"/>
  <c r="AZ18" i="21"/>
  <c r="AZ30" i="21"/>
  <c r="AZ16" i="21"/>
  <c r="AZ19" i="21"/>
  <c r="AZ13" i="21"/>
  <c r="AY52" i="21"/>
  <c r="AZ12" i="21"/>
  <c r="AZ11" i="21"/>
  <c r="AY60" i="21"/>
  <c r="AY47" i="21"/>
  <c r="R7" i="21"/>
  <c r="R64" i="21" s="1"/>
  <c r="BA4" i="21"/>
  <c r="BA42" i="21" l="1"/>
  <c r="BA21" i="21"/>
  <c r="BA46" i="21"/>
  <c r="BA59" i="21"/>
  <c r="BA45" i="21"/>
  <c r="BA57" i="21"/>
  <c r="BA38" i="21"/>
  <c r="BA58" i="21"/>
  <c r="BA39" i="21"/>
  <c r="BA56" i="21"/>
  <c r="BA37" i="21"/>
  <c r="BA41" i="21"/>
  <c r="BA55" i="21"/>
  <c r="BA50" i="21"/>
  <c r="BA36" i="21"/>
  <c r="BA34" i="21"/>
  <c r="BA32" i="21"/>
  <c r="BA31" i="21"/>
  <c r="BA51" i="21"/>
  <c r="BA40" i="21"/>
  <c r="BA28" i="21"/>
  <c r="BA29" i="21"/>
  <c r="BA33" i="21"/>
  <c r="BA24" i="21"/>
  <c r="BA20" i="21"/>
  <c r="BA35" i="21"/>
  <c r="BA18" i="21"/>
  <c r="BA19" i="21"/>
  <c r="BA16" i="21"/>
  <c r="BA17" i="21"/>
  <c r="BA22" i="21"/>
  <c r="BA13" i="21"/>
  <c r="BA26" i="21"/>
  <c r="AY62" i="21"/>
  <c r="AZ60" i="21"/>
  <c r="BA10" i="21"/>
  <c r="BA12" i="21"/>
  <c r="BA11" i="21"/>
  <c r="AZ47" i="21"/>
  <c r="AZ52" i="21"/>
  <c r="S7" i="21"/>
  <c r="S64" i="21" s="1"/>
  <c r="BB4" i="21"/>
  <c r="BB23" i="21" s="1"/>
  <c r="BB42" i="21" l="1"/>
  <c r="BB21" i="21"/>
  <c r="BB46" i="21"/>
  <c r="BA60" i="21"/>
  <c r="BA52" i="21"/>
  <c r="BB51" i="21"/>
  <c r="BB55" i="21"/>
  <c r="BB50" i="21"/>
  <c r="BB59" i="21"/>
  <c r="BB45" i="21"/>
  <c r="BB33" i="21"/>
  <c r="BB36" i="21"/>
  <c r="BB34" i="21"/>
  <c r="BB58" i="21"/>
  <c r="BB38" i="21"/>
  <c r="BB31" i="21"/>
  <c r="BB56" i="21"/>
  <c r="BB40" i="21"/>
  <c r="BB57" i="21"/>
  <c r="BB39" i="21"/>
  <c r="BB41" i="21"/>
  <c r="BB25" i="21"/>
  <c r="BB28" i="21"/>
  <c r="BB30" i="21"/>
  <c r="BB35" i="21"/>
  <c r="BB32" i="21"/>
  <c r="BB24" i="21"/>
  <c r="BB37" i="21"/>
  <c r="BB27" i="21"/>
  <c r="BB29" i="21"/>
  <c r="BB18" i="21"/>
  <c r="BB22" i="21"/>
  <c r="BB26" i="21"/>
  <c r="BB19" i="21"/>
  <c r="BB20" i="21"/>
  <c r="BB17" i="21"/>
  <c r="BA47" i="21"/>
  <c r="BB11" i="21"/>
  <c r="BB10" i="21"/>
  <c r="BB12" i="21"/>
  <c r="AZ62" i="21"/>
  <c r="T7" i="21"/>
  <c r="T64" i="21" s="1"/>
  <c r="BC4" i="21"/>
  <c r="BC23" i="21" s="1"/>
  <c r="BA62" i="21" l="1"/>
  <c r="BC42" i="21"/>
  <c r="BC21" i="21"/>
  <c r="BC46" i="21"/>
  <c r="BE46" i="21" s="1"/>
  <c r="BC14" i="21"/>
  <c r="BC15" i="21"/>
  <c r="BE15" i="21" s="1"/>
  <c r="BC57" i="21"/>
  <c r="BC38" i="21"/>
  <c r="BC55" i="21"/>
  <c r="BC36" i="21"/>
  <c r="BC58" i="21"/>
  <c r="BC39" i="21"/>
  <c r="BC56" i="21"/>
  <c r="BC37" i="21"/>
  <c r="BC51" i="21"/>
  <c r="BC33" i="21"/>
  <c r="BE33" i="21" s="1"/>
  <c r="BC34" i="21"/>
  <c r="BE34" i="21" s="1"/>
  <c r="BC50" i="21"/>
  <c r="BC45" i="21"/>
  <c r="BC40" i="21"/>
  <c r="BC35" i="21"/>
  <c r="BC41" i="21"/>
  <c r="BE41" i="21" s="1"/>
  <c r="BC28" i="21"/>
  <c r="BC30" i="21"/>
  <c r="BC59" i="21"/>
  <c r="BC27" i="21"/>
  <c r="BC22" i="21"/>
  <c r="BC18" i="21"/>
  <c r="BE18" i="21" s="1"/>
  <c r="BC25" i="21"/>
  <c r="BC16" i="21"/>
  <c r="BC19" i="21"/>
  <c r="BC32" i="21"/>
  <c r="BC31" i="21"/>
  <c r="BC17" i="21"/>
  <c r="BC29" i="21"/>
  <c r="BC24" i="21"/>
  <c r="BD4" i="21"/>
  <c r="BD23" i="21" s="1"/>
  <c r="BE23" i="21" s="1"/>
  <c r="BC20" i="21"/>
  <c r="BC11" i="21"/>
  <c r="BC10" i="21"/>
  <c r="BC12" i="21"/>
  <c r="BB52" i="21"/>
  <c r="BB47" i="21"/>
  <c r="BB60" i="21"/>
  <c r="U7" i="21"/>
  <c r="U64" i="21" s="1"/>
  <c r="BD42" i="21" l="1"/>
  <c r="BE42" i="21" s="1"/>
  <c r="BD14" i="21"/>
  <c r="BE14" i="21" s="1"/>
  <c r="BD21" i="21"/>
  <c r="BE21" i="21" s="1"/>
  <c r="BC60" i="21"/>
  <c r="BD58" i="21"/>
  <c r="BE58" i="21" s="1"/>
  <c r="BD39" i="21"/>
  <c r="BE39" i="21" s="1"/>
  <c r="BD50" i="21"/>
  <c r="BE50" i="21" s="1"/>
  <c r="BD59" i="21"/>
  <c r="BE59" i="21" s="1"/>
  <c r="BD45" i="21"/>
  <c r="BE45" i="21" s="1"/>
  <c r="BD57" i="21"/>
  <c r="BE57" i="21" s="1"/>
  <c r="BD38" i="21"/>
  <c r="BE38" i="21" s="1"/>
  <c r="BD55" i="21"/>
  <c r="BE55" i="21" s="1"/>
  <c r="BE36" i="21"/>
  <c r="BD31" i="21"/>
  <c r="BE31" i="21" s="1"/>
  <c r="BD56" i="21"/>
  <c r="BE56" i="21" s="1"/>
  <c r="BD35" i="21"/>
  <c r="BE35" i="21" s="1"/>
  <c r="BD30" i="21"/>
  <c r="BE30" i="21" s="1"/>
  <c r="BD51" i="21"/>
  <c r="BE51" i="21" s="1"/>
  <c r="BD40" i="21"/>
  <c r="BE40" i="21" s="1"/>
  <c r="BD26" i="21"/>
  <c r="BE26" i="21" s="1"/>
  <c r="BD29" i="21"/>
  <c r="BE29" i="21" s="1"/>
  <c r="BD32" i="21"/>
  <c r="BE32" i="21" s="1"/>
  <c r="BD37" i="21"/>
  <c r="BE37" i="21" s="1"/>
  <c r="BD25" i="21"/>
  <c r="BE25" i="21" s="1"/>
  <c r="BD27" i="21"/>
  <c r="BE27" i="21" s="1"/>
  <c r="BD16" i="21"/>
  <c r="BE16" i="21" s="1"/>
  <c r="BD22" i="21"/>
  <c r="BE22" i="21" s="1"/>
  <c r="BD19" i="21"/>
  <c r="BE19" i="21" s="1"/>
  <c r="BD28" i="21"/>
  <c r="BE28" i="21" s="1"/>
  <c r="BD20" i="21"/>
  <c r="BE20" i="21" s="1"/>
  <c r="BD24" i="21"/>
  <c r="BE24" i="21" s="1"/>
  <c r="BD17" i="21"/>
  <c r="BE17" i="21" s="1"/>
  <c r="BD13" i="21"/>
  <c r="BE13" i="21" s="1"/>
  <c r="BD10" i="21"/>
  <c r="BE10" i="21" s="1"/>
  <c r="BD11" i="21"/>
  <c r="BE11" i="21" s="1"/>
  <c r="BD12" i="21"/>
  <c r="BE12" i="21" s="1"/>
  <c r="BB62" i="21"/>
  <c r="BC52" i="21"/>
  <c r="BC47" i="21"/>
  <c r="V7" i="21"/>
  <c r="V64" i="21" s="1"/>
  <c r="BE52" i="21" l="1"/>
  <c r="BE60" i="21"/>
  <c r="BE47" i="21"/>
  <c r="BD47" i="21"/>
  <c r="BD52" i="21"/>
  <c r="BC62" i="21"/>
  <c r="BD60" i="21"/>
  <c r="W7" i="21"/>
  <c r="W64" i="21" s="1"/>
  <c r="BE64" i="21" l="1"/>
  <c r="BE62" i="21"/>
  <c r="BD62" i="21"/>
  <c r="X7" i="21"/>
  <c r="X64" i="21" s="1"/>
  <c r="Y7" i="21" l="1"/>
  <c r="Y64" i="21" s="1"/>
  <c r="Z7" i="21" l="1"/>
  <c r="Z64" i="21" s="1"/>
  <c r="AA7" i="21" l="1"/>
  <c r="AA64" i="21" s="1"/>
  <c r="AB7" i="21" l="1"/>
  <c r="AB64" i="21" s="1"/>
  <c r="AC7" i="21" l="1"/>
  <c r="AC64" i="21" s="1"/>
  <c r="AD7" i="21" l="1"/>
  <c r="AD64" i="21" s="1"/>
  <c r="AE7" i="21" l="1"/>
  <c r="AE64" i="21" s="1"/>
  <c r="AF7" i="21" l="1"/>
  <c r="AF64" i="21" s="1"/>
  <c r="AG7" i="21" l="1"/>
  <c r="AG64" i="21" s="1"/>
  <c r="AH7" i="21" l="1"/>
  <c r="AH64" i="21" s="1"/>
  <c r="AI7" i="21" l="1"/>
  <c r="AI64" i="21" s="1"/>
  <c r="AJ7" i="21" l="1"/>
  <c r="AJ64" i="21" s="1"/>
  <c r="AK7" i="21" l="1"/>
  <c r="AK64" i="21" s="1"/>
  <c r="AL7" i="21" l="1"/>
  <c r="AL64" i="21" l="1"/>
  <c r="AM7" i="21" s="1"/>
  <c r="AM64" i="21" l="1"/>
  <c r="AN7" i="21" s="1"/>
  <c r="AN64" i="21" l="1"/>
  <c r="AO7" i="21" s="1"/>
  <c r="AO64" i="21" l="1"/>
  <c r="AP7" i="21" s="1"/>
  <c r="AP64" i="21" l="1"/>
  <c r="AQ7" i="21" s="1"/>
  <c r="AQ64" i="21" s="1"/>
  <c r="AR7" i="21" s="1"/>
  <c r="AR64" i="21" l="1"/>
  <c r="AS7" i="21" s="1"/>
  <c r="AS64" i="21" s="1"/>
  <c r="AT7" i="21" s="1"/>
  <c r="AT64" i="21" s="1"/>
  <c r="AU7" i="21" s="1"/>
  <c r="AU64" i="21" s="1"/>
  <c r="AV7" i="21" s="1"/>
  <c r="AV64" i="21" l="1"/>
  <c r="AW7" i="21" s="1"/>
  <c r="AW64" i="21" l="1"/>
  <c r="AX7" i="21" s="1"/>
  <c r="AX64" i="21" l="1"/>
  <c r="AY7" i="21" s="1"/>
  <c r="AY64" i="21" s="1"/>
  <c r="AZ7" i="21" s="1"/>
  <c r="AZ64" i="21" s="1"/>
  <c r="BA7" i="21" s="1"/>
  <c r="BA64" i="21" s="1"/>
  <c r="BB7" i="21" s="1"/>
  <c r="BB64" i="21" s="1"/>
  <c r="BC7" i="21" s="1"/>
  <c r="BC64" i="21" l="1"/>
  <c r="BD7" i="21" l="1"/>
  <c r="BD64" i="21" s="1"/>
</calcChain>
</file>

<file path=xl/sharedStrings.xml><?xml version="1.0" encoding="utf-8"?>
<sst xmlns="http://schemas.openxmlformats.org/spreadsheetml/2006/main" count="1538" uniqueCount="384">
  <si>
    <t>INTERESES BANCARIOS</t>
  </si>
  <si>
    <t>AJUSTE AL PESO</t>
  </si>
  <si>
    <t>SUELDOS</t>
  </si>
  <si>
    <t>AUXILIO DE TRANSPORTE</t>
  </si>
  <si>
    <t>CESANTIAS</t>
  </si>
  <si>
    <t>PRIMA DE SERVICIOS</t>
  </si>
  <si>
    <t>VACACIONES</t>
  </si>
  <si>
    <t>AUTENTICACIONES</t>
  </si>
  <si>
    <t>COMPUTADORES</t>
  </si>
  <si>
    <t>Others</t>
  </si>
  <si>
    <t>Insurances</t>
  </si>
  <si>
    <t>A TRABAJADORES</t>
  </si>
  <si>
    <t>OTROS</t>
  </si>
  <si>
    <t>APORTES ARL</t>
  </si>
  <si>
    <t>SALARIOS POR PAGAR</t>
  </si>
  <si>
    <t>DIFERENCIA EN CAMBIO</t>
  </si>
  <si>
    <t>INGRESOS</t>
  </si>
  <si>
    <t>Cash</t>
  </si>
  <si>
    <t>Recruitment</t>
  </si>
  <si>
    <t>(+)</t>
  </si>
  <si>
    <t>(-)</t>
  </si>
  <si>
    <t>TRADUCCIONES</t>
  </si>
  <si>
    <t>ELEMENTOS DE CAFETERIA</t>
  </si>
  <si>
    <t>CUENTA</t>
  </si>
  <si>
    <t>D</t>
  </si>
  <si>
    <t>OTRAS OBLIGACIONES FINANCIERAS</t>
  </si>
  <si>
    <t>CERTIFICADOS CAMARA COMERCIO</t>
  </si>
  <si>
    <t>REEMBOLSO DE TAXIS</t>
  </si>
  <si>
    <t>CUOTA MANEJO TARJETA DEBITO</t>
  </si>
  <si>
    <t>COMISION PAGO A PROVEEDORES</t>
  </si>
  <si>
    <t>IVA DESCONTABLE SERVICIOS 19%</t>
  </si>
  <si>
    <t>Mes</t>
  </si>
  <si>
    <t>GMF 4 x MIL</t>
  </si>
  <si>
    <t>ACCESORIOS</t>
  </si>
  <si>
    <t>Cleaning service</t>
  </si>
  <si>
    <t>Cleaning supplies</t>
  </si>
  <si>
    <t>ELEMENTOS DE ASEO</t>
  </si>
  <si>
    <t>SERVICIO ASEO</t>
  </si>
  <si>
    <t>GESTION RECLUTAMIENTO</t>
  </si>
  <si>
    <t>SERVICIO DE ASEO</t>
  </si>
  <si>
    <t>ENERGIA ELECTRICA</t>
  </si>
  <si>
    <t>CONTABILIDAD HELISA</t>
  </si>
  <si>
    <t>BANCOS</t>
  </si>
  <si>
    <t>SERVICIOS</t>
  </si>
  <si>
    <t>CERTIFICADOS</t>
  </si>
  <si>
    <t>ABOGADOS</t>
  </si>
  <si>
    <t>TRADUCTORES</t>
  </si>
  <si>
    <t>TELEFONIA CELULAR</t>
  </si>
  <si>
    <t>ACTIVOS FIJOS Y ACCESORIOS</t>
  </si>
  <si>
    <t>ELEMENTOS DE ASEO Y CAFETERIA</t>
  </si>
  <si>
    <t>COMPRA SOFTWARE</t>
  </si>
  <si>
    <t>COMPRAS INSUMOS Y PAPELERIA</t>
  </si>
  <si>
    <t>COMPRAS</t>
  </si>
  <si>
    <t>VALOR A DECLARAR</t>
  </si>
  <si>
    <t>RTE IVA 100% EXTERIOR</t>
  </si>
  <si>
    <t>TARIFA 6,9/1000</t>
  </si>
  <si>
    <t>TARIFA 9,66/1000</t>
  </si>
  <si>
    <t>TARIFA 11,04/1000</t>
  </si>
  <si>
    <t>APORTES ISS Y EPS</t>
  </si>
  <si>
    <t>APORTES AL I.C.B.F., SENA Y CAJAS DE COMPENSACION</t>
  </si>
  <si>
    <t>FONDOS DE CESANTIAS Y/O PENSIONES</t>
  </si>
  <si>
    <t>SERVICIO DE INTERNET</t>
  </si>
  <si>
    <t>DESCRIPCION</t>
  </si>
  <si>
    <t>INTERNET</t>
  </si>
  <si>
    <t>Internet</t>
  </si>
  <si>
    <t>IVA ASUMIDO</t>
  </si>
  <si>
    <t>SALDO A FAVOR EN DECLARACIONES DE IVA</t>
  </si>
  <si>
    <t>ADECUACIONES PUESTOS DE TRABAJO</t>
  </si>
  <si>
    <t>GASTOS BANCARIOS</t>
  </si>
  <si>
    <t>CUOTA MANEJO SUC VIRTUAL</t>
  </si>
  <si>
    <t>MANEJO TARJETA DEBITO</t>
  </si>
  <si>
    <t>CLIENTES</t>
  </si>
  <si>
    <t>DEL EXTERIOR</t>
  </si>
  <si>
    <t>ARRIENDO OFICINAS</t>
  </si>
  <si>
    <t>DOMINIOS Y HOSTING</t>
  </si>
  <si>
    <t>OFERTAS LABORALES</t>
  </si>
  <si>
    <t>SEGUROS</t>
  </si>
  <si>
    <t>RESPONSABILIDAD CIVIL Y EXTRACONTRACTUAL</t>
  </si>
  <si>
    <t>POR MORA</t>
  </si>
  <si>
    <t>IMPLEMENTACION SOFTWARE</t>
  </si>
  <si>
    <t>RENOVACION MATRICULA MERCANTIL</t>
  </si>
  <si>
    <t>DIFERENCIA EN CAMBIO EN PAGO</t>
  </si>
  <si>
    <t>VIDEO VIGILANCIA</t>
  </si>
  <si>
    <t>ARRENDAMIENTO EQUIPOS</t>
  </si>
  <si>
    <t>MULTAS SANCIONES LITIGIOS</t>
  </si>
  <si>
    <t>Flujo de Caja
Mét. Directo</t>
  </si>
  <si>
    <t>CASH FLOW (ESTIMATED)</t>
  </si>
  <si>
    <t>Initial balance</t>
  </si>
  <si>
    <t>CASH FLOW FROM OPERATIONS</t>
  </si>
  <si>
    <t>Collect from clients</t>
  </si>
  <si>
    <t>Payroll (Basics)</t>
  </si>
  <si>
    <t>Social security</t>
  </si>
  <si>
    <t>Sodexho. Job clothing</t>
  </si>
  <si>
    <t>Mobile (service)</t>
  </si>
  <si>
    <t>Facility: Electricity</t>
  </si>
  <si>
    <t>Software (Google)</t>
  </si>
  <si>
    <t>Bank comissions &amp; related</t>
  </si>
  <si>
    <t>Tax report: Witholding taxes</t>
  </si>
  <si>
    <t>Cash from (to) Operations</t>
  </si>
  <si>
    <t>CASH FLOW FROM/TO INVESTING</t>
  </si>
  <si>
    <t>Sell of fixed assets</t>
  </si>
  <si>
    <t>Purchace of fixed assets</t>
  </si>
  <si>
    <t>Cash from (to) Investing</t>
  </si>
  <si>
    <t>CASH FLOW FROM/TO FINANCING</t>
  </si>
  <si>
    <t>Loans</t>
  </si>
  <si>
    <t>Loan payments</t>
  </si>
  <si>
    <t>Financial Income</t>
  </si>
  <si>
    <t>TOTAL CASH FLOW GENERATED (USED)</t>
  </si>
  <si>
    <t>FINAL BALANCE</t>
  </si>
  <si>
    <t>PRESTAMOS RECIBIDOS</t>
  </si>
  <si>
    <t>Exchange rate</t>
  </si>
  <si>
    <t>Certificates</t>
  </si>
  <si>
    <t>Chamber of Commerce</t>
  </si>
  <si>
    <t>Lawer</t>
  </si>
  <si>
    <t>Translator</t>
  </si>
  <si>
    <t>Accounting software</t>
  </si>
  <si>
    <t>Rent - Offices</t>
  </si>
  <si>
    <t>Rent - Equipment</t>
  </si>
  <si>
    <t>Pretty cash expenses</t>
  </si>
  <si>
    <t>Hosting &amp; domains</t>
  </si>
  <si>
    <t>video surveillance</t>
  </si>
  <si>
    <t>Stationery</t>
  </si>
  <si>
    <t>(+/-)</t>
  </si>
  <si>
    <t>Video surveillance</t>
  </si>
  <si>
    <t>Caja</t>
  </si>
  <si>
    <t>COP thounsands</t>
  </si>
  <si>
    <t>Semana</t>
  </si>
  <si>
    <t>Fecha</t>
  </si>
  <si>
    <t>Sábado</t>
  </si>
  <si>
    <t>Domingo</t>
  </si>
  <si>
    <t>Lunes</t>
  </si>
  <si>
    <t>Martes</t>
  </si>
  <si>
    <t>Miércoles</t>
  </si>
  <si>
    <t>Jueves</t>
  </si>
  <si>
    <t>Viernes</t>
  </si>
  <si>
    <t>Valida</t>
  </si>
  <si>
    <t>Tax report: ICA</t>
  </si>
  <si>
    <t>Week</t>
  </si>
  <si>
    <t>From</t>
  </si>
  <si>
    <t>To</t>
  </si>
  <si>
    <t>Month</t>
  </si>
  <si>
    <t>ELEMENTOS DE SEGURIDAD</t>
  </si>
  <si>
    <t>IVA DESCONTABLE SERVICIOS 19% TRANSITORIO</t>
  </si>
  <si>
    <t>HORAS EXTRAS Y RECARGOS</t>
  </si>
  <si>
    <t>INDEMNIZACIONES LABORALES</t>
  </si>
  <si>
    <t>DIFERENCIA EN CAMBIO REALIZADA</t>
  </si>
  <si>
    <t>Día</t>
  </si>
  <si>
    <t>EVALUACIONES Y EXAMENES</t>
  </si>
  <si>
    <t>ICA POR PAGAR</t>
  </si>
  <si>
    <t>DESCUENTOS COMERCIALES CONDICIONADOS</t>
  </si>
  <si>
    <t>Cifra control 1</t>
  </si>
  <si>
    <t>Cifra control 2</t>
  </si>
  <si>
    <t>Diferencia</t>
  </si>
  <si>
    <t xml:space="preserve">Legal renewals &amp; Certificates </t>
  </si>
  <si>
    <t>VAT Recoverable</t>
  </si>
  <si>
    <t>Interests received</t>
  </si>
  <si>
    <t>Exchange rate expense</t>
  </si>
  <si>
    <t>APROVECHAMIENTOS</t>
  </si>
  <si>
    <t>ica X Pagar</t>
  </si>
  <si>
    <t>Cuenta</t>
  </si>
  <si>
    <t>Nombre Cuenta</t>
  </si>
  <si>
    <t>VIATICOS</t>
  </si>
  <si>
    <t>LICENCIA DE LUTO</t>
  </si>
  <si>
    <t>INTERESES DE CESANTIAS</t>
  </si>
  <si>
    <t>AUXILIO DE VIVIENDA</t>
  </si>
  <si>
    <t>BONIFICACION MERALIBERALIDAD</t>
  </si>
  <si>
    <t>DOTACIONES</t>
  </si>
  <si>
    <t>APORTE RIESGO LABORAL</t>
  </si>
  <si>
    <t>APORTES A SALUD</t>
  </si>
  <si>
    <t>APORTE FONDO DE PENSION</t>
  </si>
  <si>
    <t>APORTES CAJAS DE COMPENSACION</t>
  </si>
  <si>
    <t>ICA BOGOTA</t>
  </si>
  <si>
    <t>GMF GRAVAMEN A MOVIMIENTOS FINANCIEROS</t>
  </si>
  <si>
    <t>ALQUILER OFICINA</t>
  </si>
  <si>
    <t>OTROS ARRIENDOS</t>
  </si>
  <si>
    <t>DOMINIOS</t>
  </si>
  <si>
    <t>LUZ</t>
  </si>
  <si>
    <t>TELEFONIA</t>
  </si>
  <si>
    <t>ADMINISTRACION OFICINAS</t>
  </si>
  <si>
    <t>LICENCIAS ANTIVIRUS</t>
  </si>
  <si>
    <t>LICENCIAS OFFICE</t>
  </si>
  <si>
    <t>CUOTA DE MANEJO</t>
  </si>
  <si>
    <t>COMISIONES</t>
  </si>
  <si>
    <t>IMPUESTO DE RENTA</t>
  </si>
  <si>
    <t>Bank</t>
  </si>
  <si>
    <t>Income</t>
  </si>
  <si>
    <t>Rent</t>
  </si>
  <si>
    <t>Balance Sheet and P&amp;L</t>
  </si>
  <si>
    <t>Account receivales</t>
  </si>
  <si>
    <t>Withholding taxes</t>
  </si>
  <si>
    <t>Legal payments asociated with Payroll</t>
  </si>
  <si>
    <t>Monthly Payroll</t>
  </si>
  <si>
    <t>Repairs and renewals</t>
  </si>
  <si>
    <t>Cleaning &amp; Coffee room expenses</t>
  </si>
  <si>
    <t>Facilities</t>
  </si>
  <si>
    <t>Web domain</t>
  </si>
  <si>
    <t>Software expenses</t>
  </si>
  <si>
    <t>VAT receivable</t>
  </si>
  <si>
    <t>Billing</t>
  </si>
  <si>
    <t>Interest received from bank</t>
  </si>
  <si>
    <t>Other income</t>
  </si>
  <si>
    <t>Short term payroll</t>
  </si>
  <si>
    <t>Taxes</t>
  </si>
  <si>
    <t>Depreciation</t>
  </si>
  <si>
    <t>Bank expenses</t>
  </si>
  <si>
    <t>Other expenses</t>
  </si>
  <si>
    <t>Taxes assumed</t>
  </si>
  <si>
    <t>Income tax</t>
  </si>
  <si>
    <t>Exchange rate effect</t>
  </si>
  <si>
    <t>January</t>
  </si>
  <si>
    <t>February</t>
  </si>
  <si>
    <t>March</t>
  </si>
  <si>
    <t>April</t>
  </si>
  <si>
    <t>May</t>
  </si>
  <si>
    <t>June</t>
  </si>
  <si>
    <t>July</t>
  </si>
  <si>
    <t>Insurance</t>
  </si>
  <si>
    <t>Sales tax</t>
  </si>
  <si>
    <t>ICA VIGENCIA FISCAL CORRIENTE</t>
  </si>
  <si>
    <t>VAT receivales</t>
  </si>
  <si>
    <t>enroll cost</t>
  </si>
  <si>
    <t>Augost</t>
  </si>
  <si>
    <t>September</t>
  </si>
  <si>
    <t>October</t>
  </si>
  <si>
    <t>November</t>
  </si>
  <si>
    <t>December</t>
  </si>
  <si>
    <t>PRESTAMOS</t>
  </si>
  <si>
    <t>Loan´s payments</t>
  </si>
  <si>
    <t>Loan´s interest</t>
  </si>
  <si>
    <t>Loan Interests paid</t>
  </si>
  <si>
    <t>INSPECCIONES DE SEGURIDAD</t>
  </si>
  <si>
    <t>Saldo contable Bancos</t>
  </si>
  <si>
    <t>Severance</t>
  </si>
  <si>
    <t>ANTICIPOS RECIBIDOS</t>
  </si>
  <si>
    <t>Total</t>
  </si>
  <si>
    <t>Concepto</t>
  </si>
  <si>
    <t>Detalle</t>
  </si>
  <si>
    <t>Orden</t>
  </si>
  <si>
    <t>ABONO INTERESES AHORROS</t>
  </si>
  <si>
    <t>COBRO IVA PAGOS AUTOMATICOS</t>
  </si>
  <si>
    <t>CUOTA MANEJO SUC VIRT EMPRESA</t>
  </si>
  <si>
    <t>IMPTO GOBIERNO 4X1000</t>
  </si>
  <si>
    <t>IVA CUOTA MANEJO SUC VIRT EMP</t>
  </si>
  <si>
    <t>ZZZ</t>
  </si>
  <si>
    <t>COMPRA INTL  GOOGLE  GSUITE co</t>
  </si>
  <si>
    <t>COMPRA INTL  IVIDEON</t>
  </si>
  <si>
    <t>PAGO PSE CAMARA DE COMERCIO D</t>
  </si>
  <si>
    <t>PAGO A PROVE e INDUSTRIAS BI</t>
  </si>
  <si>
    <t>PAGO PSE IMPUESTO DIAN</t>
  </si>
  <si>
    <t>PAGO A PROVE DAMSU SAS</t>
  </si>
  <si>
    <t>PAGO A PROVE PROASISTEMAS S</t>
  </si>
  <si>
    <t>PAGO A PROV EDIFICIO MANUEL ME</t>
  </si>
  <si>
    <t>PAGO PSE COMUNICACION CELULAR</t>
  </si>
  <si>
    <t>PAGO PSE A Toda Hora  SA</t>
  </si>
  <si>
    <t>PAGO PSE EMPRESA DE TELECOMUN</t>
  </si>
  <si>
    <t>PAGO A PROV MIGUEL ANGEL MEJIA</t>
  </si>
  <si>
    <t>PAGO A PROV MARIA ALEJANDRA GO</t>
  </si>
  <si>
    <t>PAGO A PROVE KAREN ALEXANDRA</t>
  </si>
  <si>
    <t>PAGO A PROV AYRI RAMIRO</t>
  </si>
  <si>
    <t>PAGO PSE COMPENSAR-OI</t>
  </si>
  <si>
    <t>PAGO A PROV SECURITY EQUIPMENT</t>
  </si>
  <si>
    <t>Tipo</t>
  </si>
  <si>
    <t>Consc</t>
  </si>
  <si>
    <t>Valor</t>
  </si>
  <si>
    <t>Transac</t>
  </si>
  <si>
    <t>COMISION PAGO A OTROS BANCOS</t>
  </si>
  <si>
    <t>PAGO A PROV r MIGUEL ANGEL MEJ</t>
  </si>
  <si>
    <t>PAGO A PROV MISION SERVIR SAS</t>
  </si>
  <si>
    <t>PAGO A PROV YAMILE ACOSTA URRE</t>
  </si>
  <si>
    <t>PAGO A PROV SAMUEL ESTABAN MON</t>
  </si>
  <si>
    <t>PAGO A PROV FIXTTER SAS</t>
  </si>
  <si>
    <t>PAGO A PROV FABRICIO DE LA CRU</t>
  </si>
  <si>
    <t>PAGO A PROVE BALOR SS</t>
  </si>
  <si>
    <t>PAGO A PROV INVERSIONES BORREJ</t>
  </si>
  <si>
    <t>PAGO A PROV ZONA MEDICA MR SAS</t>
  </si>
  <si>
    <t>PAGO A PROVE INVERSIONES TOL</t>
  </si>
  <si>
    <t>PAGO A PROVE INDUSTRIAS BIGG</t>
  </si>
  <si>
    <t>PAGO PSE Editora Actualicese.</t>
  </si>
  <si>
    <t>PAGO PYME PROTEGIDO INICIAL</t>
  </si>
  <si>
    <t>TRANSF INTERNACIONAL RECIBIDA</t>
  </si>
  <si>
    <t>COMPRA INTL  GOOGLE GSUITE COS</t>
  </si>
  <si>
    <t>Una hoja para notas bancarias</t>
  </si>
  <si>
    <t>Una hoja validación de saldos</t>
  </si>
  <si>
    <t>CxP</t>
  </si>
  <si>
    <t>EGRESOS PROVEEDORES</t>
  </si>
  <si>
    <t>EGRESOS NOMINA</t>
  </si>
  <si>
    <t>EGRESOS IMPUESTOS</t>
  </si>
  <si>
    <t>EGRESOS G.M.F.</t>
  </si>
  <si>
    <t>Concepto Cash</t>
  </si>
  <si>
    <t>INGRESOS BANCARIOS</t>
  </si>
  <si>
    <t>ETB</t>
  </si>
  <si>
    <t>Proveedor</t>
  </si>
  <si>
    <t>ENEL</t>
  </si>
  <si>
    <t>SERVICIOS DE ASEO</t>
  </si>
  <si>
    <t>IVA Servicios 19%</t>
  </si>
  <si>
    <t>POLIZA BANCO</t>
  </si>
  <si>
    <t>INGRESOS POR INTERESES</t>
  </si>
  <si>
    <t>Type</t>
  </si>
  <si>
    <t>Staff Costs</t>
  </si>
  <si>
    <t>Adm Cost</t>
  </si>
  <si>
    <t>Investments</t>
  </si>
  <si>
    <t>Finance</t>
  </si>
  <si>
    <t>Payroll (Primas de Servicios)</t>
  </si>
  <si>
    <t>Payroll (Cesantías)</t>
  </si>
  <si>
    <t>ADMINISTRACION EDIFICIO</t>
  </si>
  <si>
    <t>Building cuote</t>
  </si>
  <si>
    <t>Tax report: RST (Income)</t>
  </si>
  <si>
    <t>Tax report: RST ICA</t>
  </si>
  <si>
    <t>Tax report: RST IVA Payable</t>
  </si>
  <si>
    <t>Tax report: RST IVA Receivable</t>
  </si>
  <si>
    <t>MISION SERVIR SAS</t>
  </si>
  <si>
    <t xml:space="preserve">Saldo Inicial </t>
  </si>
  <si>
    <t xml:space="preserve">Saldo Final </t>
  </si>
  <si>
    <t>Extracto</t>
  </si>
  <si>
    <t>GOOGLE</t>
  </si>
  <si>
    <t>IVIDEON</t>
  </si>
  <si>
    <t>CCB</t>
  </si>
  <si>
    <t>INDUSTRIAS BIGGESTS</t>
  </si>
  <si>
    <t>DAMSU</t>
  </si>
  <si>
    <t>PROASISTEMAS</t>
  </si>
  <si>
    <t>INVERSIONES BORREJIAO</t>
  </si>
  <si>
    <t>EDIFICIO MANUEL MEJIA</t>
  </si>
  <si>
    <t>COMUNICACION CELULAR COMCEL</t>
  </si>
  <si>
    <t>MIGUEL ANGEL MEJIA</t>
  </si>
  <si>
    <t>SAMUEL ESTABAN MON</t>
  </si>
  <si>
    <t>MARIA ALEJANDRA GO</t>
  </si>
  <si>
    <t>YAMILE ACOSTA URRE</t>
  </si>
  <si>
    <t>FABRICIO DE LA CRU</t>
  </si>
  <si>
    <t>KAREN ALEXANDRA</t>
  </si>
  <si>
    <t>AYRI RAMIRO</t>
  </si>
  <si>
    <t>SECURITY EQUIPMENT</t>
  </si>
  <si>
    <t>Editora Actualicese</t>
  </si>
  <si>
    <t>ZONA MEDICA MR SAS</t>
  </si>
  <si>
    <t>INVERSIONES TOL</t>
  </si>
  <si>
    <t>FIXTTER SAS</t>
  </si>
  <si>
    <t>IMPUESTO DIAN</t>
  </si>
  <si>
    <t>BALOR</t>
  </si>
  <si>
    <t>COMPENSAR-OI</t>
  </si>
  <si>
    <t>year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</si>
  <si>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</si>
  <si>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</si>
  <si>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</si>
  <si>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</si>
  <si>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</si>
  <si>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</si>
  <si>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</si>
  <si>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</si>
  <si>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</si>
  <si>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</si>
  <si>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</si>
  <si>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</si>
  <si>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Validaciones</t>
  </si>
  <si>
    <t>Libros</t>
  </si>
  <si>
    <t>Movimientos</t>
  </si>
  <si>
    <t>VAT</t>
  </si>
  <si>
    <t>Monthly</t>
  </si>
  <si>
    <t>COP</t>
  </si>
  <si>
    <t>USD</t>
  </si>
  <si>
    <t>EXPENSES (ESTIMATED)</t>
  </si>
  <si>
    <t>BEST COWORKING S.A.S.</t>
  </si>
  <si>
    <t>Payroll</t>
  </si>
  <si>
    <t>Cleaning: Service &amp; Supplies</t>
  </si>
  <si>
    <t>Other</t>
  </si>
  <si>
    <t>Cafeteria expenses</t>
  </si>
  <si>
    <t>Totals</t>
  </si>
  <si>
    <t>PAGO A PROVEEDORES</t>
  </si>
  <si>
    <t>PAGO A PROV JyR Consultores SA</t>
  </si>
  <si>
    <t>PAGO PSE Sodimac de Colombia</t>
  </si>
  <si>
    <t>COMPRA EN  ALKOSTO-KT</t>
  </si>
  <si>
    <t>PAGO A PROV GRUPO CORPORATIVO</t>
  </si>
  <si>
    <t>COMPRA INTL  GOOGLE  GSUITE be</t>
  </si>
  <si>
    <t>Sodimac de Colombia</t>
  </si>
  <si>
    <t>Grupo Corporativo MAS</t>
  </si>
  <si>
    <t>JyR Consultores SA</t>
  </si>
  <si>
    <t>Lawyers</t>
  </si>
  <si>
    <t>PAGO PSE IMPUESTO DIAN IVA</t>
  </si>
  <si>
    <t>IVA por Pagar</t>
  </si>
  <si>
    <t>Por legalizar</t>
  </si>
  <si>
    <t>CASH FLOW FROM/TO OPERATIONS</t>
  </si>
  <si>
    <t>2024´s CASH FLOW</t>
  </si>
  <si>
    <t>REAL + ESTIMATED</t>
  </si>
  <si>
    <t>VAT recoverable</t>
  </si>
  <si>
    <t>Cash and equivalents</t>
  </si>
  <si>
    <t>CAJA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</si>
</sst>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._.* #,##0_)_%;_._.* \(#,##0\)_%;_._.* 0_)_%;_._.@_)_%"/>
    <numFmt numFmtId="165" formatCode="_._.&quot;$&quot;* #,##0_)_%;_._.&quot;$&quot;* \(#,##0\)_%;_._.&quot;$&quot;* \ _)_%"/>
    <numFmt numFmtId="166" formatCode="[$-1540A]dd\-mmm\-yyyy;@"/>
    <numFmt numFmtId="167" formatCode="dd\-mmm\-yyyy"/>
    <numFmt numFmtId="168" formatCode="[$-1540A]dd\-mmm\-yy;@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11"/>
      <color rgb="FF0000CC"/>
      <name val="Calibri"/>
      <family val="2"/>
      <scheme val="minor"/>
    </font>
    <font>
      <sz val="10"/>
      <color indexed="8"/>
      <name val="MS Sans Serif"/>
      <family val="2"/>
    </font>
    <font>
      <b/>
      <sz val="10"/>
      <name val="Arial"/>
      <family val="2"/>
    </font>
    <font>
      <sz val="9"/>
      <color indexed="8"/>
      <name val="Arial Narrow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2"/>
      <name val="Arial"/>
      <family val="2"/>
    </font>
    <font>
      <b/>
      <sz val="13"/>
      <name val="Arial"/>
      <family val="2"/>
    </font>
    <font>
      <sz val="10"/>
      <name val="Times New Roman"/>
      <family val="1"/>
    </font>
    <font>
      <u val="singleAccounting"/>
      <sz val="10"/>
      <name val="Times New Roman"/>
      <family val="1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8"/>
      <color rgb="FF0000CC"/>
      <name val="Arial"/>
      <family val="2"/>
    </font>
    <font>
      <sz val="8"/>
      <color theme="1"/>
      <name val="Arial"/>
      <family val="2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15">
    <xf numFmtId="0" fontId="0" fillId="0" borderId="0"/>
    <xf numFmtId="0" fontId="4" fillId="0" borderId="0"/>
    <xf numFmtId="43" fontId="6" fillId="0" borderId="0" applyFont="0" applyFill="0" applyBorder="0" applyAlignment="0" applyProtection="0"/>
    <xf numFmtId="0" fontId="7" fillId="0" borderId="0"/>
    <xf numFmtId="0" fontId="10" fillId="0" borderId="0" applyFill="0" applyAlignment="0" applyProtection="0">
      <protection locked="0"/>
    </xf>
    <xf numFmtId="0" fontId="11" fillId="0" borderId="0" applyFill="0" applyBorder="0" applyAlignment="0" applyProtection="0">
      <protection locked="0"/>
    </xf>
    <xf numFmtId="0" fontId="10" fillId="0" borderId="2" applyFill="0" applyAlignment="0" applyProtection="0">
      <protection locked="0"/>
    </xf>
    <xf numFmtId="0" fontId="5" fillId="0" borderId="0" applyFill="0" applyBorder="0" applyProtection="0">
      <alignment horizontal="center"/>
      <protection locked="0"/>
    </xf>
    <xf numFmtId="0" fontId="12" fillId="0" borderId="0" applyFill="0" applyBorder="0" applyAlignment="0" applyProtection="0">
      <protection locked="0"/>
    </xf>
    <xf numFmtId="165" fontId="13" fillId="0" borderId="0" applyFont="0" applyFill="0" applyBorder="0" applyAlignment="0" applyProtection="0"/>
    <xf numFmtId="164" fontId="9" fillId="0" borderId="0"/>
    <xf numFmtId="0" fontId="15" fillId="0" borderId="0"/>
    <xf numFmtId="0" fontId="18" fillId="0" borderId="0"/>
    <xf numFmtId="0" fontId="19" fillId="0" borderId="0"/>
    <xf numFmtId="0" fontId="1" fillId="0" borderId="0"/>
  </cellStyleXfs>
  <cellXfs count="126">
    <xf numFmtId="0" fontId="0" fillId="0" borderId="0" xfId="0"/>
    <xf numFmtId="0" fontId="16" fillId="4" borderId="0" xfId="11" applyFont="1" applyFill="1" applyAlignment="1">
      <alignment horizontal="center" vertical="center"/>
    </xf>
    <xf numFmtId="0" fontId="16" fillId="5" borderId="0" xfId="11" applyFont="1" applyFill="1" applyAlignment="1">
      <alignment horizontal="center" vertical="center"/>
    </xf>
    <xf numFmtId="0" fontId="15" fillId="0" borderId="0" xfId="11"/>
    <xf numFmtId="0" fontId="17" fillId="0" borderId="0" xfId="11" applyFont="1"/>
    <xf numFmtId="0" fontId="17" fillId="0" borderId="0" xfId="0" applyFont="1"/>
    <xf numFmtId="0" fontId="20" fillId="0" borderId="0" xfId="0" applyFont="1"/>
    <xf numFmtId="0" fontId="16" fillId="3" borderId="0" xfId="11" applyFont="1" applyFill="1" applyAlignment="1">
      <alignment horizontal="center" vertical="center" wrapText="1"/>
    </xf>
    <xf numFmtId="0" fontId="1" fillId="0" borderId="0" xfId="14"/>
    <xf numFmtId="0" fontId="8" fillId="0" borderId="0" xfId="14" applyFont="1" applyAlignment="1">
      <alignment horizontal="center"/>
    </xf>
    <xf numFmtId="0" fontId="8" fillId="0" borderId="0" xfId="14" applyFont="1"/>
    <xf numFmtId="3" fontId="8" fillId="6" borderId="0" xfId="14" applyNumberFormat="1" applyFont="1" applyFill="1"/>
    <xf numFmtId="0" fontId="14" fillId="0" borderId="0" xfId="14" applyFont="1"/>
    <xf numFmtId="0" fontId="21" fillId="0" borderId="0" xfId="14" applyFont="1"/>
    <xf numFmtId="0" fontId="1" fillId="0" borderId="0" xfId="14" applyAlignment="1">
      <alignment horizontal="right"/>
    </xf>
    <xf numFmtId="0" fontId="1" fillId="0" borderId="0" xfId="14" applyAlignment="1">
      <alignment vertical="center"/>
    </xf>
    <xf numFmtId="3" fontId="1" fillId="0" borderId="0" xfId="14" applyNumberFormat="1"/>
    <xf numFmtId="0" fontId="8" fillId="0" borderId="1" xfId="14" applyFont="1" applyBorder="1"/>
    <xf numFmtId="0" fontId="2" fillId="0" borderId="0" xfId="14" applyFont="1" applyAlignment="1">
      <alignment horizontal="center"/>
    </xf>
    <xf numFmtId="3" fontId="3" fillId="0" borderId="0" xfId="14" applyNumberFormat="1" applyFont="1"/>
    <xf numFmtId="3" fontId="2" fillId="0" borderId="0" xfId="14" applyNumberFormat="1" applyFont="1"/>
    <xf numFmtId="3" fontId="2" fillId="0" borderId="1" xfId="14" applyNumberFormat="1" applyFont="1" applyBorder="1"/>
    <xf numFmtId="3" fontId="2" fillId="6" borderId="2" xfId="14" applyNumberFormat="1" applyFont="1" applyFill="1" applyBorder="1"/>
    <xf numFmtId="166" fontId="8" fillId="0" borderId="3" xfId="14" applyNumberFormat="1" applyFont="1" applyBorder="1" applyAlignment="1">
      <alignment horizontal="center" vertical="center" wrapText="1"/>
    </xf>
    <xf numFmtId="166" fontId="8" fillId="0" borderId="0" xfId="14" applyNumberFormat="1" applyFont="1" applyAlignment="1">
      <alignment horizontal="center" vertical="center" wrapText="1"/>
    </xf>
    <xf numFmtId="4" fontId="1" fillId="0" borderId="0" xfId="14" applyNumberFormat="1"/>
    <xf numFmtId="3" fontId="22" fillId="8" borderId="0" xfId="14" applyNumberFormat="1" applyFont="1" applyFill="1"/>
    <xf numFmtId="0" fontId="2" fillId="0" borderId="0" xfId="14" applyFont="1"/>
    <xf numFmtId="0" fontId="2" fillId="0" borderId="2" xfId="14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9" borderId="0" xfId="0" applyFill="1"/>
    <xf numFmtId="0" fontId="25" fillId="0" borderId="0" xfId="0" applyFont="1" applyAlignment="1">
      <alignment horizontal="center" vertical="center"/>
    </xf>
    <xf numFmtId="0" fontId="26" fillId="10" borderId="0" xfId="0" applyFont="1" applyFill="1"/>
    <xf numFmtId="0" fontId="26" fillId="11" borderId="0" xfId="0" applyFont="1" applyFill="1"/>
    <xf numFmtId="4" fontId="0" fillId="0" borderId="0" xfId="0" applyNumberFormat="1"/>
    <xf numFmtId="0" fontId="17" fillId="2" borderId="0" xfId="0" applyFont="1" applyFill="1"/>
    <xf numFmtId="0" fontId="26" fillId="2" borderId="0" xfId="0" applyFont="1" applyFill="1"/>
    <xf numFmtId="0" fontId="0" fillId="2" borderId="0" xfId="0" applyFill="1"/>
    <xf numFmtId="167" fontId="0" fillId="0" borderId="0" xfId="0" applyNumberFormat="1"/>
    <xf numFmtId="4" fontId="2" fillId="0" borderId="0" xfId="0" applyNumberFormat="1" applyFont="1" applyAlignment="1">
      <alignment horizontal="center"/>
    </xf>
    <xf numFmtId="0" fontId="0" fillId="7" borderId="0" xfId="0" applyFill="1"/>
    <xf numFmtId="0" fontId="2" fillId="8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8" fontId="0" fillId="0" borderId="0" xfId="0" applyNumberFormat="1"/>
    <xf numFmtId="168" fontId="8" fillId="0" borderId="3" xfId="14" applyNumberFormat="1" applyFont="1" applyBorder="1" applyAlignment="1">
      <alignment horizontal="center" vertical="center" wrapText="1"/>
    </xf>
    <xf numFmtId="168" fontId="8" fillId="0" borderId="0" xfId="14" applyNumberFormat="1" applyFont="1" applyAlignment="1">
      <alignment horizontal="center" vertical="center" wrapText="1"/>
    </xf>
    <xf numFmtId="1" fontId="0" fillId="0" borderId="0" xfId="0" applyNumberFormat="1"/>
    <xf numFmtId="0" fontId="2" fillId="12" borderId="0" xfId="0" applyFont="1" applyFill="1" applyAlignment="1">
      <alignment horizontal="center"/>
    </xf>
    <xf numFmtId="4" fontId="0" fillId="13" borderId="0" xfId="0" applyNumberFormat="1" applyFill="1"/>
    <xf numFmtId="0" fontId="0" fillId="13" borderId="0" xfId="0" applyFill="1"/>
    <xf numFmtId="0" fontId="0" fillId="14" borderId="0" xfId="0" applyFill="1"/>
    <xf numFmtId="3" fontId="23" fillId="0" borderId="0" xfId="14" applyNumberFormat="1" applyFont="1"/>
    <xf numFmtId="0" fontId="2" fillId="9" borderId="0" xfId="0" applyFont="1" applyFill="1" applyAlignment="1">
      <alignment horizontal="center"/>
    </xf>
    <xf numFmtId="3" fontId="23" fillId="15" borderId="0" xfId="14" applyNumberFormat="1" applyFont="1" applyFill="1"/>
    <xf numFmtId="3" fontId="2" fillId="15" borderId="0" xfId="14" applyNumberFormat="1" applyFont="1" applyFill="1"/>
    <xf numFmtId="3" fontId="1" fillId="15" borderId="0" xfId="14" applyNumberFormat="1" applyFill="1"/>
    <xf numFmtId="3" fontId="2" fillId="15" borderId="1" xfId="14" applyNumberFormat="1" applyFont="1" applyFill="1" applyBorder="1"/>
    <xf numFmtId="168" fontId="2" fillId="0" borderId="3" xfId="14" applyNumberFormat="1" applyFont="1" applyBorder="1" applyAlignment="1">
      <alignment horizontal="center" vertical="center" wrapText="1"/>
    </xf>
    <xf numFmtId="0" fontId="27" fillId="0" borderId="0" xfId="14" applyFont="1"/>
    <xf numFmtId="0" fontId="20" fillId="0" borderId="0" xfId="14" applyFont="1" applyAlignment="1">
      <alignment horizontal="right"/>
    </xf>
    <xf numFmtId="0" fontId="20" fillId="0" borderId="0" xfId="14" applyFont="1" applyAlignment="1">
      <alignment vertical="center"/>
    </xf>
    <xf numFmtId="3" fontId="20" fillId="15" borderId="0" xfId="14" applyNumberFormat="1" applyFont="1" applyFill="1"/>
    <xf numFmtId="3" fontId="20" fillId="0" borderId="0" xfId="14" applyNumberFormat="1" applyFont="1"/>
    <xf numFmtId="168" fontId="8" fillId="0" borderId="4" xfId="14" applyNumberFormat="1" applyFont="1" applyBorder="1" applyAlignment="1">
      <alignment horizontal="center" wrapText="1"/>
    </xf>
    <xf numFmtId="0" fontId="1" fillId="0" borderId="4" xfId="14" applyBorder="1"/>
    <xf numFmtId="0" fontId="2" fillId="0" borderId="4" xfId="14" applyFont="1" applyBorder="1" applyAlignment="1">
      <alignment horizontal="center"/>
    </xf>
    <xf numFmtId="0" fontId="24" fillId="0" borderId="0" xfId="14" applyFont="1" applyAlignment="1">
      <alignment horizontal="center"/>
    </xf>
    <xf numFmtId="166" fontId="8" fillId="0" borderId="5" xfId="14" applyNumberFormat="1" applyFont="1" applyBorder="1" applyAlignment="1">
      <alignment horizontal="center" vertical="center" wrapText="1"/>
    </xf>
    <xf numFmtId="3" fontId="8" fillId="6" borderId="6" xfId="14" applyNumberFormat="1" applyFont="1" applyFill="1" applyBorder="1"/>
    <xf numFmtId="0" fontId="1" fillId="0" borderId="6" xfId="14" applyBorder="1"/>
    <xf numFmtId="0" fontId="8" fillId="0" borderId="6" xfId="14" applyFont="1" applyBorder="1" applyAlignment="1">
      <alignment horizontal="center"/>
    </xf>
    <xf numFmtId="3" fontId="1" fillId="0" borderId="6" xfId="14" applyNumberFormat="1" applyBorder="1"/>
    <xf numFmtId="3" fontId="2" fillId="0" borderId="6" xfId="14" applyNumberFormat="1" applyFont="1" applyBorder="1"/>
    <xf numFmtId="3" fontId="2" fillId="0" borderId="7" xfId="14" applyNumberFormat="1" applyFont="1" applyBorder="1"/>
    <xf numFmtId="3" fontId="3" fillId="0" borderId="6" xfId="14" applyNumberFormat="1" applyFont="1" applyBorder="1"/>
    <xf numFmtId="3" fontId="2" fillId="6" borderId="8" xfId="14" applyNumberFormat="1" applyFont="1" applyFill="1" applyBorder="1"/>
    <xf numFmtId="3" fontId="8" fillId="14" borderId="0" xfId="14" applyNumberFormat="1" applyFont="1" applyFill="1"/>
    <xf numFmtId="0" fontId="1" fillId="14" borderId="0" xfId="14" applyFill="1"/>
    <xf numFmtId="0" fontId="8" fillId="14" borderId="0" xfId="14" applyFont="1" applyFill="1" applyAlignment="1">
      <alignment horizontal="center"/>
    </xf>
    <xf numFmtId="3" fontId="1" fillId="14" borderId="0" xfId="14" applyNumberFormat="1" applyFill="1"/>
    <xf numFmtId="3" fontId="2" fillId="14" borderId="0" xfId="14" applyNumberFormat="1" applyFont="1" applyFill="1"/>
    <xf numFmtId="3" fontId="2" fillId="14" borderId="1" xfId="14" applyNumberFormat="1" applyFont="1" applyFill="1" applyBorder="1"/>
    <xf numFmtId="3" fontId="3" fillId="14" borderId="0" xfId="14" applyNumberFormat="1" applyFont="1" applyFill="1"/>
    <xf numFmtId="3" fontId="2" fillId="14" borderId="2" xfId="14" applyNumberFormat="1" applyFont="1" applyFill="1" applyBorder="1"/>
    <xf numFmtId="1" fontId="0" fillId="14" borderId="0" xfId="0" applyNumberFormat="1" applyFill="1"/>
    <xf numFmtId="168" fontId="0" fillId="14" borderId="0" xfId="0" applyNumberFormat="1" applyFill="1"/>
    <xf numFmtId="4" fontId="0" fillId="9" borderId="0" xfId="0" applyNumberFormat="1" applyFill="1"/>
    <xf numFmtId="4" fontId="20" fillId="0" borderId="0" xfId="0" applyNumberFormat="1" applyFont="1"/>
    <xf numFmtId="0" fontId="28" fillId="0" borderId="0" xfId="14" applyFont="1"/>
    <xf numFmtId="0" fontId="23" fillId="0" borderId="0" xfId="14" applyFont="1" applyAlignment="1">
      <alignment horizontal="right"/>
    </xf>
    <xf numFmtId="0" fontId="23" fillId="0" borderId="0" xfId="14" applyFont="1" applyAlignment="1">
      <alignment vertical="center"/>
    </xf>
    <xf numFmtId="0" fontId="0" fillId="0" borderId="0" xfId="0" applyAlignment="1">
      <alignment horizontal="center"/>
    </xf>
    <xf numFmtId="4" fontId="2" fillId="0" borderId="9" xfId="0" applyNumberFormat="1" applyFont="1" applyBorder="1"/>
    <xf numFmtId="4" fontId="0" fillId="0" borderId="9" xfId="0" applyNumberFormat="1" applyBorder="1"/>
    <xf numFmtId="0" fontId="1" fillId="0" borderId="0" xfId="14" applyAlignment="1">
      <alignment horizontal="center"/>
    </xf>
    <xf numFmtId="0" fontId="22" fillId="0" borderId="0" xfId="14" applyFont="1" applyAlignment="1">
      <alignment horizontal="center"/>
    </xf>
    <xf numFmtId="168" fontId="8" fillId="10" borderId="10" xfId="14" applyNumberFormat="1" applyFont="1" applyFill="1" applyBorder="1" applyAlignment="1">
      <alignment horizontal="center" wrapText="1"/>
    </xf>
    <xf numFmtId="168" fontId="8" fillId="10" borderId="4" xfId="14" applyNumberFormat="1" applyFont="1" applyFill="1" applyBorder="1" applyAlignment="1">
      <alignment horizontal="center" wrapText="1"/>
    </xf>
    <xf numFmtId="0" fontId="1" fillId="10" borderId="11" xfId="14" applyFill="1" applyBorder="1"/>
    <xf numFmtId="0" fontId="1" fillId="10" borderId="0" xfId="14" applyFill="1"/>
    <xf numFmtId="3" fontId="23" fillId="10" borderId="11" xfId="14" applyNumberFormat="1" applyFont="1" applyFill="1" applyBorder="1"/>
    <xf numFmtId="3" fontId="23" fillId="10" borderId="0" xfId="14" applyNumberFormat="1" applyFont="1" applyFill="1"/>
    <xf numFmtId="3" fontId="2" fillId="10" borderId="12" xfId="14" applyNumberFormat="1" applyFont="1" applyFill="1" applyBorder="1"/>
    <xf numFmtId="3" fontId="2" fillId="10" borderId="1" xfId="14" applyNumberFormat="1" applyFont="1" applyFill="1" applyBorder="1"/>
    <xf numFmtId="168" fontId="8" fillId="11" borderId="10" xfId="14" applyNumberFormat="1" applyFont="1" applyFill="1" applyBorder="1" applyAlignment="1">
      <alignment horizontal="center" wrapText="1"/>
    </xf>
    <xf numFmtId="168" fontId="8" fillId="11" borderId="4" xfId="14" applyNumberFormat="1" applyFont="1" applyFill="1" applyBorder="1" applyAlignment="1">
      <alignment horizontal="center" wrapText="1"/>
    </xf>
    <xf numFmtId="0" fontId="1" fillId="11" borderId="11" xfId="14" applyFill="1" applyBorder="1"/>
    <xf numFmtId="0" fontId="1" fillId="11" borderId="0" xfId="14" applyFill="1"/>
    <xf numFmtId="3" fontId="23" fillId="11" borderId="11" xfId="14" applyNumberFormat="1" applyFont="1" applyFill="1" applyBorder="1"/>
    <xf numFmtId="3" fontId="23" fillId="11" borderId="0" xfId="14" applyNumberFormat="1" applyFont="1" applyFill="1"/>
    <xf numFmtId="3" fontId="2" fillId="11" borderId="12" xfId="14" applyNumberFormat="1" applyFont="1" applyFill="1" applyBorder="1"/>
    <xf numFmtId="3" fontId="2" fillId="11" borderId="1" xfId="14" applyNumberFormat="1" applyFont="1" applyFill="1" applyBorder="1"/>
    <xf numFmtId="3" fontId="29" fillId="0" borderId="0" xfId="14" applyNumberFormat="1" applyFont="1" applyAlignment="1">
      <alignment horizontal="center"/>
    </xf>
    <xf numFmtId="1" fontId="0" fillId="9" borderId="0" xfId="0" applyNumberFormat="1" applyFill="1"/>
    <xf numFmtId="168" fontId="0" fillId="9" borderId="0" xfId="0" applyNumberFormat="1" applyFill="1"/>
    <xf numFmtId="4" fontId="0" fillId="2" borderId="0" xfId="0" applyNumberFormat="1" applyFill="1"/>
    <xf numFmtId="0" fontId="0" fillId="16" borderId="0" xfId="0" applyFill="1"/>
    <xf numFmtId="4" fontId="0" fillId="16" borderId="0" xfId="0" applyNumberFormat="1" applyFill="1"/>
    <xf numFmtId="1" fontId="0" fillId="16" borderId="0" xfId="0" applyNumberFormat="1" applyFill="1"/>
    <xf numFmtId="168" fontId="0" fillId="16" borderId="0" xfId="0" applyNumberFormat="1" applyFill="1"/>
    <xf numFmtId="0" fontId="0" fillId="17" borderId="0" xfId="0" applyFill="1"/>
    <xf numFmtId="1" fontId="0" fillId="13" borderId="0" xfId="0" applyNumberFormat="1" applyFill="1"/>
    <xf numFmtId="168" fontId="0" fillId="13" borderId="0" xfId="0" applyNumberFormat="1" applyFill="1"/>
    <xf numFmtId="1" fontId="0" fillId="2" borderId="0" xfId="0" applyNumberFormat="1" applyFill="1"/>
    <xf numFmtId="168" fontId="0" fillId="2" borderId="0" xfId="0" applyNumberFormat="1" applyFill="1"/>
    <xf numFmtId="3" fontId="23" fillId="2" borderId="0" xfId="14" applyNumberFormat="1" applyFont="1" applyFill="1"/>
  </cellXfs>
  <cellStyles count="15">
    <cellStyle name="Centered Heading" xfId="7" xr:uid="{FAE07F5B-9AE0-43D2-AA0E-A736AB5EF3DF}"/>
    <cellStyle name="Comma_normal" xfId="10" xr:uid="{2C9F0527-22EC-4686-B345-7835546A6D09}"/>
    <cellStyle name="Company Name" xfId="5" xr:uid="{A5130AC3-04FD-4DA3-9BCA-65960935B3AC}"/>
    <cellStyle name="Heading No Underline_Worksheet in J: MARKETING Templates D&amp;T Templates Noviembre 2002 Informe Modelo" xfId="4" xr:uid="{EF187A9B-0150-41EB-9850-F14A1EA31987}"/>
    <cellStyle name="Heading With Underline_Worksheet in J: MARKETING Templates D&amp;T Templates Noviembre 2002 Informe Modelo" xfId="6" xr:uid="{C1993C0B-0C8E-4609-AA09-EC956753D8D1}"/>
    <cellStyle name="Millares 2" xfId="2" xr:uid="{8DC56A4E-B3C1-4F9F-AFFD-A69F871F8036}"/>
    <cellStyle name="Moneda 4" xfId="9" xr:uid="{0342FE13-D58B-41A0-B295-2F725E2985FB}"/>
    <cellStyle name="Normal" xfId="0" builtinId="0"/>
    <cellStyle name="Normal 2" xfId="11" xr:uid="{78B39C0D-667C-4CDC-8CCB-3287ABB7D1D8}"/>
    <cellStyle name="Normal 2 2" xfId="3" xr:uid="{6A33A87B-887F-4988-B1E9-709641466880}"/>
    <cellStyle name="Normal 2 3" xfId="14" xr:uid="{4B5ED62D-5C86-433C-854F-43C9B5B06F83}"/>
    <cellStyle name="Normal 235" xfId="8" xr:uid="{41D83AF4-2DAD-49D6-BFE9-7684C99D7F83}"/>
    <cellStyle name="Normal 3" xfId="1" xr:uid="{1B9F7BD5-D3BD-4076-8DD4-4B856ECE5C11}"/>
    <cellStyle name="Normal 4" xfId="12" xr:uid="{82BFE325-3C3B-48C1-8918-68CC85B33E4D}"/>
    <cellStyle name="Normal 5" xfId="13" xr:uid="{DE0EFAD8-31BF-4270-BA84-D2EF35BC147F}"/>
  </cellStyles>
  <dxfs count="0"/>
  <tableStyles count="0" defaultTableStyle="TableStyleMedium2" defaultPivotStyle="PivotStyleLight16"/>
  <colors>
    <mruColors>
      <color rgb="FF00FF00"/>
      <color rgb="FFFFCCFF"/>
      <color rgb="FFFF99FF"/>
      <color rgb="FFFFFF99"/>
      <color rgb="FF0000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8CA17-2084-40F4-8835-ED515E2AE399}">
  <sheetPr>
    <tabColor rgb="FFFFFF00"/>
  </sheetPr>
  <dimension ref="A1:C430"/>
  <sheetViews>
    <sheetView workbookViewId="0"/>
  </sheetViews>
  <sheetFormatPr baseColWidth="10" defaultRowHeight="15" x14ac:dyDescent="0.25"/>
  <cols>
    <col min="2" max="2" width="7.7109375" bestFit="1" customWidth="1"/>
    <col min="3" max="3" width="12.140625" bestFit="1" customWidth="1"/>
  </cols>
  <sheetData>
    <row r="1" spans="1:3" x14ac:dyDescent="0.25">
      <c r="A1" s="29" t="s">
        <v>146</v>
      </c>
      <c r="B1" s="29" t="s">
        <v>31</v>
      </c>
      <c r="C1" s="29" t="s">
        <v>127</v>
      </c>
    </row>
    <row r="2" spans="1:3" x14ac:dyDescent="0.25">
      <c r="A2" t="s">
        <v>130</v>
      </c>
      <c r="B2">
        <v>44</v>
      </c>
      <c r="C2" s="38">
        <v>45229</v>
      </c>
    </row>
    <row r="3" spans="1:3" x14ac:dyDescent="0.25">
      <c r="A3" t="s">
        <v>131</v>
      </c>
      <c r="B3">
        <v>44</v>
      </c>
      <c r="C3" s="38">
        <v>45230</v>
      </c>
    </row>
    <row r="4" spans="1:3" x14ac:dyDescent="0.25">
      <c r="A4" t="s">
        <v>132</v>
      </c>
      <c r="B4">
        <v>44</v>
      </c>
      <c r="C4" s="38">
        <v>45231</v>
      </c>
    </row>
    <row r="5" spans="1:3" x14ac:dyDescent="0.25">
      <c r="A5" t="s">
        <v>133</v>
      </c>
      <c r="B5">
        <v>44</v>
      </c>
      <c r="C5" s="38">
        <v>45232</v>
      </c>
    </row>
    <row r="6" spans="1:3" x14ac:dyDescent="0.25">
      <c r="A6" t="s">
        <v>134</v>
      </c>
      <c r="B6">
        <v>44</v>
      </c>
      <c r="C6" s="38">
        <v>45233</v>
      </c>
    </row>
    <row r="7" spans="1:3" x14ac:dyDescent="0.25">
      <c r="A7" t="s">
        <v>128</v>
      </c>
      <c r="B7">
        <v>44</v>
      </c>
      <c r="C7" s="38">
        <v>45234</v>
      </c>
    </row>
    <row r="8" spans="1:3" x14ac:dyDescent="0.25">
      <c r="A8" t="s">
        <v>129</v>
      </c>
      <c r="B8">
        <v>44</v>
      </c>
      <c r="C8" s="38">
        <v>45235</v>
      </c>
    </row>
    <row r="9" spans="1:3" x14ac:dyDescent="0.25">
      <c r="A9" t="s">
        <v>130</v>
      </c>
      <c r="B9">
        <f>B2+1</f>
        <v>45</v>
      </c>
      <c r="C9" s="38">
        <v>45236</v>
      </c>
    </row>
    <row r="10" spans="1:3" x14ac:dyDescent="0.25">
      <c r="A10" t="s">
        <v>131</v>
      </c>
      <c r="B10">
        <f>B3+1</f>
        <v>45</v>
      </c>
      <c r="C10" s="38">
        <v>45237</v>
      </c>
    </row>
    <row r="11" spans="1:3" x14ac:dyDescent="0.25">
      <c r="A11" t="s">
        <v>132</v>
      </c>
      <c r="B11">
        <f t="shared" ref="B11:B74" si="0">B4+1</f>
        <v>45</v>
      </c>
      <c r="C11" s="38">
        <v>45238</v>
      </c>
    </row>
    <row r="12" spans="1:3" x14ac:dyDescent="0.25">
      <c r="A12" t="s">
        <v>133</v>
      </c>
      <c r="B12">
        <f t="shared" si="0"/>
        <v>45</v>
      </c>
      <c r="C12" s="38">
        <v>45239</v>
      </c>
    </row>
    <row r="13" spans="1:3" x14ac:dyDescent="0.25">
      <c r="A13" t="s">
        <v>134</v>
      </c>
      <c r="B13">
        <f t="shared" si="0"/>
        <v>45</v>
      </c>
      <c r="C13" s="38">
        <v>45240</v>
      </c>
    </row>
    <row r="14" spans="1:3" x14ac:dyDescent="0.25">
      <c r="A14" t="s">
        <v>128</v>
      </c>
      <c r="B14">
        <f t="shared" si="0"/>
        <v>45</v>
      </c>
      <c r="C14" s="38">
        <v>45241</v>
      </c>
    </row>
    <row r="15" spans="1:3" x14ac:dyDescent="0.25">
      <c r="A15" t="s">
        <v>129</v>
      </c>
      <c r="B15">
        <f t="shared" si="0"/>
        <v>45</v>
      </c>
      <c r="C15" s="38">
        <v>45242</v>
      </c>
    </row>
    <row r="16" spans="1:3" x14ac:dyDescent="0.25">
      <c r="A16" t="s">
        <v>130</v>
      </c>
      <c r="B16">
        <f t="shared" si="0"/>
        <v>46</v>
      </c>
      <c r="C16" s="38">
        <v>45243</v>
      </c>
    </row>
    <row r="17" spans="1:3" x14ac:dyDescent="0.25">
      <c r="A17" t="s">
        <v>131</v>
      </c>
      <c r="B17">
        <f t="shared" si="0"/>
        <v>46</v>
      </c>
      <c r="C17" s="38">
        <v>45244</v>
      </c>
    </row>
    <row r="18" spans="1:3" x14ac:dyDescent="0.25">
      <c r="A18" t="s">
        <v>132</v>
      </c>
      <c r="B18">
        <f t="shared" si="0"/>
        <v>46</v>
      </c>
      <c r="C18" s="38">
        <v>45245</v>
      </c>
    </row>
    <row r="19" spans="1:3" x14ac:dyDescent="0.25">
      <c r="A19" t="s">
        <v>133</v>
      </c>
      <c r="B19">
        <f t="shared" si="0"/>
        <v>46</v>
      </c>
      <c r="C19" s="38">
        <v>45246</v>
      </c>
    </row>
    <row r="20" spans="1:3" x14ac:dyDescent="0.25">
      <c r="A20" t="s">
        <v>134</v>
      </c>
      <c r="B20">
        <f t="shared" si="0"/>
        <v>46</v>
      </c>
      <c r="C20" s="38">
        <v>45247</v>
      </c>
    </row>
    <row r="21" spans="1:3" x14ac:dyDescent="0.25">
      <c r="A21" t="s">
        <v>128</v>
      </c>
      <c r="B21">
        <f t="shared" si="0"/>
        <v>46</v>
      </c>
      <c r="C21" s="38">
        <v>45248</v>
      </c>
    </row>
    <row r="22" spans="1:3" x14ac:dyDescent="0.25">
      <c r="A22" t="s">
        <v>129</v>
      </c>
      <c r="B22">
        <f t="shared" si="0"/>
        <v>46</v>
      </c>
      <c r="C22" s="38">
        <v>45249</v>
      </c>
    </row>
    <row r="23" spans="1:3" x14ac:dyDescent="0.25">
      <c r="A23" t="s">
        <v>130</v>
      </c>
      <c r="B23">
        <f t="shared" si="0"/>
        <v>47</v>
      </c>
      <c r="C23" s="38">
        <v>45250</v>
      </c>
    </row>
    <row r="24" spans="1:3" x14ac:dyDescent="0.25">
      <c r="A24" t="s">
        <v>131</v>
      </c>
      <c r="B24">
        <f t="shared" si="0"/>
        <v>47</v>
      </c>
      <c r="C24" s="38">
        <v>45251</v>
      </c>
    </row>
    <row r="25" spans="1:3" x14ac:dyDescent="0.25">
      <c r="A25" t="s">
        <v>132</v>
      </c>
      <c r="B25">
        <f t="shared" si="0"/>
        <v>47</v>
      </c>
      <c r="C25" s="38">
        <v>45252</v>
      </c>
    </row>
    <row r="26" spans="1:3" x14ac:dyDescent="0.25">
      <c r="A26" t="s">
        <v>133</v>
      </c>
      <c r="B26">
        <f t="shared" si="0"/>
        <v>47</v>
      </c>
      <c r="C26" s="38">
        <v>45253</v>
      </c>
    </row>
    <row r="27" spans="1:3" x14ac:dyDescent="0.25">
      <c r="A27" t="s">
        <v>134</v>
      </c>
      <c r="B27">
        <f t="shared" si="0"/>
        <v>47</v>
      </c>
      <c r="C27" s="38">
        <v>45254</v>
      </c>
    </row>
    <row r="28" spans="1:3" x14ac:dyDescent="0.25">
      <c r="A28" t="s">
        <v>128</v>
      </c>
      <c r="B28">
        <f t="shared" si="0"/>
        <v>47</v>
      </c>
      <c r="C28" s="38">
        <v>45255</v>
      </c>
    </row>
    <row r="29" spans="1:3" x14ac:dyDescent="0.25">
      <c r="A29" t="s">
        <v>129</v>
      </c>
      <c r="B29">
        <f t="shared" si="0"/>
        <v>47</v>
      </c>
      <c r="C29" s="38">
        <v>45256</v>
      </c>
    </row>
    <row r="30" spans="1:3" x14ac:dyDescent="0.25">
      <c r="A30" t="s">
        <v>130</v>
      </c>
      <c r="B30">
        <f t="shared" si="0"/>
        <v>48</v>
      </c>
      <c r="C30" s="38">
        <v>45257</v>
      </c>
    </row>
    <row r="31" spans="1:3" x14ac:dyDescent="0.25">
      <c r="A31" t="s">
        <v>131</v>
      </c>
      <c r="B31">
        <f t="shared" si="0"/>
        <v>48</v>
      </c>
      <c r="C31" s="38">
        <v>45258</v>
      </c>
    </row>
    <row r="32" spans="1:3" x14ac:dyDescent="0.25">
      <c r="A32" t="s">
        <v>132</v>
      </c>
      <c r="B32">
        <f t="shared" si="0"/>
        <v>48</v>
      </c>
      <c r="C32" s="38">
        <v>45259</v>
      </c>
    </row>
    <row r="33" spans="1:3" x14ac:dyDescent="0.25">
      <c r="A33" t="s">
        <v>133</v>
      </c>
      <c r="B33">
        <f t="shared" si="0"/>
        <v>48</v>
      </c>
      <c r="C33" s="38">
        <v>45260</v>
      </c>
    </row>
    <row r="34" spans="1:3" x14ac:dyDescent="0.25">
      <c r="A34" t="s">
        <v>134</v>
      </c>
      <c r="B34">
        <f t="shared" si="0"/>
        <v>48</v>
      </c>
      <c r="C34" s="38">
        <v>45261</v>
      </c>
    </row>
    <row r="35" spans="1:3" x14ac:dyDescent="0.25">
      <c r="A35" t="s">
        <v>128</v>
      </c>
      <c r="B35">
        <f t="shared" si="0"/>
        <v>48</v>
      </c>
      <c r="C35" s="38">
        <v>45262</v>
      </c>
    </row>
    <row r="36" spans="1:3" x14ac:dyDescent="0.25">
      <c r="A36" t="s">
        <v>129</v>
      </c>
      <c r="B36">
        <f t="shared" si="0"/>
        <v>48</v>
      </c>
      <c r="C36" s="38">
        <v>45263</v>
      </c>
    </row>
    <row r="37" spans="1:3" x14ac:dyDescent="0.25">
      <c r="A37" t="s">
        <v>130</v>
      </c>
      <c r="B37">
        <f t="shared" si="0"/>
        <v>49</v>
      </c>
      <c r="C37" s="38">
        <v>45264</v>
      </c>
    </row>
    <row r="38" spans="1:3" x14ac:dyDescent="0.25">
      <c r="A38" t="s">
        <v>131</v>
      </c>
      <c r="B38">
        <f t="shared" si="0"/>
        <v>49</v>
      </c>
      <c r="C38" s="38">
        <v>45265</v>
      </c>
    </row>
    <row r="39" spans="1:3" x14ac:dyDescent="0.25">
      <c r="A39" t="s">
        <v>132</v>
      </c>
      <c r="B39">
        <f t="shared" si="0"/>
        <v>49</v>
      </c>
      <c r="C39" s="38">
        <v>45266</v>
      </c>
    </row>
    <row r="40" spans="1:3" x14ac:dyDescent="0.25">
      <c r="A40" t="s">
        <v>133</v>
      </c>
      <c r="B40">
        <f t="shared" si="0"/>
        <v>49</v>
      </c>
      <c r="C40" s="38">
        <v>45267</v>
      </c>
    </row>
    <row r="41" spans="1:3" x14ac:dyDescent="0.25">
      <c r="A41" t="s">
        <v>134</v>
      </c>
      <c r="B41">
        <f t="shared" si="0"/>
        <v>49</v>
      </c>
      <c r="C41" s="38">
        <v>45268</v>
      </c>
    </row>
    <row r="42" spans="1:3" x14ac:dyDescent="0.25">
      <c r="A42" t="s">
        <v>128</v>
      </c>
      <c r="B42">
        <f t="shared" si="0"/>
        <v>49</v>
      </c>
      <c r="C42" s="38">
        <v>45269</v>
      </c>
    </row>
    <row r="43" spans="1:3" x14ac:dyDescent="0.25">
      <c r="A43" t="s">
        <v>129</v>
      </c>
      <c r="B43">
        <f t="shared" si="0"/>
        <v>49</v>
      </c>
      <c r="C43" s="38">
        <v>45270</v>
      </c>
    </row>
    <row r="44" spans="1:3" x14ac:dyDescent="0.25">
      <c r="A44" t="s">
        <v>130</v>
      </c>
      <c r="B44">
        <f t="shared" si="0"/>
        <v>50</v>
      </c>
      <c r="C44" s="38">
        <v>45271</v>
      </c>
    </row>
    <row r="45" spans="1:3" x14ac:dyDescent="0.25">
      <c r="A45" t="s">
        <v>131</v>
      </c>
      <c r="B45">
        <f t="shared" si="0"/>
        <v>50</v>
      </c>
      <c r="C45" s="38">
        <v>45272</v>
      </c>
    </row>
    <row r="46" spans="1:3" x14ac:dyDescent="0.25">
      <c r="A46" t="s">
        <v>132</v>
      </c>
      <c r="B46">
        <f t="shared" si="0"/>
        <v>50</v>
      </c>
      <c r="C46" s="38">
        <v>45273</v>
      </c>
    </row>
    <row r="47" spans="1:3" x14ac:dyDescent="0.25">
      <c r="A47" t="s">
        <v>133</v>
      </c>
      <c r="B47">
        <f t="shared" si="0"/>
        <v>50</v>
      </c>
      <c r="C47" s="38">
        <v>45274</v>
      </c>
    </row>
    <row r="48" spans="1:3" x14ac:dyDescent="0.25">
      <c r="A48" t="s">
        <v>134</v>
      </c>
      <c r="B48">
        <f t="shared" si="0"/>
        <v>50</v>
      </c>
      <c r="C48" s="38">
        <v>45275</v>
      </c>
    </row>
    <row r="49" spans="1:3" x14ac:dyDescent="0.25">
      <c r="A49" t="s">
        <v>128</v>
      </c>
      <c r="B49">
        <f t="shared" si="0"/>
        <v>50</v>
      </c>
      <c r="C49" s="38">
        <v>45276</v>
      </c>
    </row>
    <row r="50" spans="1:3" x14ac:dyDescent="0.25">
      <c r="A50" t="s">
        <v>129</v>
      </c>
      <c r="B50">
        <f t="shared" si="0"/>
        <v>50</v>
      </c>
      <c r="C50" s="38">
        <v>45277</v>
      </c>
    </row>
    <row r="51" spans="1:3" x14ac:dyDescent="0.25">
      <c r="A51" t="s">
        <v>130</v>
      </c>
      <c r="B51">
        <f t="shared" si="0"/>
        <v>51</v>
      </c>
      <c r="C51" s="38">
        <v>45278</v>
      </c>
    </row>
    <row r="52" spans="1:3" x14ac:dyDescent="0.25">
      <c r="A52" t="s">
        <v>131</v>
      </c>
      <c r="B52">
        <f t="shared" si="0"/>
        <v>51</v>
      </c>
      <c r="C52" s="38">
        <v>45279</v>
      </c>
    </row>
    <row r="53" spans="1:3" x14ac:dyDescent="0.25">
      <c r="A53" t="s">
        <v>132</v>
      </c>
      <c r="B53">
        <f t="shared" si="0"/>
        <v>51</v>
      </c>
      <c r="C53" s="38">
        <v>45280</v>
      </c>
    </row>
    <row r="54" spans="1:3" x14ac:dyDescent="0.25">
      <c r="A54" t="s">
        <v>133</v>
      </c>
      <c r="B54">
        <f t="shared" si="0"/>
        <v>51</v>
      </c>
      <c r="C54" s="38">
        <v>45281</v>
      </c>
    </row>
    <row r="55" spans="1:3" x14ac:dyDescent="0.25">
      <c r="A55" t="s">
        <v>134</v>
      </c>
      <c r="B55">
        <f t="shared" si="0"/>
        <v>51</v>
      </c>
      <c r="C55" s="38">
        <v>45282</v>
      </c>
    </row>
    <row r="56" spans="1:3" x14ac:dyDescent="0.25">
      <c r="A56" t="s">
        <v>128</v>
      </c>
      <c r="B56">
        <f t="shared" si="0"/>
        <v>51</v>
      </c>
      <c r="C56" s="38">
        <v>45283</v>
      </c>
    </row>
    <row r="57" spans="1:3" x14ac:dyDescent="0.25">
      <c r="A57" t="s">
        <v>129</v>
      </c>
      <c r="B57">
        <f t="shared" si="0"/>
        <v>51</v>
      </c>
      <c r="C57" s="38">
        <v>45284</v>
      </c>
    </row>
    <row r="58" spans="1:3" x14ac:dyDescent="0.25">
      <c r="A58" t="s">
        <v>130</v>
      </c>
      <c r="B58">
        <f t="shared" si="0"/>
        <v>52</v>
      </c>
      <c r="C58" s="38">
        <v>45285</v>
      </c>
    </row>
    <row r="59" spans="1:3" x14ac:dyDescent="0.25">
      <c r="A59" t="s">
        <v>131</v>
      </c>
      <c r="B59">
        <f t="shared" si="0"/>
        <v>52</v>
      </c>
      <c r="C59" s="38">
        <v>45286</v>
      </c>
    </row>
    <row r="60" spans="1:3" x14ac:dyDescent="0.25">
      <c r="A60" t="s">
        <v>132</v>
      </c>
      <c r="B60">
        <f t="shared" si="0"/>
        <v>52</v>
      </c>
      <c r="C60" s="38">
        <v>45287</v>
      </c>
    </row>
    <row r="61" spans="1:3" x14ac:dyDescent="0.25">
      <c r="A61" t="s">
        <v>133</v>
      </c>
      <c r="B61">
        <f t="shared" si="0"/>
        <v>52</v>
      </c>
      <c r="C61" s="38">
        <v>45288</v>
      </c>
    </row>
    <row r="62" spans="1:3" x14ac:dyDescent="0.25">
      <c r="A62" t="s">
        <v>134</v>
      </c>
      <c r="B62">
        <f t="shared" si="0"/>
        <v>52</v>
      </c>
      <c r="C62" s="38">
        <v>45289</v>
      </c>
    </row>
    <row r="63" spans="1:3" x14ac:dyDescent="0.25">
      <c r="A63" t="s">
        <v>128</v>
      </c>
      <c r="B63">
        <f t="shared" si="0"/>
        <v>52</v>
      </c>
      <c r="C63" s="38">
        <v>45290</v>
      </c>
    </row>
    <row r="64" spans="1:3" x14ac:dyDescent="0.25">
      <c r="A64" t="s">
        <v>129</v>
      </c>
      <c r="B64">
        <f t="shared" si="0"/>
        <v>52</v>
      </c>
      <c r="C64" s="38">
        <v>45291</v>
      </c>
    </row>
    <row r="65" spans="1:3" x14ac:dyDescent="0.25">
      <c r="A65" t="s">
        <v>130</v>
      </c>
      <c r="B65">
        <v>1</v>
      </c>
      <c r="C65" s="38">
        <v>45292</v>
      </c>
    </row>
    <row r="66" spans="1:3" x14ac:dyDescent="0.25">
      <c r="A66" t="s">
        <v>131</v>
      </c>
      <c r="B66">
        <v>1</v>
      </c>
      <c r="C66" s="38">
        <v>45293</v>
      </c>
    </row>
    <row r="67" spans="1:3" x14ac:dyDescent="0.25">
      <c r="A67" t="s">
        <v>132</v>
      </c>
      <c r="B67">
        <v>1</v>
      </c>
      <c r="C67" s="38">
        <v>45294</v>
      </c>
    </row>
    <row r="68" spans="1:3" x14ac:dyDescent="0.25">
      <c r="A68" t="s">
        <v>133</v>
      </c>
      <c r="B68">
        <v>1</v>
      </c>
      <c r="C68" s="38">
        <v>45295</v>
      </c>
    </row>
    <row r="69" spans="1:3" x14ac:dyDescent="0.25">
      <c r="A69" t="s">
        <v>134</v>
      </c>
      <c r="B69">
        <v>1</v>
      </c>
      <c r="C69" s="38">
        <v>45296</v>
      </c>
    </row>
    <row r="70" spans="1:3" x14ac:dyDescent="0.25">
      <c r="A70" t="s">
        <v>128</v>
      </c>
      <c r="B70">
        <v>1</v>
      </c>
      <c r="C70" s="38">
        <v>45297</v>
      </c>
    </row>
    <row r="71" spans="1:3" x14ac:dyDescent="0.25">
      <c r="A71" t="s">
        <v>129</v>
      </c>
      <c r="B71">
        <v>1</v>
      </c>
      <c r="C71" s="38">
        <v>45298</v>
      </c>
    </row>
    <row r="72" spans="1:3" x14ac:dyDescent="0.25">
      <c r="A72" t="s">
        <v>130</v>
      </c>
      <c r="B72">
        <f t="shared" si="0"/>
        <v>2</v>
      </c>
      <c r="C72" s="38">
        <v>45299</v>
      </c>
    </row>
    <row r="73" spans="1:3" x14ac:dyDescent="0.25">
      <c r="A73" t="s">
        <v>131</v>
      </c>
      <c r="B73">
        <f t="shared" si="0"/>
        <v>2</v>
      </c>
      <c r="C73" s="38">
        <v>45300</v>
      </c>
    </row>
    <row r="74" spans="1:3" x14ac:dyDescent="0.25">
      <c r="A74" t="s">
        <v>132</v>
      </c>
      <c r="B74">
        <f t="shared" si="0"/>
        <v>2</v>
      </c>
      <c r="C74" s="38">
        <v>45301</v>
      </c>
    </row>
    <row r="75" spans="1:3" x14ac:dyDescent="0.25">
      <c r="A75" t="s">
        <v>133</v>
      </c>
      <c r="B75">
        <f t="shared" ref="B75:B138" si="1">B68+1</f>
        <v>2</v>
      </c>
      <c r="C75" s="38">
        <v>45302</v>
      </c>
    </row>
    <row r="76" spans="1:3" x14ac:dyDescent="0.25">
      <c r="A76" t="s">
        <v>134</v>
      </c>
      <c r="B76">
        <f t="shared" si="1"/>
        <v>2</v>
      </c>
      <c r="C76" s="38">
        <v>45303</v>
      </c>
    </row>
    <row r="77" spans="1:3" x14ac:dyDescent="0.25">
      <c r="A77" t="s">
        <v>128</v>
      </c>
      <c r="B77">
        <f t="shared" si="1"/>
        <v>2</v>
      </c>
      <c r="C77" s="38">
        <v>45304</v>
      </c>
    </row>
    <row r="78" spans="1:3" x14ac:dyDescent="0.25">
      <c r="A78" t="s">
        <v>129</v>
      </c>
      <c r="B78">
        <f t="shared" si="1"/>
        <v>2</v>
      </c>
      <c r="C78" s="38">
        <v>45305</v>
      </c>
    </row>
    <row r="79" spans="1:3" x14ac:dyDescent="0.25">
      <c r="A79" t="s">
        <v>130</v>
      </c>
      <c r="B79">
        <f t="shared" si="1"/>
        <v>3</v>
      </c>
      <c r="C79" s="38">
        <v>45306</v>
      </c>
    </row>
    <row r="80" spans="1:3" x14ac:dyDescent="0.25">
      <c r="A80" t="s">
        <v>131</v>
      </c>
      <c r="B80">
        <f t="shared" si="1"/>
        <v>3</v>
      </c>
      <c r="C80" s="38">
        <v>45307</v>
      </c>
    </row>
    <row r="81" spans="1:3" x14ac:dyDescent="0.25">
      <c r="A81" t="s">
        <v>132</v>
      </c>
      <c r="B81">
        <f t="shared" si="1"/>
        <v>3</v>
      </c>
      <c r="C81" s="38">
        <v>45308</v>
      </c>
    </row>
    <row r="82" spans="1:3" x14ac:dyDescent="0.25">
      <c r="A82" t="s">
        <v>133</v>
      </c>
      <c r="B82">
        <f t="shared" si="1"/>
        <v>3</v>
      </c>
      <c r="C82" s="38">
        <v>45309</v>
      </c>
    </row>
    <row r="83" spans="1:3" x14ac:dyDescent="0.25">
      <c r="A83" t="s">
        <v>134</v>
      </c>
      <c r="B83">
        <f t="shared" si="1"/>
        <v>3</v>
      </c>
      <c r="C83" s="38">
        <v>45310</v>
      </c>
    </row>
    <row r="84" spans="1:3" x14ac:dyDescent="0.25">
      <c r="A84" t="s">
        <v>128</v>
      </c>
      <c r="B84">
        <f t="shared" si="1"/>
        <v>3</v>
      </c>
      <c r="C84" s="38">
        <v>45311</v>
      </c>
    </row>
    <row r="85" spans="1:3" x14ac:dyDescent="0.25">
      <c r="A85" t="s">
        <v>129</v>
      </c>
      <c r="B85">
        <f t="shared" si="1"/>
        <v>3</v>
      </c>
      <c r="C85" s="38">
        <v>45312</v>
      </c>
    </row>
    <row r="86" spans="1:3" x14ac:dyDescent="0.25">
      <c r="A86" t="s">
        <v>130</v>
      </c>
      <c r="B86">
        <f t="shared" si="1"/>
        <v>4</v>
      </c>
      <c r="C86" s="38">
        <v>45313</v>
      </c>
    </row>
    <row r="87" spans="1:3" x14ac:dyDescent="0.25">
      <c r="A87" t="s">
        <v>131</v>
      </c>
      <c r="B87">
        <f t="shared" si="1"/>
        <v>4</v>
      </c>
      <c r="C87" s="38">
        <v>45314</v>
      </c>
    </row>
    <row r="88" spans="1:3" x14ac:dyDescent="0.25">
      <c r="A88" t="s">
        <v>132</v>
      </c>
      <c r="B88">
        <f t="shared" si="1"/>
        <v>4</v>
      </c>
      <c r="C88" s="38">
        <v>45315</v>
      </c>
    </row>
    <row r="89" spans="1:3" x14ac:dyDescent="0.25">
      <c r="A89" t="s">
        <v>133</v>
      </c>
      <c r="B89">
        <f t="shared" si="1"/>
        <v>4</v>
      </c>
      <c r="C89" s="38">
        <v>45316</v>
      </c>
    </row>
    <row r="90" spans="1:3" x14ac:dyDescent="0.25">
      <c r="A90" t="s">
        <v>134</v>
      </c>
      <c r="B90">
        <f t="shared" si="1"/>
        <v>4</v>
      </c>
      <c r="C90" s="38">
        <v>45317</v>
      </c>
    </row>
    <row r="91" spans="1:3" x14ac:dyDescent="0.25">
      <c r="A91" t="s">
        <v>128</v>
      </c>
      <c r="B91">
        <f t="shared" si="1"/>
        <v>4</v>
      </c>
      <c r="C91" s="38">
        <v>45318</v>
      </c>
    </row>
    <row r="92" spans="1:3" x14ac:dyDescent="0.25">
      <c r="A92" t="s">
        <v>129</v>
      </c>
      <c r="B92">
        <f t="shared" si="1"/>
        <v>4</v>
      </c>
      <c r="C92" s="38">
        <v>45319</v>
      </c>
    </row>
    <row r="93" spans="1:3" x14ac:dyDescent="0.25">
      <c r="A93" t="s">
        <v>130</v>
      </c>
      <c r="B93">
        <f t="shared" si="1"/>
        <v>5</v>
      </c>
      <c r="C93" s="38">
        <v>45320</v>
      </c>
    </row>
    <row r="94" spans="1:3" x14ac:dyDescent="0.25">
      <c r="A94" t="s">
        <v>131</v>
      </c>
      <c r="B94">
        <f t="shared" si="1"/>
        <v>5</v>
      </c>
      <c r="C94" s="38">
        <v>45321</v>
      </c>
    </row>
    <row r="95" spans="1:3" x14ac:dyDescent="0.25">
      <c r="A95" t="s">
        <v>132</v>
      </c>
      <c r="B95">
        <f t="shared" si="1"/>
        <v>5</v>
      </c>
      <c r="C95" s="38">
        <v>45322</v>
      </c>
    </row>
    <row r="96" spans="1:3" x14ac:dyDescent="0.25">
      <c r="A96" t="s">
        <v>133</v>
      </c>
      <c r="B96">
        <f t="shared" si="1"/>
        <v>5</v>
      </c>
      <c r="C96" s="38">
        <v>45323</v>
      </c>
    </row>
    <row r="97" spans="1:3" x14ac:dyDescent="0.25">
      <c r="A97" t="s">
        <v>134</v>
      </c>
      <c r="B97">
        <f t="shared" si="1"/>
        <v>5</v>
      </c>
      <c r="C97" s="38">
        <v>45324</v>
      </c>
    </row>
    <row r="98" spans="1:3" x14ac:dyDescent="0.25">
      <c r="A98" t="s">
        <v>128</v>
      </c>
      <c r="B98">
        <f t="shared" si="1"/>
        <v>5</v>
      </c>
      <c r="C98" s="38">
        <v>45325</v>
      </c>
    </row>
    <row r="99" spans="1:3" x14ac:dyDescent="0.25">
      <c r="A99" t="s">
        <v>129</v>
      </c>
      <c r="B99">
        <f t="shared" si="1"/>
        <v>5</v>
      </c>
      <c r="C99" s="38">
        <v>45326</v>
      </c>
    </row>
    <row r="100" spans="1:3" x14ac:dyDescent="0.25">
      <c r="A100" t="s">
        <v>130</v>
      </c>
      <c r="B100">
        <f t="shared" si="1"/>
        <v>6</v>
      </c>
      <c r="C100" s="38">
        <v>45327</v>
      </c>
    </row>
    <row r="101" spans="1:3" x14ac:dyDescent="0.25">
      <c r="A101" t="s">
        <v>131</v>
      </c>
      <c r="B101">
        <f t="shared" si="1"/>
        <v>6</v>
      </c>
      <c r="C101" s="38">
        <v>45328</v>
      </c>
    </row>
    <row r="102" spans="1:3" x14ac:dyDescent="0.25">
      <c r="A102" t="s">
        <v>132</v>
      </c>
      <c r="B102">
        <f t="shared" si="1"/>
        <v>6</v>
      </c>
      <c r="C102" s="38">
        <v>45329</v>
      </c>
    </row>
    <row r="103" spans="1:3" x14ac:dyDescent="0.25">
      <c r="A103" t="s">
        <v>133</v>
      </c>
      <c r="B103">
        <f t="shared" si="1"/>
        <v>6</v>
      </c>
      <c r="C103" s="38">
        <v>45330</v>
      </c>
    </row>
    <row r="104" spans="1:3" x14ac:dyDescent="0.25">
      <c r="A104" t="s">
        <v>134</v>
      </c>
      <c r="B104">
        <f t="shared" si="1"/>
        <v>6</v>
      </c>
      <c r="C104" s="38">
        <v>45331</v>
      </c>
    </row>
    <row r="105" spans="1:3" x14ac:dyDescent="0.25">
      <c r="A105" t="s">
        <v>128</v>
      </c>
      <c r="B105">
        <f t="shared" si="1"/>
        <v>6</v>
      </c>
      <c r="C105" s="38">
        <v>45332</v>
      </c>
    </row>
    <row r="106" spans="1:3" x14ac:dyDescent="0.25">
      <c r="A106" t="s">
        <v>129</v>
      </c>
      <c r="B106">
        <f t="shared" si="1"/>
        <v>6</v>
      </c>
      <c r="C106" s="38">
        <v>45333</v>
      </c>
    </row>
    <row r="107" spans="1:3" x14ac:dyDescent="0.25">
      <c r="A107" t="s">
        <v>130</v>
      </c>
      <c r="B107">
        <f t="shared" si="1"/>
        <v>7</v>
      </c>
      <c r="C107" s="38">
        <v>45334</v>
      </c>
    </row>
    <row r="108" spans="1:3" x14ac:dyDescent="0.25">
      <c r="A108" t="s">
        <v>131</v>
      </c>
      <c r="B108">
        <f t="shared" si="1"/>
        <v>7</v>
      </c>
      <c r="C108" s="38">
        <v>45335</v>
      </c>
    </row>
    <row r="109" spans="1:3" x14ac:dyDescent="0.25">
      <c r="A109" t="s">
        <v>132</v>
      </c>
      <c r="B109">
        <f t="shared" si="1"/>
        <v>7</v>
      </c>
      <c r="C109" s="38">
        <v>45336</v>
      </c>
    </row>
    <row r="110" spans="1:3" x14ac:dyDescent="0.25">
      <c r="A110" t="s">
        <v>133</v>
      </c>
      <c r="B110">
        <f t="shared" si="1"/>
        <v>7</v>
      </c>
      <c r="C110" s="38">
        <v>45337</v>
      </c>
    </row>
    <row r="111" spans="1:3" x14ac:dyDescent="0.25">
      <c r="A111" t="s">
        <v>134</v>
      </c>
      <c r="B111">
        <f t="shared" si="1"/>
        <v>7</v>
      </c>
      <c r="C111" s="38">
        <v>45338</v>
      </c>
    </row>
    <row r="112" spans="1:3" x14ac:dyDescent="0.25">
      <c r="A112" t="s">
        <v>128</v>
      </c>
      <c r="B112">
        <f t="shared" si="1"/>
        <v>7</v>
      </c>
      <c r="C112" s="38">
        <v>45339</v>
      </c>
    </row>
    <row r="113" spans="1:3" x14ac:dyDescent="0.25">
      <c r="A113" t="s">
        <v>129</v>
      </c>
      <c r="B113">
        <f t="shared" si="1"/>
        <v>7</v>
      </c>
      <c r="C113" s="38">
        <v>45340</v>
      </c>
    </row>
    <row r="114" spans="1:3" x14ac:dyDescent="0.25">
      <c r="A114" t="s">
        <v>130</v>
      </c>
      <c r="B114">
        <f t="shared" si="1"/>
        <v>8</v>
      </c>
      <c r="C114" s="38">
        <v>45341</v>
      </c>
    </row>
    <row r="115" spans="1:3" x14ac:dyDescent="0.25">
      <c r="A115" t="s">
        <v>131</v>
      </c>
      <c r="B115">
        <f t="shared" si="1"/>
        <v>8</v>
      </c>
      <c r="C115" s="38">
        <v>45342</v>
      </c>
    </row>
    <row r="116" spans="1:3" x14ac:dyDescent="0.25">
      <c r="A116" t="s">
        <v>132</v>
      </c>
      <c r="B116">
        <f t="shared" si="1"/>
        <v>8</v>
      </c>
      <c r="C116" s="38">
        <v>45343</v>
      </c>
    </row>
    <row r="117" spans="1:3" x14ac:dyDescent="0.25">
      <c r="A117" t="s">
        <v>133</v>
      </c>
      <c r="B117">
        <f t="shared" si="1"/>
        <v>8</v>
      </c>
      <c r="C117" s="38">
        <v>45344</v>
      </c>
    </row>
    <row r="118" spans="1:3" x14ac:dyDescent="0.25">
      <c r="A118" t="s">
        <v>134</v>
      </c>
      <c r="B118">
        <f t="shared" si="1"/>
        <v>8</v>
      </c>
      <c r="C118" s="38">
        <v>45345</v>
      </c>
    </row>
    <row r="119" spans="1:3" x14ac:dyDescent="0.25">
      <c r="A119" t="s">
        <v>128</v>
      </c>
      <c r="B119">
        <f t="shared" si="1"/>
        <v>8</v>
      </c>
      <c r="C119" s="38">
        <v>45346</v>
      </c>
    </row>
    <row r="120" spans="1:3" x14ac:dyDescent="0.25">
      <c r="A120" t="s">
        <v>129</v>
      </c>
      <c r="B120">
        <f t="shared" si="1"/>
        <v>8</v>
      </c>
      <c r="C120" s="38">
        <v>45347</v>
      </c>
    </row>
    <row r="121" spans="1:3" x14ac:dyDescent="0.25">
      <c r="A121" t="s">
        <v>130</v>
      </c>
      <c r="B121">
        <f t="shared" si="1"/>
        <v>9</v>
      </c>
      <c r="C121" s="38">
        <v>45348</v>
      </c>
    </row>
    <row r="122" spans="1:3" x14ac:dyDescent="0.25">
      <c r="A122" t="s">
        <v>131</v>
      </c>
      <c r="B122">
        <f t="shared" si="1"/>
        <v>9</v>
      </c>
      <c r="C122" s="38">
        <v>45349</v>
      </c>
    </row>
    <row r="123" spans="1:3" x14ac:dyDescent="0.25">
      <c r="A123" t="s">
        <v>132</v>
      </c>
      <c r="B123">
        <f t="shared" si="1"/>
        <v>9</v>
      </c>
      <c r="C123" s="38">
        <v>45350</v>
      </c>
    </row>
    <row r="124" spans="1:3" x14ac:dyDescent="0.25">
      <c r="A124" t="s">
        <v>133</v>
      </c>
      <c r="B124">
        <f t="shared" si="1"/>
        <v>9</v>
      </c>
      <c r="C124" s="38">
        <v>45351</v>
      </c>
    </row>
    <row r="125" spans="1:3" x14ac:dyDescent="0.25">
      <c r="A125" t="s">
        <v>134</v>
      </c>
      <c r="B125">
        <f t="shared" si="1"/>
        <v>9</v>
      </c>
      <c r="C125" s="38">
        <v>45352</v>
      </c>
    </row>
    <row r="126" spans="1:3" x14ac:dyDescent="0.25">
      <c r="A126" t="s">
        <v>128</v>
      </c>
      <c r="B126">
        <f t="shared" si="1"/>
        <v>9</v>
      </c>
      <c r="C126" s="38">
        <v>45353</v>
      </c>
    </row>
    <row r="127" spans="1:3" x14ac:dyDescent="0.25">
      <c r="A127" t="s">
        <v>129</v>
      </c>
      <c r="B127">
        <f t="shared" si="1"/>
        <v>9</v>
      </c>
      <c r="C127" s="38">
        <v>45354</v>
      </c>
    </row>
    <row r="128" spans="1:3" x14ac:dyDescent="0.25">
      <c r="A128" t="s">
        <v>130</v>
      </c>
      <c r="B128">
        <f t="shared" si="1"/>
        <v>10</v>
      </c>
      <c r="C128" s="38">
        <v>45355</v>
      </c>
    </row>
    <row r="129" spans="1:3" x14ac:dyDescent="0.25">
      <c r="A129" t="s">
        <v>131</v>
      </c>
      <c r="B129">
        <f t="shared" si="1"/>
        <v>10</v>
      </c>
      <c r="C129" s="38">
        <v>45356</v>
      </c>
    </row>
    <row r="130" spans="1:3" x14ac:dyDescent="0.25">
      <c r="A130" t="s">
        <v>132</v>
      </c>
      <c r="B130">
        <f t="shared" si="1"/>
        <v>10</v>
      </c>
      <c r="C130" s="38">
        <v>45357</v>
      </c>
    </row>
    <row r="131" spans="1:3" x14ac:dyDescent="0.25">
      <c r="A131" t="s">
        <v>133</v>
      </c>
      <c r="B131">
        <f t="shared" si="1"/>
        <v>10</v>
      </c>
      <c r="C131" s="38">
        <v>45358</v>
      </c>
    </row>
    <row r="132" spans="1:3" x14ac:dyDescent="0.25">
      <c r="A132" t="s">
        <v>134</v>
      </c>
      <c r="B132">
        <f t="shared" si="1"/>
        <v>10</v>
      </c>
      <c r="C132" s="38">
        <v>45359</v>
      </c>
    </row>
    <row r="133" spans="1:3" x14ac:dyDescent="0.25">
      <c r="A133" t="s">
        <v>128</v>
      </c>
      <c r="B133">
        <f t="shared" si="1"/>
        <v>10</v>
      </c>
      <c r="C133" s="38">
        <v>45360</v>
      </c>
    </row>
    <row r="134" spans="1:3" x14ac:dyDescent="0.25">
      <c r="A134" t="s">
        <v>129</v>
      </c>
      <c r="B134">
        <f t="shared" si="1"/>
        <v>10</v>
      </c>
      <c r="C134" s="38">
        <v>45361</v>
      </c>
    </row>
    <row r="135" spans="1:3" x14ac:dyDescent="0.25">
      <c r="A135" t="s">
        <v>130</v>
      </c>
      <c r="B135">
        <f t="shared" si="1"/>
        <v>11</v>
      </c>
      <c r="C135" s="38">
        <v>45362</v>
      </c>
    </row>
    <row r="136" spans="1:3" x14ac:dyDescent="0.25">
      <c r="A136" t="s">
        <v>131</v>
      </c>
      <c r="B136">
        <f t="shared" si="1"/>
        <v>11</v>
      </c>
      <c r="C136" s="38">
        <v>45363</v>
      </c>
    </row>
    <row r="137" spans="1:3" x14ac:dyDescent="0.25">
      <c r="A137" t="s">
        <v>132</v>
      </c>
      <c r="B137">
        <f t="shared" si="1"/>
        <v>11</v>
      </c>
      <c r="C137" s="38">
        <v>45364</v>
      </c>
    </row>
    <row r="138" spans="1:3" x14ac:dyDescent="0.25">
      <c r="A138" t="s">
        <v>133</v>
      </c>
      <c r="B138">
        <f t="shared" si="1"/>
        <v>11</v>
      </c>
      <c r="C138" s="38">
        <v>45365</v>
      </c>
    </row>
    <row r="139" spans="1:3" x14ac:dyDescent="0.25">
      <c r="A139" t="s">
        <v>134</v>
      </c>
      <c r="B139">
        <f t="shared" ref="B139:B202" si="2">B132+1</f>
        <v>11</v>
      </c>
      <c r="C139" s="38">
        <v>45366</v>
      </c>
    </row>
    <row r="140" spans="1:3" x14ac:dyDescent="0.25">
      <c r="A140" t="s">
        <v>128</v>
      </c>
      <c r="B140">
        <f t="shared" si="2"/>
        <v>11</v>
      </c>
      <c r="C140" s="38">
        <v>45367</v>
      </c>
    </row>
    <row r="141" spans="1:3" x14ac:dyDescent="0.25">
      <c r="A141" t="s">
        <v>129</v>
      </c>
      <c r="B141">
        <f t="shared" si="2"/>
        <v>11</v>
      </c>
      <c r="C141" s="38">
        <v>45368</v>
      </c>
    </row>
    <row r="142" spans="1:3" x14ac:dyDescent="0.25">
      <c r="A142" t="s">
        <v>130</v>
      </c>
      <c r="B142">
        <f t="shared" si="2"/>
        <v>12</v>
      </c>
      <c r="C142" s="38">
        <v>45369</v>
      </c>
    </row>
    <row r="143" spans="1:3" x14ac:dyDescent="0.25">
      <c r="A143" t="s">
        <v>131</v>
      </c>
      <c r="B143">
        <f t="shared" si="2"/>
        <v>12</v>
      </c>
      <c r="C143" s="38">
        <v>45370</v>
      </c>
    </row>
    <row r="144" spans="1:3" x14ac:dyDescent="0.25">
      <c r="A144" t="s">
        <v>132</v>
      </c>
      <c r="B144">
        <f t="shared" si="2"/>
        <v>12</v>
      </c>
      <c r="C144" s="38">
        <v>45371</v>
      </c>
    </row>
    <row r="145" spans="1:3" x14ac:dyDescent="0.25">
      <c r="A145" t="s">
        <v>133</v>
      </c>
      <c r="B145">
        <f t="shared" si="2"/>
        <v>12</v>
      </c>
      <c r="C145" s="38">
        <v>45372</v>
      </c>
    </row>
    <row r="146" spans="1:3" x14ac:dyDescent="0.25">
      <c r="A146" t="s">
        <v>134</v>
      </c>
      <c r="B146">
        <f t="shared" si="2"/>
        <v>12</v>
      </c>
      <c r="C146" s="38">
        <v>45373</v>
      </c>
    </row>
    <row r="147" spans="1:3" x14ac:dyDescent="0.25">
      <c r="A147" t="s">
        <v>128</v>
      </c>
      <c r="B147">
        <f t="shared" si="2"/>
        <v>12</v>
      </c>
      <c r="C147" s="38">
        <v>45374</v>
      </c>
    </row>
    <row r="148" spans="1:3" x14ac:dyDescent="0.25">
      <c r="A148" t="s">
        <v>129</v>
      </c>
      <c r="B148">
        <f t="shared" si="2"/>
        <v>12</v>
      </c>
      <c r="C148" s="38">
        <v>45375</v>
      </c>
    </row>
    <row r="149" spans="1:3" x14ac:dyDescent="0.25">
      <c r="A149" t="s">
        <v>130</v>
      </c>
      <c r="B149">
        <f t="shared" si="2"/>
        <v>13</v>
      </c>
      <c r="C149" s="38">
        <v>45376</v>
      </c>
    </row>
    <row r="150" spans="1:3" x14ac:dyDescent="0.25">
      <c r="A150" t="s">
        <v>131</v>
      </c>
      <c r="B150">
        <f t="shared" si="2"/>
        <v>13</v>
      </c>
      <c r="C150" s="38">
        <v>45377</v>
      </c>
    </row>
    <row r="151" spans="1:3" x14ac:dyDescent="0.25">
      <c r="A151" t="s">
        <v>132</v>
      </c>
      <c r="B151">
        <f t="shared" si="2"/>
        <v>13</v>
      </c>
      <c r="C151" s="38">
        <v>45378</v>
      </c>
    </row>
    <row r="152" spans="1:3" x14ac:dyDescent="0.25">
      <c r="A152" t="s">
        <v>133</v>
      </c>
      <c r="B152">
        <f t="shared" si="2"/>
        <v>13</v>
      </c>
      <c r="C152" s="38">
        <v>45379</v>
      </c>
    </row>
    <row r="153" spans="1:3" x14ac:dyDescent="0.25">
      <c r="A153" t="s">
        <v>134</v>
      </c>
      <c r="B153">
        <f t="shared" si="2"/>
        <v>13</v>
      </c>
      <c r="C153" s="38">
        <v>45380</v>
      </c>
    </row>
    <row r="154" spans="1:3" x14ac:dyDescent="0.25">
      <c r="A154" t="s">
        <v>128</v>
      </c>
      <c r="B154">
        <f t="shared" si="2"/>
        <v>13</v>
      </c>
      <c r="C154" s="38">
        <v>45381</v>
      </c>
    </row>
    <row r="155" spans="1:3" x14ac:dyDescent="0.25">
      <c r="A155" t="s">
        <v>129</v>
      </c>
      <c r="B155">
        <f t="shared" si="2"/>
        <v>13</v>
      </c>
      <c r="C155" s="38">
        <v>45382</v>
      </c>
    </row>
    <row r="156" spans="1:3" x14ac:dyDescent="0.25">
      <c r="A156" t="s">
        <v>130</v>
      </c>
      <c r="B156">
        <f t="shared" si="2"/>
        <v>14</v>
      </c>
      <c r="C156" s="38">
        <v>45383</v>
      </c>
    </row>
    <row r="157" spans="1:3" x14ac:dyDescent="0.25">
      <c r="A157" t="s">
        <v>131</v>
      </c>
      <c r="B157">
        <f t="shared" si="2"/>
        <v>14</v>
      </c>
      <c r="C157" s="38">
        <v>45384</v>
      </c>
    </row>
    <row r="158" spans="1:3" x14ac:dyDescent="0.25">
      <c r="A158" t="s">
        <v>132</v>
      </c>
      <c r="B158">
        <f t="shared" si="2"/>
        <v>14</v>
      </c>
      <c r="C158" s="38">
        <v>45385</v>
      </c>
    </row>
    <row r="159" spans="1:3" x14ac:dyDescent="0.25">
      <c r="A159" t="s">
        <v>133</v>
      </c>
      <c r="B159">
        <f t="shared" si="2"/>
        <v>14</v>
      </c>
      <c r="C159" s="38">
        <v>45386</v>
      </c>
    </row>
    <row r="160" spans="1:3" x14ac:dyDescent="0.25">
      <c r="A160" t="s">
        <v>134</v>
      </c>
      <c r="B160">
        <f t="shared" si="2"/>
        <v>14</v>
      </c>
      <c r="C160" s="38">
        <v>45387</v>
      </c>
    </row>
    <row r="161" spans="1:3" x14ac:dyDescent="0.25">
      <c r="A161" t="s">
        <v>128</v>
      </c>
      <c r="B161">
        <f t="shared" si="2"/>
        <v>14</v>
      </c>
      <c r="C161" s="38">
        <v>45388</v>
      </c>
    </row>
    <row r="162" spans="1:3" x14ac:dyDescent="0.25">
      <c r="A162" t="s">
        <v>129</v>
      </c>
      <c r="B162">
        <f t="shared" si="2"/>
        <v>14</v>
      </c>
      <c r="C162" s="38">
        <v>45389</v>
      </c>
    </row>
    <row r="163" spans="1:3" x14ac:dyDescent="0.25">
      <c r="A163" t="s">
        <v>130</v>
      </c>
      <c r="B163">
        <f t="shared" si="2"/>
        <v>15</v>
      </c>
      <c r="C163" s="38">
        <v>45390</v>
      </c>
    </row>
    <row r="164" spans="1:3" x14ac:dyDescent="0.25">
      <c r="A164" t="s">
        <v>131</v>
      </c>
      <c r="B164">
        <f t="shared" si="2"/>
        <v>15</v>
      </c>
      <c r="C164" s="38">
        <v>45391</v>
      </c>
    </row>
    <row r="165" spans="1:3" x14ac:dyDescent="0.25">
      <c r="A165" t="s">
        <v>132</v>
      </c>
      <c r="B165">
        <f t="shared" si="2"/>
        <v>15</v>
      </c>
      <c r="C165" s="38">
        <v>45392</v>
      </c>
    </row>
    <row r="166" spans="1:3" x14ac:dyDescent="0.25">
      <c r="A166" t="s">
        <v>133</v>
      </c>
      <c r="B166">
        <f t="shared" si="2"/>
        <v>15</v>
      </c>
      <c r="C166" s="38">
        <v>45393</v>
      </c>
    </row>
    <row r="167" spans="1:3" x14ac:dyDescent="0.25">
      <c r="A167" t="s">
        <v>134</v>
      </c>
      <c r="B167">
        <f t="shared" si="2"/>
        <v>15</v>
      </c>
      <c r="C167" s="38">
        <v>45394</v>
      </c>
    </row>
    <row r="168" spans="1:3" x14ac:dyDescent="0.25">
      <c r="A168" t="s">
        <v>128</v>
      </c>
      <c r="B168">
        <f t="shared" si="2"/>
        <v>15</v>
      </c>
      <c r="C168" s="38">
        <v>45395</v>
      </c>
    </row>
    <row r="169" spans="1:3" x14ac:dyDescent="0.25">
      <c r="A169" t="s">
        <v>129</v>
      </c>
      <c r="B169">
        <f t="shared" si="2"/>
        <v>15</v>
      </c>
      <c r="C169" s="38">
        <v>45396</v>
      </c>
    </row>
    <row r="170" spans="1:3" x14ac:dyDescent="0.25">
      <c r="A170" t="s">
        <v>130</v>
      </c>
      <c r="B170">
        <f t="shared" si="2"/>
        <v>16</v>
      </c>
      <c r="C170" s="38">
        <v>45397</v>
      </c>
    </row>
    <row r="171" spans="1:3" x14ac:dyDescent="0.25">
      <c r="A171" t="s">
        <v>131</v>
      </c>
      <c r="B171">
        <f t="shared" si="2"/>
        <v>16</v>
      </c>
      <c r="C171" s="38">
        <v>45398</v>
      </c>
    </row>
    <row r="172" spans="1:3" x14ac:dyDescent="0.25">
      <c r="A172" t="s">
        <v>132</v>
      </c>
      <c r="B172">
        <f t="shared" si="2"/>
        <v>16</v>
      </c>
      <c r="C172" s="38">
        <v>45399</v>
      </c>
    </row>
    <row r="173" spans="1:3" x14ac:dyDescent="0.25">
      <c r="A173" t="s">
        <v>133</v>
      </c>
      <c r="B173">
        <f t="shared" si="2"/>
        <v>16</v>
      </c>
      <c r="C173" s="38">
        <v>45400</v>
      </c>
    </row>
    <row r="174" spans="1:3" x14ac:dyDescent="0.25">
      <c r="A174" t="s">
        <v>134</v>
      </c>
      <c r="B174">
        <f t="shared" si="2"/>
        <v>16</v>
      </c>
      <c r="C174" s="38">
        <v>45401</v>
      </c>
    </row>
    <row r="175" spans="1:3" x14ac:dyDescent="0.25">
      <c r="A175" t="s">
        <v>128</v>
      </c>
      <c r="B175">
        <f t="shared" si="2"/>
        <v>16</v>
      </c>
      <c r="C175" s="38">
        <v>45402</v>
      </c>
    </row>
    <row r="176" spans="1:3" x14ac:dyDescent="0.25">
      <c r="A176" t="s">
        <v>129</v>
      </c>
      <c r="B176">
        <f t="shared" si="2"/>
        <v>16</v>
      </c>
      <c r="C176" s="38">
        <v>45403</v>
      </c>
    </row>
    <row r="177" spans="1:3" x14ac:dyDescent="0.25">
      <c r="A177" t="s">
        <v>130</v>
      </c>
      <c r="B177">
        <f t="shared" si="2"/>
        <v>17</v>
      </c>
      <c r="C177" s="38">
        <v>45404</v>
      </c>
    </row>
    <row r="178" spans="1:3" x14ac:dyDescent="0.25">
      <c r="A178" t="s">
        <v>131</v>
      </c>
      <c r="B178">
        <f t="shared" si="2"/>
        <v>17</v>
      </c>
      <c r="C178" s="38">
        <v>45405</v>
      </c>
    </row>
    <row r="179" spans="1:3" x14ac:dyDescent="0.25">
      <c r="A179" t="s">
        <v>132</v>
      </c>
      <c r="B179">
        <f t="shared" si="2"/>
        <v>17</v>
      </c>
      <c r="C179" s="38">
        <v>45406</v>
      </c>
    </row>
    <row r="180" spans="1:3" x14ac:dyDescent="0.25">
      <c r="A180" t="s">
        <v>133</v>
      </c>
      <c r="B180">
        <f t="shared" si="2"/>
        <v>17</v>
      </c>
      <c r="C180" s="38">
        <v>45407</v>
      </c>
    </row>
    <row r="181" spans="1:3" x14ac:dyDescent="0.25">
      <c r="A181" t="s">
        <v>134</v>
      </c>
      <c r="B181">
        <f t="shared" si="2"/>
        <v>17</v>
      </c>
      <c r="C181" s="38">
        <v>45408</v>
      </c>
    </row>
    <row r="182" spans="1:3" x14ac:dyDescent="0.25">
      <c r="A182" t="s">
        <v>128</v>
      </c>
      <c r="B182">
        <f t="shared" si="2"/>
        <v>17</v>
      </c>
      <c r="C182" s="38">
        <v>45409</v>
      </c>
    </row>
    <row r="183" spans="1:3" x14ac:dyDescent="0.25">
      <c r="A183" t="s">
        <v>129</v>
      </c>
      <c r="B183">
        <f t="shared" si="2"/>
        <v>17</v>
      </c>
      <c r="C183" s="38">
        <v>45410</v>
      </c>
    </row>
    <row r="184" spans="1:3" x14ac:dyDescent="0.25">
      <c r="A184" t="s">
        <v>130</v>
      </c>
      <c r="B184">
        <f t="shared" si="2"/>
        <v>18</v>
      </c>
      <c r="C184" s="38">
        <v>45411</v>
      </c>
    </row>
    <row r="185" spans="1:3" x14ac:dyDescent="0.25">
      <c r="A185" t="s">
        <v>131</v>
      </c>
      <c r="B185">
        <f t="shared" si="2"/>
        <v>18</v>
      </c>
      <c r="C185" s="38">
        <v>45412</v>
      </c>
    </row>
    <row r="186" spans="1:3" x14ac:dyDescent="0.25">
      <c r="A186" t="s">
        <v>132</v>
      </c>
      <c r="B186">
        <f t="shared" si="2"/>
        <v>18</v>
      </c>
      <c r="C186" s="38">
        <v>45413</v>
      </c>
    </row>
    <row r="187" spans="1:3" x14ac:dyDescent="0.25">
      <c r="A187" t="s">
        <v>133</v>
      </c>
      <c r="B187">
        <f t="shared" si="2"/>
        <v>18</v>
      </c>
      <c r="C187" s="38">
        <v>45414</v>
      </c>
    </row>
    <row r="188" spans="1:3" x14ac:dyDescent="0.25">
      <c r="A188" t="s">
        <v>134</v>
      </c>
      <c r="B188">
        <f t="shared" si="2"/>
        <v>18</v>
      </c>
      <c r="C188" s="38">
        <v>45415</v>
      </c>
    </row>
    <row r="189" spans="1:3" x14ac:dyDescent="0.25">
      <c r="A189" t="s">
        <v>128</v>
      </c>
      <c r="B189">
        <f t="shared" si="2"/>
        <v>18</v>
      </c>
      <c r="C189" s="38">
        <v>45416</v>
      </c>
    </row>
    <row r="190" spans="1:3" x14ac:dyDescent="0.25">
      <c r="A190" t="s">
        <v>129</v>
      </c>
      <c r="B190">
        <f t="shared" si="2"/>
        <v>18</v>
      </c>
      <c r="C190" s="38">
        <v>45417</v>
      </c>
    </row>
    <row r="191" spans="1:3" x14ac:dyDescent="0.25">
      <c r="A191" t="s">
        <v>130</v>
      </c>
      <c r="B191">
        <f t="shared" si="2"/>
        <v>19</v>
      </c>
      <c r="C191" s="38">
        <v>45418</v>
      </c>
    </row>
    <row r="192" spans="1:3" x14ac:dyDescent="0.25">
      <c r="A192" t="s">
        <v>131</v>
      </c>
      <c r="B192">
        <f t="shared" si="2"/>
        <v>19</v>
      </c>
      <c r="C192" s="38">
        <v>45419</v>
      </c>
    </row>
    <row r="193" spans="1:3" x14ac:dyDescent="0.25">
      <c r="A193" t="s">
        <v>132</v>
      </c>
      <c r="B193">
        <f t="shared" si="2"/>
        <v>19</v>
      </c>
      <c r="C193" s="38">
        <v>45420</v>
      </c>
    </row>
    <row r="194" spans="1:3" x14ac:dyDescent="0.25">
      <c r="A194" t="s">
        <v>133</v>
      </c>
      <c r="B194">
        <f t="shared" si="2"/>
        <v>19</v>
      </c>
      <c r="C194" s="38">
        <v>45421</v>
      </c>
    </row>
    <row r="195" spans="1:3" x14ac:dyDescent="0.25">
      <c r="A195" t="s">
        <v>134</v>
      </c>
      <c r="B195">
        <f t="shared" si="2"/>
        <v>19</v>
      </c>
      <c r="C195" s="38">
        <v>45422</v>
      </c>
    </row>
    <row r="196" spans="1:3" x14ac:dyDescent="0.25">
      <c r="A196" t="s">
        <v>128</v>
      </c>
      <c r="B196">
        <f t="shared" si="2"/>
        <v>19</v>
      </c>
      <c r="C196" s="38">
        <v>45423</v>
      </c>
    </row>
    <row r="197" spans="1:3" x14ac:dyDescent="0.25">
      <c r="A197" t="s">
        <v>129</v>
      </c>
      <c r="B197">
        <f t="shared" si="2"/>
        <v>19</v>
      </c>
      <c r="C197" s="38">
        <v>45424</v>
      </c>
    </row>
    <row r="198" spans="1:3" x14ac:dyDescent="0.25">
      <c r="A198" t="s">
        <v>130</v>
      </c>
      <c r="B198">
        <f t="shared" si="2"/>
        <v>20</v>
      </c>
      <c r="C198" s="38">
        <v>45425</v>
      </c>
    </row>
    <row r="199" spans="1:3" x14ac:dyDescent="0.25">
      <c r="A199" t="s">
        <v>131</v>
      </c>
      <c r="B199">
        <f t="shared" si="2"/>
        <v>20</v>
      </c>
      <c r="C199" s="38">
        <v>45426</v>
      </c>
    </row>
    <row r="200" spans="1:3" x14ac:dyDescent="0.25">
      <c r="A200" t="s">
        <v>132</v>
      </c>
      <c r="B200">
        <f t="shared" si="2"/>
        <v>20</v>
      </c>
      <c r="C200" s="38">
        <v>45427</v>
      </c>
    </row>
    <row r="201" spans="1:3" x14ac:dyDescent="0.25">
      <c r="A201" t="s">
        <v>133</v>
      </c>
      <c r="B201">
        <f t="shared" si="2"/>
        <v>20</v>
      </c>
      <c r="C201" s="38">
        <v>45428</v>
      </c>
    </row>
    <row r="202" spans="1:3" x14ac:dyDescent="0.25">
      <c r="A202" t="s">
        <v>134</v>
      </c>
      <c r="B202">
        <f t="shared" si="2"/>
        <v>20</v>
      </c>
      <c r="C202" s="38">
        <v>45429</v>
      </c>
    </row>
    <row r="203" spans="1:3" x14ac:dyDescent="0.25">
      <c r="A203" t="s">
        <v>128</v>
      </c>
      <c r="B203">
        <f t="shared" ref="B203:B266" si="3">B196+1</f>
        <v>20</v>
      </c>
      <c r="C203" s="38">
        <v>45430</v>
      </c>
    </row>
    <row r="204" spans="1:3" x14ac:dyDescent="0.25">
      <c r="A204" t="s">
        <v>129</v>
      </c>
      <c r="B204">
        <f t="shared" si="3"/>
        <v>20</v>
      </c>
      <c r="C204" s="38">
        <v>45431</v>
      </c>
    </row>
    <row r="205" spans="1:3" x14ac:dyDescent="0.25">
      <c r="A205" t="s">
        <v>130</v>
      </c>
      <c r="B205">
        <f t="shared" si="3"/>
        <v>21</v>
      </c>
      <c r="C205" s="38">
        <v>45432</v>
      </c>
    </row>
    <row r="206" spans="1:3" x14ac:dyDescent="0.25">
      <c r="A206" t="s">
        <v>131</v>
      </c>
      <c r="B206">
        <f t="shared" si="3"/>
        <v>21</v>
      </c>
      <c r="C206" s="38">
        <v>45433</v>
      </c>
    </row>
    <row r="207" spans="1:3" x14ac:dyDescent="0.25">
      <c r="A207" t="s">
        <v>132</v>
      </c>
      <c r="B207">
        <f t="shared" si="3"/>
        <v>21</v>
      </c>
      <c r="C207" s="38">
        <v>45434</v>
      </c>
    </row>
    <row r="208" spans="1:3" x14ac:dyDescent="0.25">
      <c r="A208" t="s">
        <v>133</v>
      </c>
      <c r="B208">
        <f t="shared" si="3"/>
        <v>21</v>
      </c>
      <c r="C208" s="38">
        <v>45435</v>
      </c>
    </row>
    <row r="209" spans="1:3" x14ac:dyDescent="0.25">
      <c r="A209" t="s">
        <v>134</v>
      </c>
      <c r="B209">
        <f t="shared" si="3"/>
        <v>21</v>
      </c>
      <c r="C209" s="38">
        <v>45436</v>
      </c>
    </row>
    <row r="210" spans="1:3" x14ac:dyDescent="0.25">
      <c r="A210" t="s">
        <v>128</v>
      </c>
      <c r="B210">
        <f t="shared" si="3"/>
        <v>21</v>
      </c>
      <c r="C210" s="38">
        <v>45437</v>
      </c>
    </row>
    <row r="211" spans="1:3" x14ac:dyDescent="0.25">
      <c r="A211" t="s">
        <v>129</v>
      </c>
      <c r="B211">
        <f t="shared" si="3"/>
        <v>21</v>
      </c>
      <c r="C211" s="38">
        <v>45438</v>
      </c>
    </row>
    <row r="212" spans="1:3" x14ac:dyDescent="0.25">
      <c r="A212" t="s">
        <v>130</v>
      </c>
      <c r="B212">
        <f t="shared" si="3"/>
        <v>22</v>
      </c>
      <c r="C212" s="38">
        <v>45439</v>
      </c>
    </row>
    <row r="213" spans="1:3" x14ac:dyDescent="0.25">
      <c r="A213" t="s">
        <v>131</v>
      </c>
      <c r="B213">
        <f t="shared" si="3"/>
        <v>22</v>
      </c>
      <c r="C213" s="38">
        <v>45440</v>
      </c>
    </row>
    <row r="214" spans="1:3" x14ac:dyDescent="0.25">
      <c r="A214" t="s">
        <v>132</v>
      </c>
      <c r="B214">
        <f t="shared" si="3"/>
        <v>22</v>
      </c>
      <c r="C214" s="38">
        <v>45441</v>
      </c>
    </row>
    <row r="215" spans="1:3" x14ac:dyDescent="0.25">
      <c r="A215" t="s">
        <v>133</v>
      </c>
      <c r="B215">
        <f t="shared" si="3"/>
        <v>22</v>
      </c>
      <c r="C215" s="38">
        <v>45442</v>
      </c>
    </row>
    <row r="216" spans="1:3" x14ac:dyDescent="0.25">
      <c r="A216" t="s">
        <v>134</v>
      </c>
      <c r="B216">
        <f t="shared" si="3"/>
        <v>22</v>
      </c>
      <c r="C216" s="38">
        <v>45443</v>
      </c>
    </row>
    <row r="217" spans="1:3" x14ac:dyDescent="0.25">
      <c r="A217" t="s">
        <v>128</v>
      </c>
      <c r="B217">
        <f t="shared" si="3"/>
        <v>22</v>
      </c>
      <c r="C217" s="38">
        <v>45444</v>
      </c>
    </row>
    <row r="218" spans="1:3" x14ac:dyDescent="0.25">
      <c r="A218" t="s">
        <v>129</v>
      </c>
      <c r="B218">
        <f t="shared" si="3"/>
        <v>22</v>
      </c>
      <c r="C218" s="38">
        <v>45445</v>
      </c>
    </row>
    <row r="219" spans="1:3" x14ac:dyDescent="0.25">
      <c r="A219" t="s">
        <v>130</v>
      </c>
      <c r="B219">
        <f t="shared" si="3"/>
        <v>23</v>
      </c>
      <c r="C219" s="38">
        <v>45446</v>
      </c>
    </row>
    <row r="220" spans="1:3" x14ac:dyDescent="0.25">
      <c r="A220" t="s">
        <v>131</v>
      </c>
      <c r="B220">
        <f t="shared" si="3"/>
        <v>23</v>
      </c>
      <c r="C220" s="38">
        <v>45447</v>
      </c>
    </row>
    <row r="221" spans="1:3" x14ac:dyDescent="0.25">
      <c r="A221" t="s">
        <v>132</v>
      </c>
      <c r="B221">
        <f t="shared" si="3"/>
        <v>23</v>
      </c>
      <c r="C221" s="38">
        <v>45448</v>
      </c>
    </row>
    <row r="222" spans="1:3" x14ac:dyDescent="0.25">
      <c r="A222" t="s">
        <v>133</v>
      </c>
      <c r="B222">
        <f t="shared" si="3"/>
        <v>23</v>
      </c>
      <c r="C222" s="38">
        <v>45449</v>
      </c>
    </row>
    <row r="223" spans="1:3" x14ac:dyDescent="0.25">
      <c r="A223" t="s">
        <v>134</v>
      </c>
      <c r="B223">
        <f t="shared" si="3"/>
        <v>23</v>
      </c>
      <c r="C223" s="38">
        <v>45450</v>
      </c>
    </row>
    <row r="224" spans="1:3" x14ac:dyDescent="0.25">
      <c r="A224" t="s">
        <v>128</v>
      </c>
      <c r="B224">
        <f t="shared" si="3"/>
        <v>23</v>
      </c>
      <c r="C224" s="38">
        <v>45451</v>
      </c>
    </row>
    <row r="225" spans="1:3" x14ac:dyDescent="0.25">
      <c r="A225" t="s">
        <v>129</v>
      </c>
      <c r="B225">
        <f t="shared" si="3"/>
        <v>23</v>
      </c>
      <c r="C225" s="38">
        <v>45452</v>
      </c>
    </row>
    <row r="226" spans="1:3" x14ac:dyDescent="0.25">
      <c r="A226" t="s">
        <v>130</v>
      </c>
      <c r="B226">
        <f t="shared" si="3"/>
        <v>24</v>
      </c>
      <c r="C226" s="38">
        <v>45453</v>
      </c>
    </row>
    <row r="227" spans="1:3" x14ac:dyDescent="0.25">
      <c r="A227" t="s">
        <v>131</v>
      </c>
      <c r="B227">
        <f t="shared" si="3"/>
        <v>24</v>
      </c>
      <c r="C227" s="38">
        <v>45454</v>
      </c>
    </row>
    <row r="228" spans="1:3" x14ac:dyDescent="0.25">
      <c r="A228" t="s">
        <v>132</v>
      </c>
      <c r="B228">
        <f t="shared" si="3"/>
        <v>24</v>
      </c>
      <c r="C228" s="38">
        <v>45455</v>
      </c>
    </row>
    <row r="229" spans="1:3" x14ac:dyDescent="0.25">
      <c r="A229" t="s">
        <v>133</v>
      </c>
      <c r="B229">
        <f t="shared" si="3"/>
        <v>24</v>
      </c>
      <c r="C229" s="38">
        <v>45456</v>
      </c>
    </row>
    <row r="230" spans="1:3" x14ac:dyDescent="0.25">
      <c r="A230" t="s">
        <v>134</v>
      </c>
      <c r="B230">
        <f t="shared" si="3"/>
        <v>24</v>
      </c>
      <c r="C230" s="38">
        <v>45457</v>
      </c>
    </row>
    <row r="231" spans="1:3" x14ac:dyDescent="0.25">
      <c r="A231" t="s">
        <v>128</v>
      </c>
      <c r="B231">
        <f t="shared" si="3"/>
        <v>24</v>
      </c>
      <c r="C231" s="38">
        <v>45458</v>
      </c>
    </row>
    <row r="232" spans="1:3" x14ac:dyDescent="0.25">
      <c r="A232" t="s">
        <v>129</v>
      </c>
      <c r="B232">
        <f t="shared" si="3"/>
        <v>24</v>
      </c>
      <c r="C232" s="38">
        <v>45459</v>
      </c>
    </row>
    <row r="233" spans="1:3" x14ac:dyDescent="0.25">
      <c r="A233" t="s">
        <v>130</v>
      </c>
      <c r="B233">
        <f t="shared" si="3"/>
        <v>25</v>
      </c>
      <c r="C233" s="38">
        <v>45460</v>
      </c>
    </row>
    <row r="234" spans="1:3" x14ac:dyDescent="0.25">
      <c r="A234" t="s">
        <v>131</v>
      </c>
      <c r="B234">
        <f t="shared" si="3"/>
        <v>25</v>
      </c>
      <c r="C234" s="38">
        <v>45461</v>
      </c>
    </row>
    <row r="235" spans="1:3" x14ac:dyDescent="0.25">
      <c r="A235" t="s">
        <v>132</v>
      </c>
      <c r="B235">
        <f t="shared" si="3"/>
        <v>25</v>
      </c>
      <c r="C235" s="38">
        <v>45462</v>
      </c>
    </row>
    <row r="236" spans="1:3" x14ac:dyDescent="0.25">
      <c r="A236" t="s">
        <v>133</v>
      </c>
      <c r="B236">
        <f t="shared" si="3"/>
        <v>25</v>
      </c>
      <c r="C236" s="38">
        <v>45463</v>
      </c>
    </row>
    <row r="237" spans="1:3" x14ac:dyDescent="0.25">
      <c r="A237" t="s">
        <v>134</v>
      </c>
      <c r="B237">
        <f t="shared" si="3"/>
        <v>25</v>
      </c>
      <c r="C237" s="38">
        <v>45464</v>
      </c>
    </row>
    <row r="238" spans="1:3" x14ac:dyDescent="0.25">
      <c r="A238" t="s">
        <v>128</v>
      </c>
      <c r="B238">
        <f t="shared" si="3"/>
        <v>25</v>
      </c>
      <c r="C238" s="38">
        <v>45465</v>
      </c>
    </row>
    <row r="239" spans="1:3" x14ac:dyDescent="0.25">
      <c r="A239" t="s">
        <v>129</v>
      </c>
      <c r="B239">
        <f t="shared" si="3"/>
        <v>25</v>
      </c>
      <c r="C239" s="38">
        <v>45466</v>
      </c>
    </row>
    <row r="240" spans="1:3" x14ac:dyDescent="0.25">
      <c r="A240" t="s">
        <v>130</v>
      </c>
      <c r="B240">
        <f t="shared" si="3"/>
        <v>26</v>
      </c>
      <c r="C240" s="38">
        <v>45467</v>
      </c>
    </row>
    <row r="241" spans="1:3" x14ac:dyDescent="0.25">
      <c r="A241" t="s">
        <v>131</v>
      </c>
      <c r="B241">
        <f t="shared" si="3"/>
        <v>26</v>
      </c>
      <c r="C241" s="38">
        <v>45468</v>
      </c>
    </row>
    <row r="242" spans="1:3" x14ac:dyDescent="0.25">
      <c r="A242" t="s">
        <v>132</v>
      </c>
      <c r="B242">
        <f t="shared" si="3"/>
        <v>26</v>
      </c>
      <c r="C242" s="38">
        <v>45469</v>
      </c>
    </row>
    <row r="243" spans="1:3" x14ac:dyDescent="0.25">
      <c r="A243" t="s">
        <v>133</v>
      </c>
      <c r="B243">
        <f t="shared" si="3"/>
        <v>26</v>
      </c>
      <c r="C243" s="38">
        <v>45470</v>
      </c>
    </row>
    <row r="244" spans="1:3" x14ac:dyDescent="0.25">
      <c r="A244" t="s">
        <v>134</v>
      </c>
      <c r="B244">
        <f t="shared" si="3"/>
        <v>26</v>
      </c>
      <c r="C244" s="38">
        <v>45471</v>
      </c>
    </row>
    <row r="245" spans="1:3" x14ac:dyDescent="0.25">
      <c r="A245" t="s">
        <v>128</v>
      </c>
      <c r="B245">
        <f t="shared" si="3"/>
        <v>26</v>
      </c>
      <c r="C245" s="38">
        <v>45472</v>
      </c>
    </row>
    <row r="246" spans="1:3" x14ac:dyDescent="0.25">
      <c r="A246" t="s">
        <v>129</v>
      </c>
      <c r="B246">
        <f t="shared" si="3"/>
        <v>26</v>
      </c>
      <c r="C246" s="38">
        <v>45473</v>
      </c>
    </row>
    <row r="247" spans="1:3" x14ac:dyDescent="0.25">
      <c r="A247" t="s">
        <v>130</v>
      </c>
      <c r="B247">
        <f t="shared" si="3"/>
        <v>27</v>
      </c>
      <c r="C247" s="38">
        <v>45474</v>
      </c>
    </row>
    <row r="248" spans="1:3" x14ac:dyDescent="0.25">
      <c r="A248" t="s">
        <v>131</v>
      </c>
      <c r="B248">
        <f t="shared" si="3"/>
        <v>27</v>
      </c>
      <c r="C248" s="38">
        <v>45475</v>
      </c>
    </row>
    <row r="249" spans="1:3" x14ac:dyDescent="0.25">
      <c r="A249" t="s">
        <v>132</v>
      </c>
      <c r="B249">
        <f t="shared" si="3"/>
        <v>27</v>
      </c>
      <c r="C249" s="38">
        <v>45476</v>
      </c>
    </row>
    <row r="250" spans="1:3" x14ac:dyDescent="0.25">
      <c r="A250" t="s">
        <v>133</v>
      </c>
      <c r="B250">
        <f t="shared" si="3"/>
        <v>27</v>
      </c>
      <c r="C250" s="38">
        <v>45477</v>
      </c>
    </row>
    <row r="251" spans="1:3" x14ac:dyDescent="0.25">
      <c r="A251" t="s">
        <v>134</v>
      </c>
      <c r="B251">
        <f t="shared" si="3"/>
        <v>27</v>
      </c>
      <c r="C251" s="38">
        <v>45478</v>
      </c>
    </row>
    <row r="252" spans="1:3" x14ac:dyDescent="0.25">
      <c r="A252" t="s">
        <v>128</v>
      </c>
      <c r="B252">
        <f t="shared" si="3"/>
        <v>27</v>
      </c>
      <c r="C252" s="38">
        <v>45479</v>
      </c>
    </row>
    <row r="253" spans="1:3" x14ac:dyDescent="0.25">
      <c r="A253" t="s">
        <v>129</v>
      </c>
      <c r="B253">
        <f t="shared" si="3"/>
        <v>27</v>
      </c>
      <c r="C253" s="38">
        <v>45480</v>
      </c>
    </row>
    <row r="254" spans="1:3" x14ac:dyDescent="0.25">
      <c r="A254" t="s">
        <v>130</v>
      </c>
      <c r="B254">
        <f t="shared" si="3"/>
        <v>28</v>
      </c>
      <c r="C254" s="38">
        <v>45481</v>
      </c>
    </row>
    <row r="255" spans="1:3" x14ac:dyDescent="0.25">
      <c r="A255" t="s">
        <v>131</v>
      </c>
      <c r="B255">
        <f t="shared" si="3"/>
        <v>28</v>
      </c>
      <c r="C255" s="38">
        <v>45482</v>
      </c>
    </row>
    <row r="256" spans="1:3" x14ac:dyDescent="0.25">
      <c r="A256" t="s">
        <v>132</v>
      </c>
      <c r="B256">
        <f t="shared" si="3"/>
        <v>28</v>
      </c>
      <c r="C256" s="38">
        <v>45483</v>
      </c>
    </row>
    <row r="257" spans="1:3" x14ac:dyDescent="0.25">
      <c r="A257" t="s">
        <v>133</v>
      </c>
      <c r="B257">
        <f t="shared" si="3"/>
        <v>28</v>
      </c>
      <c r="C257" s="38">
        <v>45484</v>
      </c>
    </row>
    <row r="258" spans="1:3" x14ac:dyDescent="0.25">
      <c r="A258" t="s">
        <v>134</v>
      </c>
      <c r="B258">
        <f t="shared" si="3"/>
        <v>28</v>
      </c>
      <c r="C258" s="38">
        <v>45485</v>
      </c>
    </row>
    <row r="259" spans="1:3" x14ac:dyDescent="0.25">
      <c r="A259" t="s">
        <v>128</v>
      </c>
      <c r="B259">
        <f t="shared" si="3"/>
        <v>28</v>
      </c>
      <c r="C259" s="38">
        <v>45486</v>
      </c>
    </row>
    <row r="260" spans="1:3" x14ac:dyDescent="0.25">
      <c r="A260" t="s">
        <v>129</v>
      </c>
      <c r="B260">
        <f t="shared" si="3"/>
        <v>28</v>
      </c>
      <c r="C260" s="38">
        <v>45487</v>
      </c>
    </row>
    <row r="261" spans="1:3" x14ac:dyDescent="0.25">
      <c r="A261" t="s">
        <v>130</v>
      </c>
      <c r="B261">
        <f t="shared" si="3"/>
        <v>29</v>
      </c>
      <c r="C261" s="38">
        <v>45488</v>
      </c>
    </row>
    <row r="262" spans="1:3" x14ac:dyDescent="0.25">
      <c r="A262" t="s">
        <v>131</v>
      </c>
      <c r="B262">
        <f t="shared" si="3"/>
        <v>29</v>
      </c>
      <c r="C262" s="38">
        <v>45489</v>
      </c>
    </row>
    <row r="263" spans="1:3" x14ac:dyDescent="0.25">
      <c r="A263" t="s">
        <v>132</v>
      </c>
      <c r="B263">
        <f t="shared" si="3"/>
        <v>29</v>
      </c>
      <c r="C263" s="38">
        <v>45490</v>
      </c>
    </row>
    <row r="264" spans="1:3" x14ac:dyDescent="0.25">
      <c r="A264" t="s">
        <v>133</v>
      </c>
      <c r="B264">
        <f t="shared" si="3"/>
        <v>29</v>
      </c>
      <c r="C264" s="38">
        <v>45491</v>
      </c>
    </row>
    <row r="265" spans="1:3" x14ac:dyDescent="0.25">
      <c r="A265" t="s">
        <v>134</v>
      </c>
      <c r="B265">
        <f t="shared" si="3"/>
        <v>29</v>
      </c>
      <c r="C265" s="38">
        <v>45492</v>
      </c>
    </row>
    <row r="266" spans="1:3" x14ac:dyDescent="0.25">
      <c r="A266" t="s">
        <v>128</v>
      </c>
      <c r="B266">
        <f t="shared" si="3"/>
        <v>29</v>
      </c>
      <c r="C266" s="38">
        <v>45493</v>
      </c>
    </row>
    <row r="267" spans="1:3" x14ac:dyDescent="0.25">
      <c r="A267" t="s">
        <v>129</v>
      </c>
      <c r="B267">
        <f t="shared" ref="B267:B330" si="4">B260+1</f>
        <v>29</v>
      </c>
      <c r="C267" s="38">
        <v>45494</v>
      </c>
    </row>
    <row r="268" spans="1:3" x14ac:dyDescent="0.25">
      <c r="A268" t="s">
        <v>130</v>
      </c>
      <c r="B268">
        <f t="shared" si="4"/>
        <v>30</v>
      </c>
      <c r="C268" s="38">
        <v>45495</v>
      </c>
    </row>
    <row r="269" spans="1:3" x14ac:dyDescent="0.25">
      <c r="A269" t="s">
        <v>131</v>
      </c>
      <c r="B269">
        <f t="shared" si="4"/>
        <v>30</v>
      </c>
      <c r="C269" s="38">
        <v>45496</v>
      </c>
    </row>
    <row r="270" spans="1:3" x14ac:dyDescent="0.25">
      <c r="A270" t="s">
        <v>132</v>
      </c>
      <c r="B270">
        <f t="shared" si="4"/>
        <v>30</v>
      </c>
      <c r="C270" s="38">
        <v>45497</v>
      </c>
    </row>
    <row r="271" spans="1:3" x14ac:dyDescent="0.25">
      <c r="A271" t="s">
        <v>133</v>
      </c>
      <c r="B271">
        <f t="shared" si="4"/>
        <v>30</v>
      </c>
      <c r="C271" s="38">
        <v>45498</v>
      </c>
    </row>
    <row r="272" spans="1:3" x14ac:dyDescent="0.25">
      <c r="A272" t="s">
        <v>134</v>
      </c>
      <c r="B272">
        <f t="shared" si="4"/>
        <v>30</v>
      </c>
      <c r="C272" s="38">
        <v>45499</v>
      </c>
    </row>
    <row r="273" spans="1:3" x14ac:dyDescent="0.25">
      <c r="A273" t="s">
        <v>128</v>
      </c>
      <c r="B273">
        <f t="shared" si="4"/>
        <v>30</v>
      </c>
      <c r="C273" s="38">
        <v>45500</v>
      </c>
    </row>
    <row r="274" spans="1:3" x14ac:dyDescent="0.25">
      <c r="A274" t="s">
        <v>129</v>
      </c>
      <c r="B274">
        <f t="shared" si="4"/>
        <v>30</v>
      </c>
      <c r="C274" s="38">
        <v>45501</v>
      </c>
    </row>
    <row r="275" spans="1:3" x14ac:dyDescent="0.25">
      <c r="A275" t="s">
        <v>130</v>
      </c>
      <c r="B275">
        <f t="shared" si="4"/>
        <v>31</v>
      </c>
      <c r="C275" s="38">
        <v>45502</v>
      </c>
    </row>
    <row r="276" spans="1:3" x14ac:dyDescent="0.25">
      <c r="A276" t="s">
        <v>131</v>
      </c>
      <c r="B276">
        <f t="shared" si="4"/>
        <v>31</v>
      </c>
      <c r="C276" s="38">
        <v>45503</v>
      </c>
    </row>
    <row r="277" spans="1:3" x14ac:dyDescent="0.25">
      <c r="A277" t="s">
        <v>132</v>
      </c>
      <c r="B277">
        <f t="shared" si="4"/>
        <v>31</v>
      </c>
      <c r="C277" s="38">
        <v>45504</v>
      </c>
    </row>
    <row r="278" spans="1:3" x14ac:dyDescent="0.25">
      <c r="A278" t="s">
        <v>133</v>
      </c>
      <c r="B278">
        <f t="shared" si="4"/>
        <v>31</v>
      </c>
      <c r="C278" s="38">
        <v>45505</v>
      </c>
    </row>
    <row r="279" spans="1:3" x14ac:dyDescent="0.25">
      <c r="A279" t="s">
        <v>134</v>
      </c>
      <c r="B279">
        <f t="shared" si="4"/>
        <v>31</v>
      </c>
      <c r="C279" s="38">
        <v>45506</v>
      </c>
    </row>
    <row r="280" spans="1:3" x14ac:dyDescent="0.25">
      <c r="A280" t="s">
        <v>128</v>
      </c>
      <c r="B280">
        <f t="shared" si="4"/>
        <v>31</v>
      </c>
      <c r="C280" s="38">
        <v>45507</v>
      </c>
    </row>
    <row r="281" spans="1:3" x14ac:dyDescent="0.25">
      <c r="A281" t="s">
        <v>129</v>
      </c>
      <c r="B281">
        <f t="shared" si="4"/>
        <v>31</v>
      </c>
      <c r="C281" s="38">
        <v>45508</v>
      </c>
    </row>
    <row r="282" spans="1:3" x14ac:dyDescent="0.25">
      <c r="A282" t="s">
        <v>130</v>
      </c>
      <c r="B282">
        <f t="shared" si="4"/>
        <v>32</v>
      </c>
      <c r="C282" s="38">
        <v>45509</v>
      </c>
    </row>
    <row r="283" spans="1:3" x14ac:dyDescent="0.25">
      <c r="A283" t="s">
        <v>131</v>
      </c>
      <c r="B283">
        <f t="shared" si="4"/>
        <v>32</v>
      </c>
      <c r="C283" s="38">
        <v>45510</v>
      </c>
    </row>
    <row r="284" spans="1:3" x14ac:dyDescent="0.25">
      <c r="A284" t="s">
        <v>132</v>
      </c>
      <c r="B284">
        <f t="shared" si="4"/>
        <v>32</v>
      </c>
      <c r="C284" s="38">
        <v>45511</v>
      </c>
    </row>
    <row r="285" spans="1:3" x14ac:dyDescent="0.25">
      <c r="A285" t="s">
        <v>133</v>
      </c>
      <c r="B285">
        <f t="shared" si="4"/>
        <v>32</v>
      </c>
      <c r="C285" s="38">
        <v>45512</v>
      </c>
    </row>
    <row r="286" spans="1:3" x14ac:dyDescent="0.25">
      <c r="A286" t="s">
        <v>134</v>
      </c>
      <c r="B286">
        <f t="shared" si="4"/>
        <v>32</v>
      </c>
      <c r="C286" s="38">
        <v>45513</v>
      </c>
    </row>
    <row r="287" spans="1:3" x14ac:dyDescent="0.25">
      <c r="A287" t="s">
        <v>128</v>
      </c>
      <c r="B287">
        <f t="shared" si="4"/>
        <v>32</v>
      </c>
      <c r="C287" s="38">
        <v>45514</v>
      </c>
    </row>
    <row r="288" spans="1:3" x14ac:dyDescent="0.25">
      <c r="A288" t="s">
        <v>129</v>
      </c>
      <c r="B288">
        <f t="shared" si="4"/>
        <v>32</v>
      </c>
      <c r="C288" s="38">
        <v>45515</v>
      </c>
    </row>
    <row r="289" spans="1:3" x14ac:dyDescent="0.25">
      <c r="A289" t="s">
        <v>130</v>
      </c>
      <c r="B289">
        <f t="shared" si="4"/>
        <v>33</v>
      </c>
      <c r="C289" s="38">
        <v>45516</v>
      </c>
    </row>
    <row r="290" spans="1:3" x14ac:dyDescent="0.25">
      <c r="A290" t="s">
        <v>131</v>
      </c>
      <c r="B290">
        <f t="shared" si="4"/>
        <v>33</v>
      </c>
      <c r="C290" s="38">
        <v>45517</v>
      </c>
    </row>
    <row r="291" spans="1:3" x14ac:dyDescent="0.25">
      <c r="A291" t="s">
        <v>132</v>
      </c>
      <c r="B291">
        <f t="shared" si="4"/>
        <v>33</v>
      </c>
      <c r="C291" s="38">
        <v>45518</v>
      </c>
    </row>
    <row r="292" spans="1:3" x14ac:dyDescent="0.25">
      <c r="A292" t="s">
        <v>133</v>
      </c>
      <c r="B292">
        <f t="shared" si="4"/>
        <v>33</v>
      </c>
      <c r="C292" s="38">
        <v>45519</v>
      </c>
    </row>
    <row r="293" spans="1:3" x14ac:dyDescent="0.25">
      <c r="A293" t="s">
        <v>134</v>
      </c>
      <c r="B293">
        <f t="shared" si="4"/>
        <v>33</v>
      </c>
      <c r="C293" s="38">
        <v>45520</v>
      </c>
    </row>
    <row r="294" spans="1:3" x14ac:dyDescent="0.25">
      <c r="A294" t="s">
        <v>128</v>
      </c>
      <c r="B294">
        <f t="shared" si="4"/>
        <v>33</v>
      </c>
      <c r="C294" s="38">
        <v>45521</v>
      </c>
    </row>
    <row r="295" spans="1:3" x14ac:dyDescent="0.25">
      <c r="A295" t="s">
        <v>129</v>
      </c>
      <c r="B295">
        <f t="shared" si="4"/>
        <v>33</v>
      </c>
      <c r="C295" s="38">
        <v>45522</v>
      </c>
    </row>
    <row r="296" spans="1:3" x14ac:dyDescent="0.25">
      <c r="A296" t="s">
        <v>130</v>
      </c>
      <c r="B296">
        <f t="shared" si="4"/>
        <v>34</v>
      </c>
      <c r="C296" s="38">
        <v>45523</v>
      </c>
    </row>
    <row r="297" spans="1:3" x14ac:dyDescent="0.25">
      <c r="A297" t="s">
        <v>131</v>
      </c>
      <c r="B297">
        <f t="shared" si="4"/>
        <v>34</v>
      </c>
      <c r="C297" s="38">
        <v>45524</v>
      </c>
    </row>
    <row r="298" spans="1:3" x14ac:dyDescent="0.25">
      <c r="A298" t="s">
        <v>132</v>
      </c>
      <c r="B298">
        <f t="shared" si="4"/>
        <v>34</v>
      </c>
      <c r="C298" s="38">
        <v>45525</v>
      </c>
    </row>
    <row r="299" spans="1:3" x14ac:dyDescent="0.25">
      <c r="A299" t="s">
        <v>133</v>
      </c>
      <c r="B299">
        <f t="shared" si="4"/>
        <v>34</v>
      </c>
      <c r="C299" s="38">
        <v>45526</v>
      </c>
    </row>
    <row r="300" spans="1:3" x14ac:dyDescent="0.25">
      <c r="A300" t="s">
        <v>134</v>
      </c>
      <c r="B300">
        <f t="shared" si="4"/>
        <v>34</v>
      </c>
      <c r="C300" s="38">
        <v>45527</v>
      </c>
    </row>
    <row r="301" spans="1:3" x14ac:dyDescent="0.25">
      <c r="A301" t="s">
        <v>128</v>
      </c>
      <c r="B301">
        <f t="shared" si="4"/>
        <v>34</v>
      </c>
      <c r="C301" s="38">
        <v>45528</v>
      </c>
    </row>
    <row r="302" spans="1:3" x14ac:dyDescent="0.25">
      <c r="A302" t="s">
        <v>129</v>
      </c>
      <c r="B302">
        <f t="shared" si="4"/>
        <v>34</v>
      </c>
      <c r="C302" s="38">
        <v>45529</v>
      </c>
    </row>
    <row r="303" spans="1:3" x14ac:dyDescent="0.25">
      <c r="A303" t="s">
        <v>130</v>
      </c>
      <c r="B303">
        <f t="shared" si="4"/>
        <v>35</v>
      </c>
      <c r="C303" s="38">
        <v>45530</v>
      </c>
    </row>
    <row r="304" spans="1:3" x14ac:dyDescent="0.25">
      <c r="A304" t="s">
        <v>131</v>
      </c>
      <c r="B304">
        <f t="shared" si="4"/>
        <v>35</v>
      </c>
      <c r="C304" s="38">
        <v>45531</v>
      </c>
    </row>
    <row r="305" spans="1:3" x14ac:dyDescent="0.25">
      <c r="A305" t="s">
        <v>132</v>
      </c>
      <c r="B305">
        <f t="shared" si="4"/>
        <v>35</v>
      </c>
      <c r="C305" s="38">
        <v>45532</v>
      </c>
    </row>
    <row r="306" spans="1:3" x14ac:dyDescent="0.25">
      <c r="A306" t="s">
        <v>133</v>
      </c>
      <c r="B306">
        <f t="shared" si="4"/>
        <v>35</v>
      </c>
      <c r="C306" s="38">
        <v>45533</v>
      </c>
    </row>
    <row r="307" spans="1:3" x14ac:dyDescent="0.25">
      <c r="A307" t="s">
        <v>134</v>
      </c>
      <c r="B307">
        <f t="shared" si="4"/>
        <v>35</v>
      </c>
      <c r="C307" s="38">
        <v>45534</v>
      </c>
    </row>
    <row r="308" spans="1:3" x14ac:dyDescent="0.25">
      <c r="A308" t="s">
        <v>128</v>
      </c>
      <c r="B308">
        <f t="shared" si="4"/>
        <v>35</v>
      </c>
      <c r="C308" s="38">
        <v>45535</v>
      </c>
    </row>
    <row r="309" spans="1:3" x14ac:dyDescent="0.25">
      <c r="A309" t="s">
        <v>129</v>
      </c>
      <c r="B309">
        <f t="shared" si="4"/>
        <v>35</v>
      </c>
      <c r="C309" s="38">
        <v>45536</v>
      </c>
    </row>
    <row r="310" spans="1:3" x14ac:dyDescent="0.25">
      <c r="A310" t="s">
        <v>130</v>
      </c>
      <c r="B310">
        <f t="shared" si="4"/>
        <v>36</v>
      </c>
      <c r="C310" s="38">
        <v>45537</v>
      </c>
    </row>
    <row r="311" spans="1:3" x14ac:dyDescent="0.25">
      <c r="A311" t="s">
        <v>131</v>
      </c>
      <c r="B311">
        <f t="shared" si="4"/>
        <v>36</v>
      </c>
      <c r="C311" s="38">
        <v>45538</v>
      </c>
    </row>
    <row r="312" spans="1:3" x14ac:dyDescent="0.25">
      <c r="A312" t="s">
        <v>132</v>
      </c>
      <c r="B312">
        <f t="shared" si="4"/>
        <v>36</v>
      </c>
      <c r="C312" s="38">
        <v>45539</v>
      </c>
    </row>
    <row r="313" spans="1:3" x14ac:dyDescent="0.25">
      <c r="A313" t="s">
        <v>133</v>
      </c>
      <c r="B313">
        <f t="shared" si="4"/>
        <v>36</v>
      </c>
      <c r="C313" s="38">
        <v>45540</v>
      </c>
    </row>
    <row r="314" spans="1:3" x14ac:dyDescent="0.25">
      <c r="A314" t="s">
        <v>134</v>
      </c>
      <c r="B314">
        <f t="shared" si="4"/>
        <v>36</v>
      </c>
      <c r="C314" s="38">
        <v>45541</v>
      </c>
    </row>
    <row r="315" spans="1:3" x14ac:dyDescent="0.25">
      <c r="A315" t="s">
        <v>128</v>
      </c>
      <c r="B315">
        <f t="shared" si="4"/>
        <v>36</v>
      </c>
      <c r="C315" s="38">
        <v>45542</v>
      </c>
    </row>
    <row r="316" spans="1:3" x14ac:dyDescent="0.25">
      <c r="A316" t="s">
        <v>129</v>
      </c>
      <c r="B316">
        <f t="shared" si="4"/>
        <v>36</v>
      </c>
      <c r="C316" s="38">
        <v>45543</v>
      </c>
    </row>
    <row r="317" spans="1:3" x14ac:dyDescent="0.25">
      <c r="A317" t="s">
        <v>130</v>
      </c>
      <c r="B317">
        <f t="shared" si="4"/>
        <v>37</v>
      </c>
      <c r="C317" s="38">
        <v>45544</v>
      </c>
    </row>
    <row r="318" spans="1:3" x14ac:dyDescent="0.25">
      <c r="A318" t="s">
        <v>131</v>
      </c>
      <c r="B318">
        <f t="shared" si="4"/>
        <v>37</v>
      </c>
      <c r="C318" s="38">
        <v>45545</v>
      </c>
    </row>
    <row r="319" spans="1:3" x14ac:dyDescent="0.25">
      <c r="A319" t="s">
        <v>132</v>
      </c>
      <c r="B319">
        <f t="shared" si="4"/>
        <v>37</v>
      </c>
      <c r="C319" s="38">
        <v>45546</v>
      </c>
    </row>
    <row r="320" spans="1:3" x14ac:dyDescent="0.25">
      <c r="A320" t="s">
        <v>133</v>
      </c>
      <c r="B320">
        <f t="shared" si="4"/>
        <v>37</v>
      </c>
      <c r="C320" s="38">
        <v>45547</v>
      </c>
    </row>
    <row r="321" spans="1:3" x14ac:dyDescent="0.25">
      <c r="A321" t="s">
        <v>134</v>
      </c>
      <c r="B321">
        <f t="shared" si="4"/>
        <v>37</v>
      </c>
      <c r="C321" s="38">
        <v>45548</v>
      </c>
    </row>
    <row r="322" spans="1:3" x14ac:dyDescent="0.25">
      <c r="A322" t="s">
        <v>128</v>
      </c>
      <c r="B322">
        <f t="shared" si="4"/>
        <v>37</v>
      </c>
      <c r="C322" s="38">
        <v>45549</v>
      </c>
    </row>
    <row r="323" spans="1:3" x14ac:dyDescent="0.25">
      <c r="A323" t="s">
        <v>129</v>
      </c>
      <c r="B323">
        <f t="shared" si="4"/>
        <v>37</v>
      </c>
      <c r="C323" s="38">
        <v>45550</v>
      </c>
    </row>
    <row r="324" spans="1:3" x14ac:dyDescent="0.25">
      <c r="A324" t="s">
        <v>130</v>
      </c>
      <c r="B324">
        <f t="shared" si="4"/>
        <v>38</v>
      </c>
      <c r="C324" s="38">
        <v>45551</v>
      </c>
    </row>
    <row r="325" spans="1:3" x14ac:dyDescent="0.25">
      <c r="A325" t="s">
        <v>131</v>
      </c>
      <c r="B325">
        <f t="shared" si="4"/>
        <v>38</v>
      </c>
      <c r="C325" s="38">
        <v>45552</v>
      </c>
    </row>
    <row r="326" spans="1:3" x14ac:dyDescent="0.25">
      <c r="A326" t="s">
        <v>132</v>
      </c>
      <c r="B326">
        <f t="shared" si="4"/>
        <v>38</v>
      </c>
      <c r="C326" s="38">
        <v>45553</v>
      </c>
    </row>
    <row r="327" spans="1:3" x14ac:dyDescent="0.25">
      <c r="A327" t="s">
        <v>133</v>
      </c>
      <c r="B327">
        <f t="shared" si="4"/>
        <v>38</v>
      </c>
      <c r="C327" s="38">
        <v>45554</v>
      </c>
    </row>
    <row r="328" spans="1:3" x14ac:dyDescent="0.25">
      <c r="A328" t="s">
        <v>134</v>
      </c>
      <c r="B328">
        <f t="shared" si="4"/>
        <v>38</v>
      </c>
      <c r="C328" s="38">
        <v>45555</v>
      </c>
    </row>
    <row r="329" spans="1:3" x14ac:dyDescent="0.25">
      <c r="A329" t="s">
        <v>128</v>
      </c>
      <c r="B329">
        <f t="shared" si="4"/>
        <v>38</v>
      </c>
      <c r="C329" s="38">
        <v>45556</v>
      </c>
    </row>
    <row r="330" spans="1:3" x14ac:dyDescent="0.25">
      <c r="A330" t="s">
        <v>129</v>
      </c>
      <c r="B330">
        <f t="shared" si="4"/>
        <v>38</v>
      </c>
      <c r="C330" s="38">
        <v>45557</v>
      </c>
    </row>
    <row r="331" spans="1:3" x14ac:dyDescent="0.25">
      <c r="A331" t="s">
        <v>130</v>
      </c>
      <c r="B331">
        <f t="shared" ref="B331:B394" si="5">B324+1</f>
        <v>39</v>
      </c>
      <c r="C331" s="38">
        <v>45558</v>
      </c>
    </row>
    <row r="332" spans="1:3" x14ac:dyDescent="0.25">
      <c r="A332" t="s">
        <v>131</v>
      </c>
      <c r="B332">
        <f t="shared" si="5"/>
        <v>39</v>
      </c>
      <c r="C332" s="38">
        <v>45559</v>
      </c>
    </row>
    <row r="333" spans="1:3" x14ac:dyDescent="0.25">
      <c r="A333" t="s">
        <v>132</v>
      </c>
      <c r="B333">
        <f t="shared" si="5"/>
        <v>39</v>
      </c>
      <c r="C333" s="38">
        <v>45560</v>
      </c>
    </row>
    <row r="334" spans="1:3" x14ac:dyDescent="0.25">
      <c r="A334" t="s">
        <v>133</v>
      </c>
      <c r="B334">
        <f t="shared" si="5"/>
        <v>39</v>
      </c>
      <c r="C334" s="38">
        <v>45561</v>
      </c>
    </row>
    <row r="335" spans="1:3" x14ac:dyDescent="0.25">
      <c r="A335" t="s">
        <v>134</v>
      </c>
      <c r="B335">
        <f t="shared" si="5"/>
        <v>39</v>
      </c>
      <c r="C335" s="38">
        <v>45562</v>
      </c>
    </row>
    <row r="336" spans="1:3" x14ac:dyDescent="0.25">
      <c r="A336" t="s">
        <v>128</v>
      </c>
      <c r="B336">
        <f t="shared" si="5"/>
        <v>39</v>
      </c>
      <c r="C336" s="38">
        <v>45563</v>
      </c>
    </row>
    <row r="337" spans="1:3" x14ac:dyDescent="0.25">
      <c r="A337" t="s">
        <v>129</v>
      </c>
      <c r="B337">
        <f t="shared" si="5"/>
        <v>39</v>
      </c>
      <c r="C337" s="38">
        <v>45564</v>
      </c>
    </row>
    <row r="338" spans="1:3" x14ac:dyDescent="0.25">
      <c r="A338" t="s">
        <v>130</v>
      </c>
      <c r="B338">
        <f t="shared" si="5"/>
        <v>40</v>
      </c>
      <c r="C338" s="38">
        <v>45565</v>
      </c>
    </row>
    <row r="339" spans="1:3" x14ac:dyDescent="0.25">
      <c r="A339" t="s">
        <v>131</v>
      </c>
      <c r="B339">
        <f t="shared" si="5"/>
        <v>40</v>
      </c>
      <c r="C339" s="38">
        <v>45566</v>
      </c>
    </row>
    <row r="340" spans="1:3" x14ac:dyDescent="0.25">
      <c r="A340" t="s">
        <v>132</v>
      </c>
      <c r="B340">
        <f t="shared" si="5"/>
        <v>40</v>
      </c>
      <c r="C340" s="38">
        <v>45567</v>
      </c>
    </row>
    <row r="341" spans="1:3" x14ac:dyDescent="0.25">
      <c r="A341" t="s">
        <v>133</v>
      </c>
      <c r="B341">
        <f t="shared" si="5"/>
        <v>40</v>
      </c>
      <c r="C341" s="38">
        <v>45568</v>
      </c>
    </row>
    <row r="342" spans="1:3" x14ac:dyDescent="0.25">
      <c r="A342" t="s">
        <v>134</v>
      </c>
      <c r="B342">
        <f t="shared" si="5"/>
        <v>40</v>
      </c>
      <c r="C342" s="38">
        <v>45569</v>
      </c>
    </row>
    <row r="343" spans="1:3" x14ac:dyDescent="0.25">
      <c r="A343" t="s">
        <v>128</v>
      </c>
      <c r="B343">
        <f t="shared" si="5"/>
        <v>40</v>
      </c>
      <c r="C343" s="38">
        <v>45570</v>
      </c>
    </row>
    <row r="344" spans="1:3" x14ac:dyDescent="0.25">
      <c r="A344" t="s">
        <v>129</v>
      </c>
      <c r="B344">
        <f t="shared" si="5"/>
        <v>40</v>
      </c>
      <c r="C344" s="38">
        <v>45571</v>
      </c>
    </row>
    <row r="345" spans="1:3" x14ac:dyDescent="0.25">
      <c r="A345" t="s">
        <v>130</v>
      </c>
      <c r="B345">
        <f t="shared" si="5"/>
        <v>41</v>
      </c>
      <c r="C345" s="38">
        <v>45572</v>
      </c>
    </row>
    <row r="346" spans="1:3" x14ac:dyDescent="0.25">
      <c r="A346" t="s">
        <v>131</v>
      </c>
      <c r="B346">
        <f t="shared" si="5"/>
        <v>41</v>
      </c>
      <c r="C346" s="38">
        <v>45573</v>
      </c>
    </row>
    <row r="347" spans="1:3" x14ac:dyDescent="0.25">
      <c r="A347" t="s">
        <v>132</v>
      </c>
      <c r="B347">
        <f t="shared" si="5"/>
        <v>41</v>
      </c>
      <c r="C347" s="38">
        <v>45574</v>
      </c>
    </row>
    <row r="348" spans="1:3" x14ac:dyDescent="0.25">
      <c r="A348" t="s">
        <v>133</v>
      </c>
      <c r="B348">
        <f t="shared" si="5"/>
        <v>41</v>
      </c>
      <c r="C348" s="38">
        <v>45575</v>
      </c>
    </row>
    <row r="349" spans="1:3" x14ac:dyDescent="0.25">
      <c r="A349" t="s">
        <v>134</v>
      </c>
      <c r="B349">
        <f t="shared" si="5"/>
        <v>41</v>
      </c>
      <c r="C349" s="38">
        <v>45576</v>
      </c>
    </row>
    <row r="350" spans="1:3" x14ac:dyDescent="0.25">
      <c r="A350" t="s">
        <v>128</v>
      </c>
      <c r="B350">
        <f t="shared" si="5"/>
        <v>41</v>
      </c>
      <c r="C350" s="38">
        <v>45577</v>
      </c>
    </row>
    <row r="351" spans="1:3" x14ac:dyDescent="0.25">
      <c r="A351" t="s">
        <v>129</v>
      </c>
      <c r="B351">
        <f t="shared" si="5"/>
        <v>41</v>
      </c>
      <c r="C351" s="38">
        <v>45578</v>
      </c>
    </row>
    <row r="352" spans="1:3" x14ac:dyDescent="0.25">
      <c r="A352" t="s">
        <v>130</v>
      </c>
      <c r="B352">
        <f t="shared" si="5"/>
        <v>42</v>
      </c>
      <c r="C352" s="38">
        <v>45579</v>
      </c>
    </row>
    <row r="353" spans="1:3" x14ac:dyDescent="0.25">
      <c r="A353" t="s">
        <v>131</v>
      </c>
      <c r="B353">
        <f t="shared" si="5"/>
        <v>42</v>
      </c>
      <c r="C353" s="38">
        <v>45580</v>
      </c>
    </row>
    <row r="354" spans="1:3" x14ac:dyDescent="0.25">
      <c r="A354" t="s">
        <v>132</v>
      </c>
      <c r="B354">
        <f t="shared" si="5"/>
        <v>42</v>
      </c>
      <c r="C354" s="38">
        <v>45581</v>
      </c>
    </row>
    <row r="355" spans="1:3" x14ac:dyDescent="0.25">
      <c r="A355" t="s">
        <v>133</v>
      </c>
      <c r="B355">
        <f t="shared" si="5"/>
        <v>42</v>
      </c>
      <c r="C355" s="38">
        <v>45582</v>
      </c>
    </row>
    <row r="356" spans="1:3" x14ac:dyDescent="0.25">
      <c r="A356" t="s">
        <v>134</v>
      </c>
      <c r="B356">
        <f t="shared" si="5"/>
        <v>42</v>
      </c>
      <c r="C356" s="38">
        <v>45583</v>
      </c>
    </row>
    <row r="357" spans="1:3" x14ac:dyDescent="0.25">
      <c r="A357" t="s">
        <v>128</v>
      </c>
      <c r="B357">
        <f t="shared" si="5"/>
        <v>42</v>
      </c>
      <c r="C357" s="38">
        <v>45584</v>
      </c>
    </row>
    <row r="358" spans="1:3" x14ac:dyDescent="0.25">
      <c r="A358" t="s">
        <v>129</v>
      </c>
      <c r="B358">
        <f t="shared" si="5"/>
        <v>42</v>
      </c>
      <c r="C358" s="38">
        <v>45585</v>
      </c>
    </row>
    <row r="359" spans="1:3" x14ac:dyDescent="0.25">
      <c r="A359" t="s">
        <v>130</v>
      </c>
      <c r="B359">
        <f t="shared" si="5"/>
        <v>43</v>
      </c>
      <c r="C359" s="38">
        <v>45586</v>
      </c>
    </row>
    <row r="360" spans="1:3" x14ac:dyDescent="0.25">
      <c r="A360" t="s">
        <v>131</v>
      </c>
      <c r="B360">
        <f t="shared" si="5"/>
        <v>43</v>
      </c>
      <c r="C360" s="38">
        <v>45587</v>
      </c>
    </row>
    <row r="361" spans="1:3" x14ac:dyDescent="0.25">
      <c r="A361" t="s">
        <v>132</v>
      </c>
      <c r="B361">
        <f t="shared" si="5"/>
        <v>43</v>
      </c>
      <c r="C361" s="38">
        <v>45588</v>
      </c>
    </row>
    <row r="362" spans="1:3" x14ac:dyDescent="0.25">
      <c r="A362" t="s">
        <v>133</v>
      </c>
      <c r="B362">
        <f t="shared" si="5"/>
        <v>43</v>
      </c>
      <c r="C362" s="38">
        <v>45589</v>
      </c>
    </row>
    <row r="363" spans="1:3" x14ac:dyDescent="0.25">
      <c r="A363" t="s">
        <v>134</v>
      </c>
      <c r="B363">
        <f t="shared" si="5"/>
        <v>43</v>
      </c>
      <c r="C363" s="38">
        <v>45590</v>
      </c>
    </row>
    <row r="364" spans="1:3" x14ac:dyDescent="0.25">
      <c r="A364" t="s">
        <v>128</v>
      </c>
      <c r="B364">
        <f t="shared" si="5"/>
        <v>43</v>
      </c>
      <c r="C364" s="38">
        <v>45591</v>
      </c>
    </row>
    <row r="365" spans="1:3" x14ac:dyDescent="0.25">
      <c r="A365" t="s">
        <v>129</v>
      </c>
      <c r="B365">
        <f t="shared" si="5"/>
        <v>43</v>
      </c>
      <c r="C365" s="38">
        <v>45592</v>
      </c>
    </row>
    <row r="366" spans="1:3" x14ac:dyDescent="0.25">
      <c r="A366" t="s">
        <v>130</v>
      </c>
      <c r="B366">
        <f t="shared" si="5"/>
        <v>44</v>
      </c>
      <c r="C366" s="38">
        <v>45593</v>
      </c>
    </row>
    <row r="367" spans="1:3" x14ac:dyDescent="0.25">
      <c r="A367" t="s">
        <v>131</v>
      </c>
      <c r="B367">
        <f t="shared" si="5"/>
        <v>44</v>
      </c>
      <c r="C367" s="38">
        <v>45594</v>
      </c>
    </row>
    <row r="368" spans="1:3" x14ac:dyDescent="0.25">
      <c r="A368" t="s">
        <v>132</v>
      </c>
      <c r="B368">
        <f t="shared" si="5"/>
        <v>44</v>
      </c>
      <c r="C368" s="38">
        <v>45595</v>
      </c>
    </row>
    <row r="369" spans="1:3" x14ac:dyDescent="0.25">
      <c r="A369" t="s">
        <v>133</v>
      </c>
      <c r="B369">
        <f t="shared" si="5"/>
        <v>44</v>
      </c>
      <c r="C369" s="38">
        <v>45596</v>
      </c>
    </row>
    <row r="370" spans="1:3" x14ac:dyDescent="0.25">
      <c r="A370" t="s">
        <v>134</v>
      </c>
      <c r="B370">
        <f t="shared" si="5"/>
        <v>44</v>
      </c>
      <c r="C370" s="38">
        <v>45597</v>
      </c>
    </row>
    <row r="371" spans="1:3" x14ac:dyDescent="0.25">
      <c r="A371" t="s">
        <v>128</v>
      </c>
      <c r="B371">
        <f t="shared" si="5"/>
        <v>44</v>
      </c>
      <c r="C371" s="38">
        <v>45598</v>
      </c>
    </row>
    <row r="372" spans="1:3" x14ac:dyDescent="0.25">
      <c r="A372" t="s">
        <v>129</v>
      </c>
      <c r="B372">
        <f t="shared" si="5"/>
        <v>44</v>
      </c>
      <c r="C372" s="38">
        <v>45599</v>
      </c>
    </row>
    <row r="373" spans="1:3" x14ac:dyDescent="0.25">
      <c r="A373" t="s">
        <v>130</v>
      </c>
      <c r="B373">
        <f t="shared" si="5"/>
        <v>45</v>
      </c>
      <c r="C373" s="38">
        <v>45600</v>
      </c>
    </row>
    <row r="374" spans="1:3" x14ac:dyDescent="0.25">
      <c r="A374" t="s">
        <v>131</v>
      </c>
      <c r="B374">
        <f t="shared" si="5"/>
        <v>45</v>
      </c>
      <c r="C374" s="38">
        <v>45601</v>
      </c>
    </row>
    <row r="375" spans="1:3" x14ac:dyDescent="0.25">
      <c r="A375" t="s">
        <v>132</v>
      </c>
      <c r="B375">
        <f t="shared" si="5"/>
        <v>45</v>
      </c>
      <c r="C375" s="38">
        <v>45602</v>
      </c>
    </row>
    <row r="376" spans="1:3" x14ac:dyDescent="0.25">
      <c r="A376" t="s">
        <v>133</v>
      </c>
      <c r="B376">
        <f t="shared" si="5"/>
        <v>45</v>
      </c>
      <c r="C376" s="38">
        <v>45603</v>
      </c>
    </row>
    <row r="377" spans="1:3" x14ac:dyDescent="0.25">
      <c r="A377" t="s">
        <v>134</v>
      </c>
      <c r="B377">
        <f t="shared" si="5"/>
        <v>45</v>
      </c>
      <c r="C377" s="38">
        <v>45604</v>
      </c>
    </row>
    <row r="378" spans="1:3" x14ac:dyDescent="0.25">
      <c r="A378" t="s">
        <v>128</v>
      </c>
      <c r="B378">
        <f t="shared" si="5"/>
        <v>45</v>
      </c>
      <c r="C378" s="38">
        <v>45605</v>
      </c>
    </row>
    <row r="379" spans="1:3" x14ac:dyDescent="0.25">
      <c r="A379" t="s">
        <v>129</v>
      </c>
      <c r="B379">
        <f t="shared" si="5"/>
        <v>45</v>
      </c>
      <c r="C379" s="38">
        <v>45606</v>
      </c>
    </row>
    <row r="380" spans="1:3" x14ac:dyDescent="0.25">
      <c r="A380" t="s">
        <v>130</v>
      </c>
      <c r="B380">
        <f t="shared" si="5"/>
        <v>46</v>
      </c>
      <c r="C380" s="38">
        <v>45607</v>
      </c>
    </row>
    <row r="381" spans="1:3" x14ac:dyDescent="0.25">
      <c r="A381" t="s">
        <v>131</v>
      </c>
      <c r="B381">
        <f t="shared" si="5"/>
        <v>46</v>
      </c>
      <c r="C381" s="38">
        <v>45608</v>
      </c>
    </row>
    <row r="382" spans="1:3" x14ac:dyDescent="0.25">
      <c r="A382" t="s">
        <v>132</v>
      </c>
      <c r="B382">
        <f t="shared" si="5"/>
        <v>46</v>
      </c>
      <c r="C382" s="38">
        <v>45609</v>
      </c>
    </row>
    <row r="383" spans="1:3" x14ac:dyDescent="0.25">
      <c r="A383" t="s">
        <v>133</v>
      </c>
      <c r="B383">
        <f t="shared" si="5"/>
        <v>46</v>
      </c>
      <c r="C383" s="38">
        <v>45610</v>
      </c>
    </row>
    <row r="384" spans="1:3" x14ac:dyDescent="0.25">
      <c r="A384" t="s">
        <v>134</v>
      </c>
      <c r="B384">
        <f t="shared" si="5"/>
        <v>46</v>
      </c>
      <c r="C384" s="38">
        <v>45611</v>
      </c>
    </row>
    <row r="385" spans="1:3" x14ac:dyDescent="0.25">
      <c r="A385" t="s">
        <v>128</v>
      </c>
      <c r="B385">
        <f t="shared" si="5"/>
        <v>46</v>
      </c>
      <c r="C385" s="38">
        <v>45612</v>
      </c>
    </row>
    <row r="386" spans="1:3" x14ac:dyDescent="0.25">
      <c r="A386" t="s">
        <v>129</v>
      </c>
      <c r="B386">
        <f t="shared" si="5"/>
        <v>46</v>
      </c>
      <c r="C386" s="38">
        <v>45613</v>
      </c>
    </row>
    <row r="387" spans="1:3" x14ac:dyDescent="0.25">
      <c r="A387" t="s">
        <v>130</v>
      </c>
      <c r="B387">
        <f t="shared" si="5"/>
        <v>47</v>
      </c>
      <c r="C387" s="38">
        <v>45614</v>
      </c>
    </row>
    <row r="388" spans="1:3" x14ac:dyDescent="0.25">
      <c r="A388" t="s">
        <v>131</v>
      </c>
      <c r="B388">
        <f t="shared" si="5"/>
        <v>47</v>
      </c>
      <c r="C388" s="38">
        <v>45615</v>
      </c>
    </row>
    <row r="389" spans="1:3" x14ac:dyDescent="0.25">
      <c r="A389" t="s">
        <v>132</v>
      </c>
      <c r="B389">
        <f t="shared" si="5"/>
        <v>47</v>
      </c>
      <c r="C389" s="38">
        <v>45616</v>
      </c>
    </row>
    <row r="390" spans="1:3" x14ac:dyDescent="0.25">
      <c r="A390" t="s">
        <v>133</v>
      </c>
      <c r="B390">
        <f t="shared" si="5"/>
        <v>47</v>
      </c>
      <c r="C390" s="38">
        <v>45617</v>
      </c>
    </row>
    <row r="391" spans="1:3" x14ac:dyDescent="0.25">
      <c r="A391" t="s">
        <v>134</v>
      </c>
      <c r="B391">
        <f t="shared" si="5"/>
        <v>47</v>
      </c>
      <c r="C391" s="38">
        <v>45618</v>
      </c>
    </row>
    <row r="392" spans="1:3" x14ac:dyDescent="0.25">
      <c r="A392" t="s">
        <v>128</v>
      </c>
      <c r="B392">
        <f t="shared" si="5"/>
        <v>47</v>
      </c>
      <c r="C392" s="38">
        <v>45619</v>
      </c>
    </row>
    <row r="393" spans="1:3" x14ac:dyDescent="0.25">
      <c r="A393" t="s">
        <v>129</v>
      </c>
      <c r="B393">
        <f t="shared" si="5"/>
        <v>47</v>
      </c>
      <c r="C393" s="38">
        <v>45620</v>
      </c>
    </row>
    <row r="394" spans="1:3" x14ac:dyDescent="0.25">
      <c r="A394" t="s">
        <v>130</v>
      </c>
      <c r="B394">
        <f t="shared" si="5"/>
        <v>48</v>
      </c>
      <c r="C394" s="38">
        <v>45621</v>
      </c>
    </row>
    <row r="395" spans="1:3" x14ac:dyDescent="0.25">
      <c r="A395" t="s">
        <v>131</v>
      </c>
      <c r="B395">
        <f t="shared" ref="B395:B430" si="6">B388+1</f>
        <v>48</v>
      </c>
      <c r="C395" s="38">
        <v>45622</v>
      </c>
    </row>
    <row r="396" spans="1:3" x14ac:dyDescent="0.25">
      <c r="A396" t="s">
        <v>132</v>
      </c>
      <c r="B396">
        <f t="shared" si="6"/>
        <v>48</v>
      </c>
      <c r="C396" s="38">
        <v>45623</v>
      </c>
    </row>
    <row r="397" spans="1:3" x14ac:dyDescent="0.25">
      <c r="A397" t="s">
        <v>133</v>
      </c>
      <c r="B397">
        <f t="shared" si="6"/>
        <v>48</v>
      </c>
      <c r="C397" s="38">
        <v>45624</v>
      </c>
    </row>
    <row r="398" spans="1:3" x14ac:dyDescent="0.25">
      <c r="A398" t="s">
        <v>134</v>
      </c>
      <c r="B398">
        <f t="shared" si="6"/>
        <v>48</v>
      </c>
      <c r="C398" s="38">
        <v>45625</v>
      </c>
    </row>
    <row r="399" spans="1:3" x14ac:dyDescent="0.25">
      <c r="A399" t="s">
        <v>128</v>
      </c>
      <c r="B399">
        <f t="shared" si="6"/>
        <v>48</v>
      </c>
      <c r="C399" s="38">
        <v>45626</v>
      </c>
    </row>
    <row r="400" spans="1:3" x14ac:dyDescent="0.25">
      <c r="A400" t="s">
        <v>129</v>
      </c>
      <c r="B400">
        <f t="shared" si="6"/>
        <v>48</v>
      </c>
      <c r="C400" s="38">
        <v>45627</v>
      </c>
    </row>
    <row r="401" spans="1:3" x14ac:dyDescent="0.25">
      <c r="A401" t="s">
        <v>130</v>
      </c>
      <c r="B401">
        <f t="shared" si="6"/>
        <v>49</v>
      </c>
      <c r="C401" s="38">
        <v>45628</v>
      </c>
    </row>
    <row r="402" spans="1:3" x14ac:dyDescent="0.25">
      <c r="A402" t="s">
        <v>131</v>
      </c>
      <c r="B402">
        <f t="shared" si="6"/>
        <v>49</v>
      </c>
      <c r="C402" s="38">
        <v>45629</v>
      </c>
    </row>
    <row r="403" spans="1:3" x14ac:dyDescent="0.25">
      <c r="A403" t="s">
        <v>132</v>
      </c>
      <c r="B403">
        <f t="shared" si="6"/>
        <v>49</v>
      </c>
      <c r="C403" s="38">
        <v>45630</v>
      </c>
    </row>
    <row r="404" spans="1:3" x14ac:dyDescent="0.25">
      <c r="A404" t="s">
        <v>133</v>
      </c>
      <c r="B404">
        <f t="shared" si="6"/>
        <v>49</v>
      </c>
      <c r="C404" s="38">
        <v>45631</v>
      </c>
    </row>
    <row r="405" spans="1:3" x14ac:dyDescent="0.25">
      <c r="A405" t="s">
        <v>134</v>
      </c>
      <c r="B405">
        <f t="shared" si="6"/>
        <v>49</v>
      </c>
      <c r="C405" s="38">
        <v>45632</v>
      </c>
    </row>
    <row r="406" spans="1:3" x14ac:dyDescent="0.25">
      <c r="A406" t="s">
        <v>128</v>
      </c>
      <c r="B406">
        <f t="shared" si="6"/>
        <v>49</v>
      </c>
      <c r="C406" s="38">
        <v>45633</v>
      </c>
    </row>
    <row r="407" spans="1:3" x14ac:dyDescent="0.25">
      <c r="A407" t="s">
        <v>129</v>
      </c>
      <c r="B407">
        <f t="shared" si="6"/>
        <v>49</v>
      </c>
      <c r="C407" s="38">
        <v>45634</v>
      </c>
    </row>
    <row r="408" spans="1:3" x14ac:dyDescent="0.25">
      <c r="A408" t="s">
        <v>130</v>
      </c>
      <c r="B408">
        <f t="shared" si="6"/>
        <v>50</v>
      </c>
      <c r="C408" s="38">
        <v>45635</v>
      </c>
    </row>
    <row r="409" spans="1:3" x14ac:dyDescent="0.25">
      <c r="A409" t="s">
        <v>131</v>
      </c>
      <c r="B409">
        <f t="shared" si="6"/>
        <v>50</v>
      </c>
      <c r="C409" s="38">
        <v>45636</v>
      </c>
    </row>
    <row r="410" spans="1:3" x14ac:dyDescent="0.25">
      <c r="A410" t="s">
        <v>132</v>
      </c>
      <c r="B410">
        <f t="shared" si="6"/>
        <v>50</v>
      </c>
      <c r="C410" s="38">
        <v>45637</v>
      </c>
    </row>
    <row r="411" spans="1:3" x14ac:dyDescent="0.25">
      <c r="A411" t="s">
        <v>133</v>
      </c>
      <c r="B411">
        <f t="shared" si="6"/>
        <v>50</v>
      </c>
      <c r="C411" s="38">
        <v>45638</v>
      </c>
    </row>
    <row r="412" spans="1:3" x14ac:dyDescent="0.25">
      <c r="A412" t="s">
        <v>134</v>
      </c>
      <c r="B412">
        <f t="shared" si="6"/>
        <v>50</v>
      </c>
      <c r="C412" s="38">
        <v>45639</v>
      </c>
    </row>
    <row r="413" spans="1:3" x14ac:dyDescent="0.25">
      <c r="A413" t="s">
        <v>128</v>
      </c>
      <c r="B413">
        <f t="shared" si="6"/>
        <v>50</v>
      </c>
      <c r="C413" s="38">
        <v>45640</v>
      </c>
    </row>
    <row r="414" spans="1:3" x14ac:dyDescent="0.25">
      <c r="A414" t="s">
        <v>129</v>
      </c>
      <c r="B414">
        <f t="shared" si="6"/>
        <v>50</v>
      </c>
      <c r="C414" s="38">
        <v>45641</v>
      </c>
    </row>
    <row r="415" spans="1:3" x14ac:dyDescent="0.25">
      <c r="A415" t="s">
        <v>130</v>
      </c>
      <c r="B415">
        <f t="shared" si="6"/>
        <v>51</v>
      </c>
      <c r="C415" s="38">
        <v>45642</v>
      </c>
    </row>
    <row r="416" spans="1:3" x14ac:dyDescent="0.25">
      <c r="A416" t="s">
        <v>131</v>
      </c>
      <c r="B416">
        <f t="shared" si="6"/>
        <v>51</v>
      </c>
      <c r="C416" s="38">
        <v>45643</v>
      </c>
    </row>
    <row r="417" spans="1:3" x14ac:dyDescent="0.25">
      <c r="A417" t="s">
        <v>132</v>
      </c>
      <c r="B417">
        <f t="shared" si="6"/>
        <v>51</v>
      </c>
      <c r="C417" s="38">
        <v>45644</v>
      </c>
    </row>
    <row r="418" spans="1:3" x14ac:dyDescent="0.25">
      <c r="A418" t="s">
        <v>133</v>
      </c>
      <c r="B418">
        <f t="shared" si="6"/>
        <v>51</v>
      </c>
      <c r="C418" s="38">
        <v>45645</v>
      </c>
    </row>
    <row r="419" spans="1:3" x14ac:dyDescent="0.25">
      <c r="A419" t="s">
        <v>134</v>
      </c>
      <c r="B419">
        <f t="shared" si="6"/>
        <v>51</v>
      </c>
      <c r="C419" s="38">
        <v>45646</v>
      </c>
    </row>
    <row r="420" spans="1:3" x14ac:dyDescent="0.25">
      <c r="A420" t="s">
        <v>128</v>
      </c>
      <c r="B420">
        <f t="shared" si="6"/>
        <v>51</v>
      </c>
      <c r="C420" s="38">
        <v>45647</v>
      </c>
    </row>
    <row r="421" spans="1:3" x14ac:dyDescent="0.25">
      <c r="A421" t="s">
        <v>129</v>
      </c>
      <c r="B421">
        <f t="shared" si="6"/>
        <v>51</v>
      </c>
      <c r="C421" s="38">
        <v>45648</v>
      </c>
    </row>
    <row r="422" spans="1:3" x14ac:dyDescent="0.25">
      <c r="A422" t="s">
        <v>130</v>
      </c>
      <c r="B422">
        <f t="shared" si="6"/>
        <v>52</v>
      </c>
      <c r="C422" s="38">
        <v>45649</v>
      </c>
    </row>
    <row r="423" spans="1:3" x14ac:dyDescent="0.25">
      <c r="A423" t="s">
        <v>131</v>
      </c>
      <c r="B423">
        <f t="shared" si="6"/>
        <v>52</v>
      </c>
      <c r="C423" s="38">
        <v>45650</v>
      </c>
    </row>
    <row r="424" spans="1:3" x14ac:dyDescent="0.25">
      <c r="A424" t="s">
        <v>132</v>
      </c>
      <c r="B424">
        <f t="shared" si="6"/>
        <v>52</v>
      </c>
      <c r="C424" s="38">
        <v>45651</v>
      </c>
    </row>
    <row r="425" spans="1:3" x14ac:dyDescent="0.25">
      <c r="A425" t="s">
        <v>133</v>
      </c>
      <c r="B425">
        <f t="shared" si="6"/>
        <v>52</v>
      </c>
      <c r="C425" s="38">
        <v>45652</v>
      </c>
    </row>
    <row r="426" spans="1:3" x14ac:dyDescent="0.25">
      <c r="A426" t="s">
        <v>134</v>
      </c>
      <c r="B426">
        <f t="shared" si="6"/>
        <v>52</v>
      </c>
      <c r="C426" s="38">
        <v>45653</v>
      </c>
    </row>
    <row r="427" spans="1:3" x14ac:dyDescent="0.25">
      <c r="A427" t="s">
        <v>128</v>
      </c>
      <c r="B427">
        <f t="shared" si="6"/>
        <v>52</v>
      </c>
      <c r="C427" s="38">
        <v>45654</v>
      </c>
    </row>
    <row r="428" spans="1:3" x14ac:dyDescent="0.25">
      <c r="A428" t="s">
        <v>129</v>
      </c>
      <c r="B428">
        <f t="shared" si="6"/>
        <v>52</v>
      </c>
      <c r="C428" s="38">
        <v>45655</v>
      </c>
    </row>
    <row r="429" spans="1:3" x14ac:dyDescent="0.25">
      <c r="A429" t="s">
        <v>130</v>
      </c>
      <c r="B429">
        <f t="shared" si="6"/>
        <v>53</v>
      </c>
      <c r="C429" s="38">
        <v>45656</v>
      </c>
    </row>
    <row r="430" spans="1:3" x14ac:dyDescent="0.25">
      <c r="A430" t="s">
        <v>131</v>
      </c>
      <c r="B430">
        <f t="shared" si="6"/>
        <v>53</v>
      </c>
      <c r="C430" s="38">
        <v>45657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9D7D9-55D2-4393-8E5F-B34497CCFC85}">
  <sheetPr>
    <tabColor rgb="FFFFFF00"/>
  </sheetPr>
  <dimension ref="A1:C596"/>
  <sheetViews>
    <sheetView workbookViewId="0">
      <pane ySplit="1" topLeftCell="A2" activePane="bottomLeft" state="frozen"/>
      <selection activeCell="A53" sqref="A53"/>
      <selection pane="bottomLeft" activeCell="B2" sqref="B2"/>
    </sheetView>
  </sheetViews>
  <sheetFormatPr baseColWidth="10" defaultColWidth="8.85546875" defaultRowHeight="15" x14ac:dyDescent="0.25"/>
  <cols>
    <col min="1" max="1" width="7.7109375" style="3" bestFit="1" customWidth="1"/>
    <col min="2" max="2" width="40.7109375" style="3" customWidth="1"/>
    <col min="3" max="3" width="26.42578125" style="3" bestFit="1" customWidth="1"/>
    <col min="4" max="16384" width="8.85546875" style="3"/>
  </cols>
  <sheetData>
    <row r="1" spans="1:3" ht="22.5" x14ac:dyDescent="0.25">
      <c r="A1" s="2" t="s">
        <v>23</v>
      </c>
      <c r="B1" s="1" t="s">
        <v>62</v>
      </c>
      <c r="C1" s="7" t="s">
        <v>85</v>
      </c>
    </row>
    <row r="2" spans="1:3" x14ac:dyDescent="0.25">
      <c r="A2" s="5">
        <v>110505</v>
      </c>
      <c r="B2" s="5" t="s">
        <v>383</v>
      </c>
      <c r="C2" t="s">
        <v>382</v>
      </c>
    </row>
    <row r="3" spans="1:3" x14ac:dyDescent="0.25">
      <c r="A3" s="5">
        <v>112005</v>
      </c>
      <c r="B3" s="5" t="s">
        <v>42</v>
      </c>
      <c r="C3" t="s">
        <v>382</v>
      </c>
    </row>
    <row r="4" spans="1:3" x14ac:dyDescent="0.25">
      <c r="A4" s="5">
        <v>130505</v>
      </c>
      <c r="B4" s="5" t="s">
        <v>71</v>
      </c>
      <c r="C4" s="15" t="s">
        <v>89</v>
      </c>
    </row>
    <row r="5" spans="1:3" x14ac:dyDescent="0.25">
      <c r="A5" s="5">
        <v>130510</v>
      </c>
      <c r="B5" s="5" t="s">
        <v>71</v>
      </c>
      <c r="C5" s="15" t="s">
        <v>89</v>
      </c>
    </row>
    <row r="6" spans="1:3" x14ac:dyDescent="0.25">
      <c r="A6" s="5">
        <v>133015</v>
      </c>
      <c r="B6" s="5" t="s">
        <v>11</v>
      </c>
      <c r="C6" s="15" t="s">
        <v>89</v>
      </c>
    </row>
    <row r="7" spans="1:3" x14ac:dyDescent="0.25">
      <c r="A7" s="5">
        <v>13552001</v>
      </c>
      <c r="B7" s="5" t="s">
        <v>66</v>
      </c>
      <c r="C7" s="15" t="s">
        <v>381</v>
      </c>
    </row>
    <row r="8" spans="1:3" x14ac:dyDescent="0.25">
      <c r="A8" s="5">
        <v>138095</v>
      </c>
      <c r="B8" s="5" t="s">
        <v>12</v>
      </c>
      <c r="C8" s="15" t="s">
        <v>9</v>
      </c>
    </row>
    <row r="9" spans="1:3" x14ac:dyDescent="0.25">
      <c r="A9" s="5">
        <v>219505</v>
      </c>
      <c r="B9" s="5" t="s">
        <v>109</v>
      </c>
      <c r="C9" s="8" t="s">
        <v>105</v>
      </c>
    </row>
    <row r="10" spans="1:3" x14ac:dyDescent="0.25">
      <c r="A10" s="5">
        <v>219505</v>
      </c>
      <c r="B10" s="5" t="s">
        <v>109</v>
      </c>
      <c r="C10" s="8" t="s">
        <v>105</v>
      </c>
    </row>
    <row r="11" spans="1:3" x14ac:dyDescent="0.25">
      <c r="A11" s="5">
        <v>219510</v>
      </c>
      <c r="B11" s="5" t="s">
        <v>109</v>
      </c>
      <c r="C11" s="8" t="s">
        <v>104</v>
      </c>
    </row>
    <row r="12" spans="1:3" x14ac:dyDescent="0.25">
      <c r="A12" s="5">
        <v>219595</v>
      </c>
      <c r="B12" s="5" t="s">
        <v>25</v>
      </c>
      <c r="C12" s="8" t="s">
        <v>104</v>
      </c>
    </row>
    <row r="13" spans="1:3" x14ac:dyDescent="0.25">
      <c r="A13" s="5">
        <v>233555</v>
      </c>
      <c r="B13" s="5" t="s">
        <v>76</v>
      </c>
      <c r="C13" s="8" t="s">
        <v>10</v>
      </c>
    </row>
    <row r="14" spans="1:3" x14ac:dyDescent="0.25">
      <c r="A14" s="5">
        <v>236595</v>
      </c>
      <c r="B14" s="5" t="s">
        <v>53</v>
      </c>
      <c r="C14" s="15" t="s">
        <v>97</v>
      </c>
    </row>
    <row r="15" spans="1:3" x14ac:dyDescent="0.25">
      <c r="A15" s="5">
        <v>236890</v>
      </c>
      <c r="B15" s="5" t="s">
        <v>158</v>
      </c>
      <c r="C15" s="15" t="s">
        <v>136</v>
      </c>
    </row>
    <row r="16" spans="1:3" x14ac:dyDescent="0.25">
      <c r="A16" s="5">
        <v>237005</v>
      </c>
      <c r="B16" s="5" t="s">
        <v>58</v>
      </c>
      <c r="C16" s="15" t="s">
        <v>91</v>
      </c>
    </row>
    <row r="17" spans="1:3" x14ac:dyDescent="0.25">
      <c r="A17" s="5">
        <v>237006</v>
      </c>
      <c r="B17" s="5" t="s">
        <v>13</v>
      </c>
      <c r="C17" s="15" t="s">
        <v>91</v>
      </c>
    </row>
    <row r="18" spans="1:3" x14ac:dyDescent="0.25">
      <c r="A18" s="5">
        <v>237010</v>
      </c>
      <c r="B18" s="5" t="s">
        <v>59</v>
      </c>
      <c r="C18" s="15" t="s">
        <v>91</v>
      </c>
    </row>
    <row r="19" spans="1:3" x14ac:dyDescent="0.25">
      <c r="A19" s="5">
        <v>237095</v>
      </c>
      <c r="B19" s="5" t="s">
        <v>12</v>
      </c>
      <c r="C19" s="15" t="s">
        <v>91</v>
      </c>
    </row>
    <row r="20" spans="1:3" x14ac:dyDescent="0.25">
      <c r="A20" s="5">
        <v>238030</v>
      </c>
      <c r="B20" s="5" t="s">
        <v>60</v>
      </c>
      <c r="C20" s="15" t="s">
        <v>91</v>
      </c>
    </row>
    <row r="21" spans="1:3" x14ac:dyDescent="0.25">
      <c r="A21" s="5">
        <v>24081502</v>
      </c>
      <c r="B21" s="5" t="s">
        <v>294</v>
      </c>
      <c r="C21" s="15" t="s">
        <v>96</v>
      </c>
    </row>
    <row r="22" spans="1:3" x14ac:dyDescent="0.25">
      <c r="A22" s="5">
        <v>240890</v>
      </c>
      <c r="B22" s="5" t="s">
        <v>376</v>
      </c>
      <c r="C22" s="15" t="s">
        <v>308</v>
      </c>
    </row>
    <row r="23" spans="1:3" x14ac:dyDescent="0.25">
      <c r="A23" s="5">
        <v>25050501</v>
      </c>
      <c r="B23" s="5" t="s">
        <v>14</v>
      </c>
      <c r="C23" s="15" t="s">
        <v>90</v>
      </c>
    </row>
    <row r="24" spans="1:3" x14ac:dyDescent="0.25">
      <c r="A24" s="5">
        <v>42100501</v>
      </c>
      <c r="B24" s="5" t="s">
        <v>296</v>
      </c>
      <c r="C24" s="8" t="s">
        <v>106</v>
      </c>
    </row>
    <row r="25" spans="1:3" x14ac:dyDescent="0.25">
      <c r="A25" s="5">
        <v>421020</v>
      </c>
      <c r="B25" s="5" t="s">
        <v>15</v>
      </c>
      <c r="C25" t="s">
        <v>110</v>
      </c>
    </row>
    <row r="26" spans="1:3" x14ac:dyDescent="0.25">
      <c r="A26" s="5">
        <v>421040</v>
      </c>
      <c r="B26" s="5" t="s">
        <v>149</v>
      </c>
      <c r="C26" t="s">
        <v>9</v>
      </c>
    </row>
    <row r="27" spans="1:3" x14ac:dyDescent="0.25">
      <c r="A27" s="5">
        <v>513060</v>
      </c>
      <c r="B27" s="5" t="s">
        <v>77</v>
      </c>
      <c r="C27" s="8" t="s">
        <v>10</v>
      </c>
    </row>
    <row r="28" spans="1:3" x14ac:dyDescent="0.25">
      <c r="A28" s="5">
        <v>539520</v>
      </c>
      <c r="B28" s="5" t="s">
        <v>84</v>
      </c>
      <c r="C28" t="s">
        <v>9</v>
      </c>
    </row>
    <row r="29" spans="1:3" x14ac:dyDescent="0.25">
      <c r="A29" s="5">
        <v>13300502</v>
      </c>
      <c r="B29" s="5" t="s">
        <v>51</v>
      </c>
      <c r="C29" s="15" t="s">
        <v>35</v>
      </c>
    </row>
    <row r="30" spans="1:3" x14ac:dyDescent="0.25">
      <c r="A30" s="5">
        <v>13300503</v>
      </c>
      <c r="B30" s="5" t="s">
        <v>43</v>
      </c>
      <c r="C30" s="6" t="s">
        <v>9</v>
      </c>
    </row>
    <row r="31" spans="1:3" x14ac:dyDescent="0.25">
      <c r="A31" s="5">
        <v>13552001</v>
      </c>
      <c r="B31" s="5" t="s">
        <v>66</v>
      </c>
      <c r="C31" t="s">
        <v>154</v>
      </c>
    </row>
    <row r="32" spans="1:3" x14ac:dyDescent="0.25">
      <c r="A32" s="5">
        <v>23351001</v>
      </c>
      <c r="B32" s="5" t="s">
        <v>44</v>
      </c>
      <c r="C32" t="s">
        <v>111</v>
      </c>
    </row>
    <row r="33" spans="1:3" x14ac:dyDescent="0.25">
      <c r="A33" s="5">
        <v>23351002</v>
      </c>
      <c r="B33" s="5" t="s">
        <v>7</v>
      </c>
      <c r="C33" t="s">
        <v>111</v>
      </c>
    </row>
    <row r="34" spans="1:3" x14ac:dyDescent="0.25">
      <c r="A34" s="5">
        <v>23351003</v>
      </c>
      <c r="B34" s="5" t="s">
        <v>80</v>
      </c>
      <c r="C34" t="s">
        <v>112</v>
      </c>
    </row>
    <row r="35" spans="1:3" x14ac:dyDescent="0.25">
      <c r="A35" s="5">
        <v>23352501</v>
      </c>
      <c r="B35" s="5" t="s">
        <v>45</v>
      </c>
      <c r="C35" t="s">
        <v>374</v>
      </c>
    </row>
    <row r="36" spans="1:3" x14ac:dyDescent="0.25">
      <c r="A36" s="5">
        <v>23352502</v>
      </c>
      <c r="B36" s="5" t="s">
        <v>46</v>
      </c>
      <c r="C36" t="s">
        <v>114</v>
      </c>
    </row>
    <row r="37" spans="1:3" x14ac:dyDescent="0.25">
      <c r="A37" s="5">
        <v>23352504</v>
      </c>
      <c r="B37" s="5" t="s">
        <v>79</v>
      </c>
      <c r="C37" t="s">
        <v>115</v>
      </c>
    </row>
    <row r="38" spans="1:3" x14ac:dyDescent="0.25">
      <c r="A38" s="5">
        <v>23353001</v>
      </c>
      <c r="B38" s="5" t="s">
        <v>38</v>
      </c>
      <c r="C38" t="s">
        <v>18</v>
      </c>
    </row>
    <row r="39" spans="1:3" x14ac:dyDescent="0.25">
      <c r="A39" s="5">
        <v>23353002</v>
      </c>
      <c r="B39" s="5" t="s">
        <v>293</v>
      </c>
      <c r="C39" t="s">
        <v>34</v>
      </c>
    </row>
    <row r="40" spans="1:3" x14ac:dyDescent="0.25">
      <c r="A40" s="5">
        <v>23354001</v>
      </c>
      <c r="B40" s="5" t="s">
        <v>73</v>
      </c>
      <c r="C40" s="15" t="s">
        <v>116</v>
      </c>
    </row>
    <row r="41" spans="1:3" x14ac:dyDescent="0.25">
      <c r="A41" s="5">
        <v>23354002</v>
      </c>
      <c r="B41" s="5" t="s">
        <v>83</v>
      </c>
      <c r="C41" s="15" t="s">
        <v>117</v>
      </c>
    </row>
    <row r="42" spans="1:3" x14ac:dyDescent="0.25">
      <c r="A42" s="5">
        <v>23354003</v>
      </c>
      <c r="B42" s="5" t="s">
        <v>304</v>
      </c>
      <c r="C42" s="15" t="s">
        <v>305</v>
      </c>
    </row>
    <row r="43" spans="1:3" x14ac:dyDescent="0.25">
      <c r="A43" s="5">
        <v>23354501</v>
      </c>
      <c r="B43" s="5" t="s">
        <v>27</v>
      </c>
      <c r="C43" t="s">
        <v>118</v>
      </c>
    </row>
    <row r="44" spans="1:3" x14ac:dyDescent="0.25">
      <c r="A44" s="5">
        <v>23355001</v>
      </c>
      <c r="B44" s="5" t="s">
        <v>47</v>
      </c>
      <c r="C44" s="15" t="s">
        <v>93</v>
      </c>
    </row>
    <row r="45" spans="1:3" x14ac:dyDescent="0.25">
      <c r="A45" s="5">
        <v>23355002</v>
      </c>
      <c r="B45" s="5" t="s">
        <v>74</v>
      </c>
      <c r="C45" t="s">
        <v>119</v>
      </c>
    </row>
    <row r="46" spans="1:3" x14ac:dyDescent="0.25">
      <c r="A46" s="5">
        <v>23355003</v>
      </c>
      <c r="B46" s="5" t="s">
        <v>75</v>
      </c>
      <c r="C46" t="s">
        <v>92</v>
      </c>
    </row>
    <row r="47" spans="1:3" x14ac:dyDescent="0.25">
      <c r="A47" s="5">
        <v>23355004</v>
      </c>
      <c r="B47" s="5" t="s">
        <v>39</v>
      </c>
      <c r="C47" s="15" t="s">
        <v>34</v>
      </c>
    </row>
    <row r="48" spans="1:3" x14ac:dyDescent="0.25">
      <c r="A48" s="5">
        <v>23355005</v>
      </c>
      <c r="B48" s="5" t="s">
        <v>40</v>
      </c>
      <c r="C48" s="15" t="s">
        <v>94</v>
      </c>
    </row>
    <row r="49" spans="1:3" x14ac:dyDescent="0.25">
      <c r="A49" s="5">
        <v>23355006</v>
      </c>
      <c r="B49" s="5" t="s">
        <v>63</v>
      </c>
      <c r="C49" t="s">
        <v>64</v>
      </c>
    </row>
    <row r="50" spans="1:3" x14ac:dyDescent="0.25">
      <c r="A50" s="5">
        <v>23355007</v>
      </c>
      <c r="B50" s="5" t="s">
        <v>82</v>
      </c>
      <c r="C50" t="s">
        <v>120</v>
      </c>
    </row>
    <row r="51" spans="1:3" x14ac:dyDescent="0.25">
      <c r="A51" s="5">
        <v>23359501</v>
      </c>
      <c r="B51" s="5" t="s">
        <v>48</v>
      </c>
      <c r="C51" s="8" t="s">
        <v>101</v>
      </c>
    </row>
    <row r="52" spans="1:3" x14ac:dyDescent="0.25">
      <c r="A52" s="5">
        <v>23359502</v>
      </c>
      <c r="B52" s="5" t="s">
        <v>49</v>
      </c>
      <c r="C52" s="15" t="s">
        <v>35</v>
      </c>
    </row>
    <row r="53" spans="1:3" x14ac:dyDescent="0.25">
      <c r="A53" s="5">
        <v>23359504</v>
      </c>
      <c r="B53" s="5" t="s">
        <v>50</v>
      </c>
      <c r="C53" s="6" t="s">
        <v>115</v>
      </c>
    </row>
    <row r="54" spans="1:3" x14ac:dyDescent="0.25">
      <c r="A54" s="5">
        <v>23359505</v>
      </c>
      <c r="B54" s="5" t="s">
        <v>51</v>
      </c>
      <c r="C54" t="s">
        <v>121</v>
      </c>
    </row>
    <row r="55" spans="1:3" x14ac:dyDescent="0.25">
      <c r="A55" s="5">
        <v>23359506</v>
      </c>
      <c r="B55" s="5" t="s">
        <v>141</v>
      </c>
      <c r="C55" t="s">
        <v>9</v>
      </c>
    </row>
    <row r="56" spans="1:3" x14ac:dyDescent="0.25">
      <c r="A56" s="5">
        <v>23359507</v>
      </c>
      <c r="B56" s="5" t="s">
        <v>166</v>
      </c>
      <c r="C56" t="s">
        <v>92</v>
      </c>
    </row>
    <row r="57" spans="1:3" x14ac:dyDescent="0.25">
      <c r="A57" s="5">
        <v>23670101</v>
      </c>
      <c r="B57" s="5" t="s">
        <v>54</v>
      </c>
      <c r="C57" s="15" t="s">
        <v>97</v>
      </c>
    </row>
    <row r="58" spans="1:3" x14ac:dyDescent="0.25">
      <c r="A58" s="5">
        <v>23680502</v>
      </c>
      <c r="B58" s="5" t="s">
        <v>55</v>
      </c>
      <c r="C58" s="15" t="s">
        <v>136</v>
      </c>
    </row>
    <row r="59" spans="1:3" x14ac:dyDescent="0.25">
      <c r="A59" s="5">
        <v>23680503</v>
      </c>
      <c r="B59" s="5" t="s">
        <v>56</v>
      </c>
      <c r="C59" s="15" t="s">
        <v>136</v>
      </c>
    </row>
    <row r="60" spans="1:3" x14ac:dyDescent="0.25">
      <c r="A60" s="5">
        <v>23680504</v>
      </c>
      <c r="B60" s="5" t="s">
        <v>57</v>
      </c>
      <c r="C60" s="15" t="s">
        <v>136</v>
      </c>
    </row>
    <row r="61" spans="1:3" x14ac:dyDescent="0.25">
      <c r="A61" s="5">
        <v>24081002</v>
      </c>
      <c r="B61" s="5" t="s">
        <v>30</v>
      </c>
      <c r="C61" s="15" t="s">
        <v>96</v>
      </c>
    </row>
    <row r="62" spans="1:3" x14ac:dyDescent="0.25">
      <c r="A62" s="5">
        <v>42100501</v>
      </c>
      <c r="B62" s="5" t="s">
        <v>0</v>
      </c>
      <c r="C62" s="15" t="s">
        <v>155</v>
      </c>
    </row>
    <row r="63" spans="1:3" x14ac:dyDescent="0.25">
      <c r="A63" s="5">
        <v>42102001</v>
      </c>
      <c r="B63" s="5" t="s">
        <v>15</v>
      </c>
      <c r="C63" s="15" t="s">
        <v>89</v>
      </c>
    </row>
    <row r="64" spans="1:3" x14ac:dyDescent="0.25">
      <c r="A64" s="5">
        <v>42109501</v>
      </c>
      <c r="B64" s="5" t="s">
        <v>1</v>
      </c>
      <c r="C64" s="15" t="s">
        <v>9</v>
      </c>
    </row>
    <row r="65" spans="1:3" x14ac:dyDescent="0.25">
      <c r="A65" s="5">
        <v>51159501</v>
      </c>
      <c r="B65" s="5" t="s">
        <v>32</v>
      </c>
      <c r="C65" s="15" t="s">
        <v>96</v>
      </c>
    </row>
    <row r="66" spans="1:3" x14ac:dyDescent="0.25">
      <c r="A66" s="5">
        <v>51309501</v>
      </c>
      <c r="B66" s="5" t="s">
        <v>295</v>
      </c>
      <c r="C66" s="15" t="s">
        <v>10</v>
      </c>
    </row>
    <row r="67" spans="1:3" x14ac:dyDescent="0.25">
      <c r="A67" s="5">
        <v>51952501</v>
      </c>
      <c r="B67" s="5" t="s">
        <v>36</v>
      </c>
      <c r="C67" s="15" t="s">
        <v>35</v>
      </c>
    </row>
    <row r="68" spans="1:3" x14ac:dyDescent="0.25">
      <c r="A68" s="5">
        <v>53050501</v>
      </c>
      <c r="B68" s="5" t="s">
        <v>69</v>
      </c>
      <c r="C68" s="15" t="s">
        <v>96</v>
      </c>
    </row>
    <row r="69" spans="1:3" x14ac:dyDescent="0.25">
      <c r="A69" s="5">
        <v>53050502</v>
      </c>
      <c r="B69" s="5" t="s">
        <v>70</v>
      </c>
      <c r="C69" s="15" t="s">
        <v>96</v>
      </c>
    </row>
    <row r="70" spans="1:3" x14ac:dyDescent="0.25">
      <c r="A70" s="5">
        <v>53050503</v>
      </c>
      <c r="B70" s="5" t="s">
        <v>29</v>
      </c>
      <c r="C70" s="15" t="s">
        <v>96</v>
      </c>
    </row>
    <row r="71" spans="1:3" x14ac:dyDescent="0.25">
      <c r="A71" s="5">
        <v>53050504</v>
      </c>
      <c r="B71" s="5" t="s">
        <v>265</v>
      </c>
      <c r="C71" s="15" t="s">
        <v>96</v>
      </c>
    </row>
    <row r="72" spans="1:3" x14ac:dyDescent="0.25">
      <c r="A72" s="5">
        <v>53052001</v>
      </c>
      <c r="B72" s="5" t="s">
        <v>78</v>
      </c>
      <c r="C72" s="15" t="s">
        <v>96</v>
      </c>
    </row>
    <row r="73" spans="1:3" x14ac:dyDescent="0.25">
      <c r="A73" s="35">
        <v>53052002</v>
      </c>
      <c r="B73" s="36" t="s">
        <v>226</v>
      </c>
      <c r="C73" s="36" t="s">
        <v>229</v>
      </c>
    </row>
    <row r="74" spans="1:3" x14ac:dyDescent="0.25">
      <c r="A74" s="5">
        <v>53052501</v>
      </c>
      <c r="B74" s="5" t="s">
        <v>81</v>
      </c>
      <c r="C74" s="8" t="s">
        <v>156</v>
      </c>
    </row>
    <row r="75" spans="1:3" x14ac:dyDescent="0.25">
      <c r="A75" s="5">
        <v>53059510</v>
      </c>
      <c r="B75" s="5" t="s">
        <v>1</v>
      </c>
      <c r="C75" s="15" t="s">
        <v>9</v>
      </c>
    </row>
    <row r="76" spans="1:3" x14ac:dyDescent="0.25">
      <c r="A76"/>
      <c r="B76"/>
      <c r="C76"/>
    </row>
    <row r="77" spans="1:3" x14ac:dyDescent="0.25">
      <c r="A77"/>
      <c r="B77"/>
      <c r="C77"/>
    </row>
    <row r="78" spans="1:3" x14ac:dyDescent="0.25">
      <c r="A78"/>
      <c r="B78"/>
      <c r="C78"/>
    </row>
    <row r="79" spans="1:3" x14ac:dyDescent="0.25">
      <c r="A79"/>
      <c r="B79"/>
      <c r="C79"/>
    </row>
    <row r="80" spans="1:3" x14ac:dyDescent="0.25">
      <c r="A80"/>
      <c r="B80"/>
      <c r="C80" s="15"/>
    </row>
    <row r="81" spans="1:3" x14ac:dyDescent="0.25">
      <c r="A81"/>
      <c r="B81"/>
      <c r="C81"/>
    </row>
    <row r="82" spans="1:3" x14ac:dyDescent="0.25">
      <c r="A82"/>
      <c r="B82"/>
      <c r="C82"/>
    </row>
    <row r="83" spans="1:3" x14ac:dyDescent="0.25">
      <c r="A83" s="31" t="s">
        <v>159</v>
      </c>
      <c r="B83" s="31" t="s">
        <v>160</v>
      </c>
      <c r="C83" s="31" t="s">
        <v>187</v>
      </c>
    </row>
    <row r="84" spans="1:3" x14ac:dyDescent="0.25">
      <c r="A84" s="5">
        <v>112005</v>
      </c>
      <c r="B84" s="32" t="s">
        <v>42</v>
      </c>
      <c r="C84" s="32" t="s">
        <v>184</v>
      </c>
    </row>
    <row r="85" spans="1:3" x14ac:dyDescent="0.25">
      <c r="A85" s="5">
        <v>130505</v>
      </c>
      <c r="B85" s="32" t="s">
        <v>72</v>
      </c>
      <c r="C85" s="32" t="s">
        <v>188</v>
      </c>
    </row>
    <row r="86" spans="1:3" x14ac:dyDescent="0.25">
      <c r="A86" s="5">
        <v>130510</v>
      </c>
      <c r="B86" s="32" t="s">
        <v>72</v>
      </c>
      <c r="C86" s="32" t="s">
        <v>188</v>
      </c>
    </row>
    <row r="87" spans="1:3" x14ac:dyDescent="0.25">
      <c r="A87" s="5">
        <v>133015</v>
      </c>
      <c r="B87" s="32" t="s">
        <v>11</v>
      </c>
      <c r="C87" s="32" t="s">
        <v>191</v>
      </c>
    </row>
    <row r="88" spans="1:3" x14ac:dyDescent="0.25">
      <c r="A88" s="5">
        <v>13552001</v>
      </c>
      <c r="B88" s="32" t="s">
        <v>66</v>
      </c>
      <c r="C88" s="32" t="s">
        <v>219</v>
      </c>
    </row>
    <row r="89" spans="1:3" x14ac:dyDescent="0.25">
      <c r="A89" s="5">
        <v>236595</v>
      </c>
      <c r="B89" s="32" t="s">
        <v>53</v>
      </c>
      <c r="C89" s="32" t="s">
        <v>189</v>
      </c>
    </row>
    <row r="90" spans="1:3" x14ac:dyDescent="0.25">
      <c r="A90" s="5">
        <v>237095</v>
      </c>
      <c r="B90" s="32" t="s">
        <v>12</v>
      </c>
      <c r="C90" s="32" t="s">
        <v>190</v>
      </c>
    </row>
    <row r="91" spans="1:3" x14ac:dyDescent="0.25">
      <c r="A91" s="5">
        <v>25050501</v>
      </c>
      <c r="B91" s="32" t="s">
        <v>14</v>
      </c>
      <c r="C91" s="32" t="s">
        <v>191</v>
      </c>
    </row>
    <row r="92" spans="1:3" x14ac:dyDescent="0.25">
      <c r="A92" s="5">
        <v>13300502</v>
      </c>
      <c r="B92" s="32" t="s">
        <v>52</v>
      </c>
      <c r="C92" s="32" t="s">
        <v>192</v>
      </c>
    </row>
    <row r="93" spans="1:3" x14ac:dyDescent="0.25">
      <c r="A93" s="35">
        <v>219505</v>
      </c>
      <c r="B93" s="36" t="s">
        <v>109</v>
      </c>
      <c r="C93" s="36" t="s">
        <v>227</v>
      </c>
    </row>
    <row r="94" spans="1:3" x14ac:dyDescent="0.25">
      <c r="A94" s="35">
        <v>219510</v>
      </c>
      <c r="B94" s="36" t="s">
        <v>109</v>
      </c>
      <c r="C94" s="36" t="s">
        <v>227</v>
      </c>
    </row>
    <row r="95" spans="1:3" x14ac:dyDescent="0.25">
      <c r="A95" s="5">
        <v>23351001</v>
      </c>
      <c r="B95" s="32" t="s">
        <v>44</v>
      </c>
      <c r="C95" s="32" t="s">
        <v>112</v>
      </c>
    </row>
    <row r="96" spans="1:3" x14ac:dyDescent="0.25">
      <c r="A96" s="5">
        <v>23352502</v>
      </c>
      <c r="B96" s="32" t="s">
        <v>21</v>
      </c>
      <c r="C96" s="32" t="s">
        <v>114</v>
      </c>
    </row>
    <row r="97" spans="1:3" x14ac:dyDescent="0.25">
      <c r="A97" s="5">
        <v>23352503</v>
      </c>
      <c r="B97" s="32" t="s">
        <v>147</v>
      </c>
      <c r="C97" s="32" t="s">
        <v>220</v>
      </c>
    </row>
    <row r="98" spans="1:3" x14ac:dyDescent="0.25">
      <c r="A98" s="5">
        <v>23352504</v>
      </c>
      <c r="B98" s="32" t="s">
        <v>79</v>
      </c>
      <c r="C98" s="32" t="s">
        <v>196</v>
      </c>
    </row>
    <row r="99" spans="1:3" x14ac:dyDescent="0.25">
      <c r="A99" s="5">
        <v>23352509</v>
      </c>
      <c r="B99" s="32" t="s">
        <v>230</v>
      </c>
      <c r="C99" s="32" t="s">
        <v>205</v>
      </c>
    </row>
    <row r="100" spans="1:3" x14ac:dyDescent="0.25">
      <c r="A100" s="5">
        <v>23354001</v>
      </c>
      <c r="B100" s="32" t="s">
        <v>73</v>
      </c>
      <c r="C100" s="32" t="s">
        <v>186</v>
      </c>
    </row>
    <row r="101" spans="1:3" x14ac:dyDescent="0.25">
      <c r="A101" s="5">
        <v>23354002</v>
      </c>
      <c r="B101" s="32" t="s">
        <v>83</v>
      </c>
      <c r="C101" s="32" t="s">
        <v>193</v>
      </c>
    </row>
    <row r="102" spans="1:3" x14ac:dyDescent="0.25">
      <c r="A102" s="5">
        <v>23355001</v>
      </c>
      <c r="B102" s="32" t="s">
        <v>47</v>
      </c>
      <c r="C102" s="32" t="s">
        <v>194</v>
      </c>
    </row>
    <row r="103" spans="1:3" x14ac:dyDescent="0.25">
      <c r="A103" s="5">
        <v>23355002</v>
      </c>
      <c r="B103" s="32" t="s">
        <v>74</v>
      </c>
      <c r="C103" s="32" t="s">
        <v>195</v>
      </c>
    </row>
    <row r="104" spans="1:3" x14ac:dyDescent="0.25">
      <c r="A104" s="5">
        <v>23355004</v>
      </c>
      <c r="B104" s="32" t="s">
        <v>39</v>
      </c>
      <c r="C104" s="32" t="s">
        <v>193</v>
      </c>
    </row>
    <row r="105" spans="1:3" x14ac:dyDescent="0.25">
      <c r="A105" s="5">
        <v>23355005</v>
      </c>
      <c r="B105" s="32" t="s">
        <v>40</v>
      </c>
      <c r="C105" s="32" t="s">
        <v>194</v>
      </c>
    </row>
    <row r="106" spans="1:3" x14ac:dyDescent="0.25">
      <c r="A106" s="5">
        <v>23355006</v>
      </c>
      <c r="B106" s="32" t="s">
        <v>63</v>
      </c>
      <c r="C106" s="32" t="s">
        <v>64</v>
      </c>
    </row>
    <row r="107" spans="1:3" x14ac:dyDescent="0.25">
      <c r="A107" s="5">
        <v>23355007</v>
      </c>
      <c r="B107" s="32" t="s">
        <v>82</v>
      </c>
      <c r="C107" s="32" t="s">
        <v>123</v>
      </c>
    </row>
    <row r="108" spans="1:3" x14ac:dyDescent="0.25">
      <c r="A108" s="5">
        <v>233555</v>
      </c>
      <c r="B108" s="32" t="s">
        <v>76</v>
      </c>
      <c r="C108" s="32" t="s">
        <v>216</v>
      </c>
    </row>
    <row r="109" spans="1:3" x14ac:dyDescent="0.25">
      <c r="A109" s="5">
        <v>23359502</v>
      </c>
      <c r="B109" s="32" t="s">
        <v>49</v>
      </c>
      <c r="C109" s="32" t="s">
        <v>193</v>
      </c>
    </row>
    <row r="110" spans="1:3" x14ac:dyDescent="0.25">
      <c r="A110" s="5">
        <v>23359504</v>
      </c>
      <c r="B110" s="32" t="s">
        <v>50</v>
      </c>
      <c r="C110" s="32" t="s">
        <v>196</v>
      </c>
    </row>
    <row r="111" spans="1:3" x14ac:dyDescent="0.25">
      <c r="A111" s="5">
        <v>23359505</v>
      </c>
      <c r="B111" s="32" t="s">
        <v>51</v>
      </c>
      <c r="C111" s="32" t="s">
        <v>121</v>
      </c>
    </row>
    <row r="112" spans="1:3" x14ac:dyDescent="0.25">
      <c r="A112" s="5">
        <v>23359506</v>
      </c>
      <c r="B112" s="32" t="s">
        <v>141</v>
      </c>
      <c r="C112" s="32" t="s">
        <v>205</v>
      </c>
    </row>
    <row r="113" spans="1:3" x14ac:dyDescent="0.25">
      <c r="A113" s="35">
        <v>23359507</v>
      </c>
      <c r="B113" s="36" t="s">
        <v>166</v>
      </c>
      <c r="C113" s="36" t="s">
        <v>190</v>
      </c>
    </row>
    <row r="114" spans="1:3" x14ac:dyDescent="0.25">
      <c r="A114" s="5">
        <v>236890</v>
      </c>
      <c r="B114" s="32" t="s">
        <v>148</v>
      </c>
      <c r="C114" s="32" t="s">
        <v>189</v>
      </c>
    </row>
    <row r="115" spans="1:3" x14ac:dyDescent="0.25">
      <c r="A115" s="5">
        <v>24081002</v>
      </c>
      <c r="B115" s="32" t="s">
        <v>142</v>
      </c>
      <c r="C115" s="32" t="s">
        <v>197</v>
      </c>
    </row>
    <row r="116" spans="1:3" x14ac:dyDescent="0.25">
      <c r="A116" s="5">
        <v>241205</v>
      </c>
      <c r="B116" s="32" t="s">
        <v>218</v>
      </c>
      <c r="C116" s="32" t="s">
        <v>217</v>
      </c>
    </row>
    <row r="117" spans="1:3" x14ac:dyDescent="0.25">
      <c r="A117" s="5">
        <v>280505</v>
      </c>
      <c r="B117" s="33" t="s">
        <v>233</v>
      </c>
      <c r="C117" s="33" t="s">
        <v>200</v>
      </c>
    </row>
    <row r="118" spans="1:3" x14ac:dyDescent="0.25">
      <c r="A118" s="5">
        <v>41559505</v>
      </c>
      <c r="B118" s="33" t="s">
        <v>43</v>
      </c>
      <c r="C118" s="33" t="s">
        <v>198</v>
      </c>
    </row>
    <row r="119" spans="1:3" x14ac:dyDescent="0.25">
      <c r="A119" s="5">
        <v>41559506</v>
      </c>
      <c r="B119" s="33" t="s">
        <v>43</v>
      </c>
      <c r="C119" s="33" t="s">
        <v>198</v>
      </c>
    </row>
    <row r="120" spans="1:3" x14ac:dyDescent="0.25">
      <c r="A120" s="5">
        <v>42100501</v>
      </c>
      <c r="B120" s="33" t="s">
        <v>0</v>
      </c>
      <c r="C120" s="33" t="s">
        <v>199</v>
      </c>
    </row>
    <row r="121" spans="1:3" x14ac:dyDescent="0.25">
      <c r="A121" s="5">
        <v>42102001</v>
      </c>
      <c r="B121" s="33" t="s">
        <v>145</v>
      </c>
      <c r="C121" s="33" t="s">
        <v>188</v>
      </c>
    </row>
    <row r="122" spans="1:3" x14ac:dyDescent="0.25">
      <c r="A122" s="5">
        <v>421040</v>
      </c>
      <c r="B122" s="33" t="s">
        <v>149</v>
      </c>
      <c r="C122" s="33" t="s">
        <v>200</v>
      </c>
    </row>
    <row r="123" spans="1:3" x14ac:dyDescent="0.25">
      <c r="A123" s="5">
        <v>42109501</v>
      </c>
      <c r="B123" s="33" t="s">
        <v>1</v>
      </c>
      <c r="C123" s="33" t="s">
        <v>200</v>
      </c>
    </row>
    <row r="124" spans="1:3" x14ac:dyDescent="0.25">
      <c r="A124" s="5">
        <v>42109502</v>
      </c>
      <c r="B124" s="33" t="s">
        <v>157</v>
      </c>
      <c r="C124" s="33" t="s">
        <v>200</v>
      </c>
    </row>
    <row r="125" spans="1:3" x14ac:dyDescent="0.25">
      <c r="A125" s="5">
        <v>425015</v>
      </c>
      <c r="B125" s="33"/>
      <c r="C125" s="33" t="s">
        <v>200</v>
      </c>
    </row>
    <row r="126" spans="1:3" x14ac:dyDescent="0.25">
      <c r="A126" s="5">
        <v>510506</v>
      </c>
      <c r="B126" s="33" t="s">
        <v>2</v>
      </c>
      <c r="C126" s="33" t="s">
        <v>191</v>
      </c>
    </row>
    <row r="127" spans="1:3" x14ac:dyDescent="0.25">
      <c r="A127" s="5">
        <v>510515</v>
      </c>
      <c r="B127" s="33" t="s">
        <v>143</v>
      </c>
      <c r="C127" s="33" t="s">
        <v>191</v>
      </c>
    </row>
    <row r="128" spans="1:3" x14ac:dyDescent="0.25">
      <c r="A128" s="5">
        <v>51052101</v>
      </c>
      <c r="B128" s="33" t="s">
        <v>161</v>
      </c>
      <c r="C128" s="33" t="s">
        <v>191</v>
      </c>
    </row>
    <row r="129" spans="1:3" x14ac:dyDescent="0.25">
      <c r="A129" s="5">
        <v>510524</v>
      </c>
      <c r="B129" s="33" t="s">
        <v>162</v>
      </c>
      <c r="C129" s="33" t="s">
        <v>191</v>
      </c>
    </row>
    <row r="130" spans="1:3" x14ac:dyDescent="0.25">
      <c r="A130" s="5">
        <v>510527</v>
      </c>
      <c r="B130" s="33" t="s">
        <v>3</v>
      </c>
      <c r="C130" s="33" t="s">
        <v>191</v>
      </c>
    </row>
    <row r="131" spans="1:3" x14ac:dyDescent="0.25">
      <c r="A131" s="5">
        <v>510530</v>
      </c>
      <c r="B131" s="33" t="s">
        <v>4</v>
      </c>
      <c r="C131" s="33" t="s">
        <v>201</v>
      </c>
    </row>
    <row r="132" spans="1:3" x14ac:dyDescent="0.25">
      <c r="A132" s="5">
        <v>510533</v>
      </c>
      <c r="B132" s="33" t="s">
        <v>163</v>
      </c>
      <c r="C132" s="33" t="s">
        <v>201</v>
      </c>
    </row>
    <row r="133" spans="1:3" x14ac:dyDescent="0.25">
      <c r="A133" s="5">
        <v>510536</v>
      </c>
      <c r="B133" s="33" t="s">
        <v>5</v>
      </c>
      <c r="C133" s="33" t="s">
        <v>201</v>
      </c>
    </row>
    <row r="134" spans="1:3" x14ac:dyDescent="0.25">
      <c r="A134" s="5">
        <v>510539</v>
      </c>
      <c r="B134" s="33" t="s">
        <v>6</v>
      </c>
      <c r="C134" s="33" t="s">
        <v>201</v>
      </c>
    </row>
    <row r="135" spans="1:3" x14ac:dyDescent="0.25">
      <c r="A135" s="5">
        <v>510545</v>
      </c>
      <c r="B135" s="33" t="s">
        <v>164</v>
      </c>
      <c r="C135" s="33" t="s">
        <v>191</v>
      </c>
    </row>
    <row r="136" spans="1:3" x14ac:dyDescent="0.25">
      <c r="A136" s="5">
        <v>510548</v>
      </c>
      <c r="B136" s="33" t="s">
        <v>165</v>
      </c>
      <c r="C136" s="33" t="s">
        <v>191</v>
      </c>
    </row>
    <row r="137" spans="1:3" x14ac:dyDescent="0.25">
      <c r="A137" s="5">
        <v>510551</v>
      </c>
      <c r="B137" s="33" t="s">
        <v>166</v>
      </c>
      <c r="C137" s="33" t="s">
        <v>191</v>
      </c>
    </row>
    <row r="138" spans="1:3" x14ac:dyDescent="0.25">
      <c r="A138" s="5">
        <v>510560</v>
      </c>
      <c r="B138" s="33" t="s">
        <v>144</v>
      </c>
      <c r="C138" s="33" t="s">
        <v>191</v>
      </c>
    </row>
    <row r="139" spans="1:3" x14ac:dyDescent="0.25">
      <c r="A139" s="5">
        <v>510568</v>
      </c>
      <c r="B139" s="33" t="s">
        <v>167</v>
      </c>
      <c r="C139" s="33" t="s">
        <v>190</v>
      </c>
    </row>
    <row r="140" spans="1:3" x14ac:dyDescent="0.25">
      <c r="A140" s="5">
        <v>510569</v>
      </c>
      <c r="B140" s="33" t="s">
        <v>168</v>
      </c>
      <c r="C140" s="33" t="s">
        <v>190</v>
      </c>
    </row>
    <row r="141" spans="1:3" x14ac:dyDescent="0.25">
      <c r="A141" s="5">
        <v>510570</v>
      </c>
      <c r="B141" s="33" t="s">
        <v>169</v>
      </c>
      <c r="C141" s="33" t="s">
        <v>190</v>
      </c>
    </row>
    <row r="142" spans="1:3" x14ac:dyDescent="0.25">
      <c r="A142" s="5">
        <v>510572</v>
      </c>
      <c r="B142" s="33" t="s">
        <v>170</v>
      </c>
      <c r="C142" s="33" t="s">
        <v>190</v>
      </c>
    </row>
    <row r="143" spans="1:3" x14ac:dyDescent="0.25">
      <c r="A143" s="5">
        <v>511505</v>
      </c>
      <c r="B143" s="33" t="s">
        <v>171</v>
      </c>
      <c r="C143" s="33" t="s">
        <v>202</v>
      </c>
    </row>
    <row r="144" spans="1:3" x14ac:dyDescent="0.25">
      <c r="A144" s="5">
        <v>51159501</v>
      </c>
      <c r="B144" s="33" t="s">
        <v>172</v>
      </c>
      <c r="C144" s="33" t="s">
        <v>202</v>
      </c>
    </row>
    <row r="145" spans="1:3" x14ac:dyDescent="0.25">
      <c r="A145" s="5">
        <v>51201001</v>
      </c>
      <c r="B145" s="33" t="s">
        <v>173</v>
      </c>
      <c r="C145" s="33" t="s">
        <v>186</v>
      </c>
    </row>
    <row r="146" spans="1:3" x14ac:dyDescent="0.25">
      <c r="A146" s="5">
        <v>512095</v>
      </c>
      <c r="B146" s="33" t="s">
        <v>174</v>
      </c>
      <c r="C146" s="33" t="s">
        <v>193</v>
      </c>
    </row>
    <row r="147" spans="1:3" x14ac:dyDescent="0.25">
      <c r="A147" s="5">
        <v>51350501</v>
      </c>
      <c r="B147" s="33" t="s">
        <v>37</v>
      </c>
      <c r="C147" s="33" t="s">
        <v>193</v>
      </c>
    </row>
    <row r="148" spans="1:3" x14ac:dyDescent="0.25">
      <c r="A148" s="5">
        <v>51350502</v>
      </c>
      <c r="B148" s="33" t="s">
        <v>37</v>
      </c>
      <c r="C148" s="33" t="s">
        <v>193</v>
      </c>
    </row>
    <row r="149" spans="1:3" x14ac:dyDescent="0.25">
      <c r="A149" s="5">
        <v>51350504</v>
      </c>
      <c r="B149" s="33" t="s">
        <v>82</v>
      </c>
      <c r="C149" s="33" t="s">
        <v>123</v>
      </c>
    </row>
    <row r="150" spans="1:3" x14ac:dyDescent="0.25">
      <c r="A150" s="5">
        <v>51352001</v>
      </c>
      <c r="B150" s="33" t="s">
        <v>175</v>
      </c>
      <c r="C150" s="33" t="s">
        <v>195</v>
      </c>
    </row>
    <row r="151" spans="1:3" x14ac:dyDescent="0.25">
      <c r="A151" s="5">
        <v>51352002</v>
      </c>
      <c r="B151" s="33" t="s">
        <v>61</v>
      </c>
      <c r="C151" s="33" t="s">
        <v>64</v>
      </c>
    </row>
    <row r="152" spans="1:3" x14ac:dyDescent="0.25">
      <c r="A152" s="5">
        <v>51353001</v>
      </c>
      <c r="B152" s="33" t="s">
        <v>176</v>
      </c>
      <c r="C152" s="33" t="s">
        <v>194</v>
      </c>
    </row>
    <row r="153" spans="1:3" x14ac:dyDescent="0.25">
      <c r="A153" s="5">
        <v>51353501</v>
      </c>
      <c r="B153" s="33" t="s">
        <v>177</v>
      </c>
      <c r="C153" s="33" t="s">
        <v>194</v>
      </c>
    </row>
    <row r="154" spans="1:3" x14ac:dyDescent="0.25">
      <c r="A154" s="5">
        <v>51359501</v>
      </c>
      <c r="B154" s="33" t="s">
        <v>178</v>
      </c>
      <c r="C154" s="33" t="s">
        <v>186</v>
      </c>
    </row>
    <row r="155" spans="1:3" x14ac:dyDescent="0.25">
      <c r="A155" s="5">
        <v>51401002</v>
      </c>
      <c r="B155" s="33" t="s">
        <v>26</v>
      </c>
      <c r="C155" s="33" t="s">
        <v>112</v>
      </c>
    </row>
    <row r="156" spans="1:3" x14ac:dyDescent="0.25">
      <c r="A156" s="5">
        <v>51502001</v>
      </c>
      <c r="B156" s="33" t="s">
        <v>67</v>
      </c>
      <c r="C156" s="33" t="s">
        <v>192</v>
      </c>
    </row>
    <row r="157" spans="1:3" x14ac:dyDescent="0.25">
      <c r="A157" s="5">
        <v>51602001</v>
      </c>
      <c r="B157" s="33" t="s">
        <v>8</v>
      </c>
      <c r="C157" s="33" t="s">
        <v>203</v>
      </c>
    </row>
    <row r="158" spans="1:3" x14ac:dyDescent="0.25">
      <c r="A158" s="5">
        <v>51602004</v>
      </c>
      <c r="B158" s="33" t="s">
        <v>33</v>
      </c>
      <c r="C158" s="33" t="s">
        <v>203</v>
      </c>
    </row>
    <row r="159" spans="1:3" x14ac:dyDescent="0.25">
      <c r="A159" s="5">
        <v>51700501</v>
      </c>
      <c r="B159" s="33" t="s">
        <v>179</v>
      </c>
      <c r="C159" s="33" t="s">
        <v>196</v>
      </c>
    </row>
    <row r="160" spans="1:3" x14ac:dyDescent="0.25">
      <c r="A160" s="5">
        <v>51700502</v>
      </c>
      <c r="B160" s="33" t="s">
        <v>180</v>
      </c>
      <c r="C160" s="33" t="s">
        <v>196</v>
      </c>
    </row>
    <row r="161" spans="1:3" x14ac:dyDescent="0.25">
      <c r="A161" s="5">
        <v>51700503</v>
      </c>
      <c r="B161" s="33" t="s">
        <v>41</v>
      </c>
      <c r="C161" s="33" t="s">
        <v>196</v>
      </c>
    </row>
    <row r="162" spans="1:3" x14ac:dyDescent="0.25">
      <c r="A162" s="5">
        <v>51952501</v>
      </c>
      <c r="B162" s="33" t="s">
        <v>36</v>
      </c>
      <c r="C162" s="33" t="s">
        <v>193</v>
      </c>
    </row>
    <row r="163" spans="1:3" x14ac:dyDescent="0.25">
      <c r="A163" s="5">
        <v>51952502</v>
      </c>
      <c r="B163" s="33" t="s">
        <v>22</v>
      </c>
      <c r="C163" s="33" t="s">
        <v>193</v>
      </c>
    </row>
    <row r="164" spans="1:3" x14ac:dyDescent="0.25">
      <c r="A164" s="5">
        <v>53050501</v>
      </c>
      <c r="B164" s="33" t="s">
        <v>181</v>
      </c>
      <c r="C164" s="33" t="s">
        <v>204</v>
      </c>
    </row>
    <row r="165" spans="1:3" x14ac:dyDescent="0.25">
      <c r="A165" s="5">
        <v>53050502</v>
      </c>
      <c r="B165" s="33" t="s">
        <v>28</v>
      </c>
      <c r="C165" s="33" t="s">
        <v>204</v>
      </c>
    </row>
    <row r="166" spans="1:3" x14ac:dyDescent="0.25">
      <c r="A166" s="5">
        <v>53050503</v>
      </c>
      <c r="B166" s="33" t="s">
        <v>182</v>
      </c>
      <c r="C166" s="33" t="s">
        <v>204</v>
      </c>
    </row>
    <row r="167" spans="1:3" x14ac:dyDescent="0.25">
      <c r="A167" s="5">
        <v>53052001</v>
      </c>
      <c r="B167" s="33" t="s">
        <v>78</v>
      </c>
      <c r="C167" s="33" t="s">
        <v>204</v>
      </c>
    </row>
    <row r="168" spans="1:3" x14ac:dyDescent="0.25">
      <c r="A168" s="35">
        <v>53052002</v>
      </c>
      <c r="B168" s="36" t="s">
        <v>226</v>
      </c>
      <c r="C168" s="36" t="s">
        <v>228</v>
      </c>
    </row>
    <row r="169" spans="1:3" x14ac:dyDescent="0.25">
      <c r="A169" s="5">
        <v>53052501</v>
      </c>
      <c r="B169" s="33" t="s">
        <v>145</v>
      </c>
      <c r="C169" s="33" t="s">
        <v>208</v>
      </c>
    </row>
    <row r="170" spans="1:3" x14ac:dyDescent="0.25">
      <c r="A170" s="5">
        <v>53059510</v>
      </c>
      <c r="B170" s="33" t="s">
        <v>1</v>
      </c>
      <c r="C170" s="33" t="s">
        <v>205</v>
      </c>
    </row>
    <row r="171" spans="1:3" x14ac:dyDescent="0.25">
      <c r="A171" s="5">
        <v>539520</v>
      </c>
      <c r="B171" s="33" t="s">
        <v>84</v>
      </c>
      <c r="C171" s="33" t="s">
        <v>121</v>
      </c>
    </row>
    <row r="172" spans="1:3" x14ac:dyDescent="0.25">
      <c r="A172" s="5">
        <v>53152004</v>
      </c>
      <c r="B172" s="33" t="s">
        <v>65</v>
      </c>
      <c r="C172" s="33" t="s">
        <v>205</v>
      </c>
    </row>
    <row r="173" spans="1:3" x14ac:dyDescent="0.25">
      <c r="A173" s="5">
        <v>53152003</v>
      </c>
      <c r="B173" s="33" t="s">
        <v>65</v>
      </c>
      <c r="C173" s="33" t="s">
        <v>206</v>
      </c>
    </row>
    <row r="174" spans="1:3" x14ac:dyDescent="0.25">
      <c r="A174" s="5">
        <v>54050502</v>
      </c>
      <c r="B174" s="33" t="s">
        <v>183</v>
      </c>
      <c r="C174" s="33" t="s">
        <v>207</v>
      </c>
    </row>
    <row r="175" spans="1:3" x14ac:dyDescent="0.25">
      <c r="A175"/>
      <c r="B175"/>
      <c r="C175"/>
    </row>
    <row r="176" spans="1:3" x14ac:dyDescent="0.25">
      <c r="A176"/>
      <c r="B176"/>
      <c r="C176"/>
    </row>
    <row r="177" spans="1:3" x14ac:dyDescent="0.25">
      <c r="A177"/>
      <c r="B177"/>
      <c r="C177"/>
    </row>
    <row r="178" spans="1:3" x14ac:dyDescent="0.25">
      <c r="A178"/>
      <c r="B178"/>
      <c r="C178"/>
    </row>
    <row r="179" spans="1:3" x14ac:dyDescent="0.25">
      <c r="A179"/>
      <c r="B179"/>
      <c r="C179"/>
    </row>
    <row r="180" spans="1:3" x14ac:dyDescent="0.25">
      <c r="A180"/>
      <c r="B180"/>
      <c r="C180"/>
    </row>
    <row r="181" spans="1:3" x14ac:dyDescent="0.25">
      <c r="A181"/>
      <c r="B181"/>
      <c r="C181"/>
    </row>
    <row r="182" spans="1:3" x14ac:dyDescent="0.25">
      <c r="A182"/>
      <c r="B182"/>
      <c r="C182"/>
    </row>
    <row r="183" spans="1:3" x14ac:dyDescent="0.25">
      <c r="A183"/>
      <c r="B183"/>
      <c r="C183"/>
    </row>
    <row r="184" spans="1:3" x14ac:dyDescent="0.25">
      <c r="A184"/>
      <c r="B184"/>
      <c r="C184"/>
    </row>
    <row r="185" spans="1:3" x14ac:dyDescent="0.25">
      <c r="A185"/>
      <c r="B185"/>
      <c r="C185"/>
    </row>
    <row r="186" spans="1:3" x14ac:dyDescent="0.25">
      <c r="A186"/>
      <c r="B186"/>
      <c r="C186"/>
    </row>
    <row r="187" spans="1:3" x14ac:dyDescent="0.25">
      <c r="A187"/>
      <c r="B187"/>
      <c r="C187"/>
    </row>
    <row r="188" spans="1:3" x14ac:dyDescent="0.25">
      <c r="A188"/>
      <c r="B188"/>
      <c r="C188"/>
    </row>
    <row r="189" spans="1:3" x14ac:dyDescent="0.25">
      <c r="A189"/>
      <c r="B189"/>
      <c r="C189"/>
    </row>
    <row r="190" spans="1:3" x14ac:dyDescent="0.25">
      <c r="A190"/>
      <c r="B190"/>
      <c r="C190"/>
    </row>
    <row r="191" spans="1:3" x14ac:dyDescent="0.25">
      <c r="A191"/>
      <c r="B191"/>
      <c r="C191"/>
    </row>
    <row r="192" spans="1:3" x14ac:dyDescent="0.25">
      <c r="A192"/>
      <c r="B192"/>
      <c r="C192"/>
    </row>
    <row r="193" spans="1:3" x14ac:dyDescent="0.25">
      <c r="A193"/>
      <c r="B193"/>
      <c r="C193"/>
    </row>
    <row r="194" spans="1:3" x14ac:dyDescent="0.25">
      <c r="A194"/>
      <c r="B194"/>
      <c r="C194"/>
    </row>
    <row r="195" spans="1:3" x14ac:dyDescent="0.25">
      <c r="A195"/>
      <c r="B195"/>
      <c r="C195"/>
    </row>
    <row r="196" spans="1:3" x14ac:dyDescent="0.25">
      <c r="A196"/>
      <c r="B196"/>
      <c r="C196"/>
    </row>
    <row r="197" spans="1:3" x14ac:dyDescent="0.25">
      <c r="A197"/>
      <c r="B197"/>
      <c r="C197"/>
    </row>
    <row r="198" spans="1:3" x14ac:dyDescent="0.25">
      <c r="A198"/>
      <c r="B198"/>
      <c r="C198"/>
    </row>
    <row r="199" spans="1:3" x14ac:dyDescent="0.25">
      <c r="A199"/>
      <c r="B199"/>
      <c r="C199"/>
    </row>
    <row r="200" spans="1:3" x14ac:dyDescent="0.25">
      <c r="A200"/>
      <c r="B200"/>
      <c r="C200"/>
    </row>
    <row r="201" spans="1:3" x14ac:dyDescent="0.25">
      <c r="A201"/>
      <c r="B201"/>
      <c r="C201"/>
    </row>
    <row r="202" spans="1:3" x14ac:dyDescent="0.25">
      <c r="A202"/>
      <c r="B202"/>
      <c r="C202"/>
    </row>
    <row r="203" spans="1:3" x14ac:dyDescent="0.25">
      <c r="A203"/>
      <c r="B203"/>
      <c r="C203"/>
    </row>
    <row r="204" spans="1:3" x14ac:dyDescent="0.25">
      <c r="A204"/>
      <c r="B204"/>
      <c r="C204"/>
    </row>
    <row r="205" spans="1:3" x14ac:dyDescent="0.25">
      <c r="A205"/>
      <c r="B205"/>
      <c r="C205"/>
    </row>
    <row r="206" spans="1:3" x14ac:dyDescent="0.25">
      <c r="A206"/>
      <c r="B206"/>
      <c r="C206"/>
    </row>
    <row r="207" spans="1:3" x14ac:dyDescent="0.25">
      <c r="A207"/>
      <c r="B207"/>
      <c r="C207"/>
    </row>
    <row r="208" spans="1:3" x14ac:dyDescent="0.25">
      <c r="A208"/>
      <c r="B208"/>
      <c r="C208"/>
    </row>
    <row r="209" spans="1:3" x14ac:dyDescent="0.25">
      <c r="A209"/>
      <c r="B209"/>
      <c r="C209"/>
    </row>
    <row r="210" spans="1:3" x14ac:dyDescent="0.25">
      <c r="A210"/>
      <c r="B210"/>
      <c r="C210"/>
    </row>
    <row r="211" spans="1:3" x14ac:dyDescent="0.25">
      <c r="A211"/>
      <c r="B211"/>
      <c r="C211"/>
    </row>
    <row r="212" spans="1:3" x14ac:dyDescent="0.25">
      <c r="A212"/>
      <c r="B212"/>
      <c r="C212"/>
    </row>
    <row r="213" spans="1:3" x14ac:dyDescent="0.25">
      <c r="A213"/>
      <c r="B213"/>
      <c r="C213"/>
    </row>
    <row r="214" spans="1:3" x14ac:dyDescent="0.25">
      <c r="A214"/>
      <c r="B214"/>
      <c r="C214"/>
    </row>
    <row r="215" spans="1:3" x14ac:dyDescent="0.25">
      <c r="A215"/>
      <c r="B215"/>
      <c r="C215"/>
    </row>
    <row r="216" spans="1:3" x14ac:dyDescent="0.25">
      <c r="A216"/>
      <c r="B216"/>
      <c r="C216"/>
    </row>
    <row r="217" spans="1:3" x14ac:dyDescent="0.25">
      <c r="A217"/>
      <c r="B217"/>
      <c r="C217"/>
    </row>
    <row r="218" spans="1:3" x14ac:dyDescent="0.25">
      <c r="A218"/>
      <c r="B218"/>
      <c r="C218"/>
    </row>
    <row r="219" spans="1:3" x14ac:dyDescent="0.25">
      <c r="A219"/>
      <c r="B219"/>
      <c r="C219"/>
    </row>
    <row r="220" spans="1:3" x14ac:dyDescent="0.25">
      <c r="A220"/>
      <c r="B220"/>
      <c r="C220"/>
    </row>
    <row r="221" spans="1:3" x14ac:dyDescent="0.25">
      <c r="A221"/>
      <c r="B221"/>
      <c r="C221"/>
    </row>
    <row r="222" spans="1:3" x14ac:dyDescent="0.25">
      <c r="A222"/>
      <c r="B222"/>
      <c r="C222"/>
    </row>
    <row r="223" spans="1:3" x14ac:dyDescent="0.25">
      <c r="A223"/>
      <c r="B223"/>
      <c r="C223"/>
    </row>
    <row r="224" spans="1:3" x14ac:dyDescent="0.25">
      <c r="A224"/>
      <c r="B224"/>
      <c r="C224"/>
    </row>
    <row r="225" spans="1:3" x14ac:dyDescent="0.25">
      <c r="A225"/>
      <c r="B225"/>
      <c r="C225"/>
    </row>
    <row r="226" spans="1:3" x14ac:dyDescent="0.25">
      <c r="A226"/>
      <c r="B226"/>
      <c r="C226"/>
    </row>
    <row r="227" spans="1:3" x14ac:dyDescent="0.25">
      <c r="A227"/>
      <c r="B227"/>
      <c r="C227"/>
    </row>
    <row r="228" spans="1:3" x14ac:dyDescent="0.25">
      <c r="A228"/>
      <c r="B228"/>
      <c r="C228"/>
    </row>
    <row r="229" spans="1:3" x14ac:dyDescent="0.25">
      <c r="A229"/>
      <c r="B229"/>
      <c r="C229"/>
    </row>
    <row r="230" spans="1:3" x14ac:dyDescent="0.25">
      <c r="A230"/>
      <c r="B230"/>
      <c r="C230"/>
    </row>
    <row r="231" spans="1:3" x14ac:dyDescent="0.25">
      <c r="A231"/>
      <c r="B231"/>
      <c r="C231"/>
    </row>
    <row r="232" spans="1:3" x14ac:dyDescent="0.25">
      <c r="A232"/>
      <c r="B232"/>
      <c r="C232"/>
    </row>
    <row r="233" spans="1:3" x14ac:dyDescent="0.25">
      <c r="A233"/>
      <c r="B233"/>
      <c r="C233"/>
    </row>
    <row r="234" spans="1:3" x14ac:dyDescent="0.25">
      <c r="A234"/>
      <c r="B234"/>
      <c r="C234"/>
    </row>
    <row r="235" spans="1:3" x14ac:dyDescent="0.25">
      <c r="A235"/>
      <c r="B235"/>
      <c r="C235"/>
    </row>
    <row r="236" spans="1:3" x14ac:dyDescent="0.25">
      <c r="A236"/>
      <c r="B236"/>
      <c r="C236"/>
    </row>
    <row r="237" spans="1:3" x14ac:dyDescent="0.25">
      <c r="A237"/>
      <c r="B237"/>
      <c r="C237"/>
    </row>
    <row r="238" spans="1:3" x14ac:dyDescent="0.25">
      <c r="A238"/>
      <c r="B238"/>
      <c r="C238"/>
    </row>
    <row r="239" spans="1:3" x14ac:dyDescent="0.25">
      <c r="A239"/>
      <c r="B239"/>
      <c r="C239"/>
    </row>
    <row r="240" spans="1:3" x14ac:dyDescent="0.25">
      <c r="A240"/>
      <c r="B240"/>
      <c r="C240"/>
    </row>
    <row r="241" spans="1:3" x14ac:dyDescent="0.25">
      <c r="A241"/>
      <c r="B241"/>
      <c r="C241"/>
    </row>
    <row r="242" spans="1:3" x14ac:dyDescent="0.25">
      <c r="A242"/>
      <c r="B242"/>
      <c r="C242"/>
    </row>
    <row r="243" spans="1:3" x14ac:dyDescent="0.25">
      <c r="A243"/>
      <c r="B243"/>
      <c r="C243"/>
    </row>
    <row r="244" spans="1:3" x14ac:dyDescent="0.25">
      <c r="A244"/>
      <c r="B244"/>
      <c r="C244"/>
    </row>
    <row r="245" spans="1:3" x14ac:dyDescent="0.25">
      <c r="A245"/>
      <c r="B245"/>
      <c r="C245"/>
    </row>
    <row r="246" spans="1:3" x14ac:dyDescent="0.25">
      <c r="A246"/>
      <c r="B246"/>
      <c r="C246"/>
    </row>
    <row r="247" spans="1:3" x14ac:dyDescent="0.25">
      <c r="A247"/>
      <c r="B247"/>
      <c r="C247"/>
    </row>
    <row r="248" spans="1:3" x14ac:dyDescent="0.25">
      <c r="A248"/>
      <c r="B248"/>
      <c r="C248"/>
    </row>
    <row r="249" spans="1:3" x14ac:dyDescent="0.25">
      <c r="A249"/>
      <c r="B249"/>
      <c r="C249"/>
    </row>
    <row r="250" spans="1:3" x14ac:dyDescent="0.25">
      <c r="A250"/>
      <c r="B250"/>
      <c r="C250"/>
    </row>
    <row r="251" spans="1:3" x14ac:dyDescent="0.25">
      <c r="A251"/>
      <c r="B251"/>
      <c r="C251"/>
    </row>
    <row r="252" spans="1:3" x14ac:dyDescent="0.25">
      <c r="A252"/>
      <c r="B252"/>
      <c r="C252"/>
    </row>
    <row r="253" spans="1:3" x14ac:dyDescent="0.25">
      <c r="A253"/>
      <c r="B253"/>
      <c r="C253"/>
    </row>
    <row r="254" spans="1:3" x14ac:dyDescent="0.25">
      <c r="A254"/>
      <c r="B254"/>
      <c r="C254"/>
    </row>
    <row r="255" spans="1:3" x14ac:dyDescent="0.25">
      <c r="A255"/>
      <c r="B255"/>
      <c r="C255"/>
    </row>
    <row r="256" spans="1:3" x14ac:dyDescent="0.25">
      <c r="A256"/>
      <c r="B256"/>
      <c r="C256"/>
    </row>
    <row r="257" spans="1:3" x14ac:dyDescent="0.25">
      <c r="A257"/>
      <c r="B257"/>
      <c r="C257"/>
    </row>
    <row r="258" spans="1:3" x14ac:dyDescent="0.25">
      <c r="A258"/>
      <c r="B258"/>
      <c r="C258"/>
    </row>
    <row r="259" spans="1:3" x14ac:dyDescent="0.25">
      <c r="A259"/>
      <c r="B259"/>
      <c r="C259"/>
    </row>
    <row r="260" spans="1:3" x14ac:dyDescent="0.25">
      <c r="A260"/>
      <c r="B260"/>
      <c r="C260"/>
    </row>
    <row r="261" spans="1:3" x14ac:dyDescent="0.25">
      <c r="A261"/>
      <c r="B261"/>
      <c r="C261"/>
    </row>
    <row r="262" spans="1:3" x14ac:dyDescent="0.25">
      <c r="A262"/>
      <c r="B262"/>
      <c r="C262"/>
    </row>
    <row r="263" spans="1:3" x14ac:dyDescent="0.25">
      <c r="A263"/>
      <c r="B263"/>
      <c r="C263"/>
    </row>
    <row r="264" spans="1:3" x14ac:dyDescent="0.25">
      <c r="A264"/>
      <c r="B264"/>
      <c r="C264"/>
    </row>
    <row r="265" spans="1:3" x14ac:dyDescent="0.25">
      <c r="A265"/>
      <c r="B265"/>
      <c r="C265"/>
    </row>
    <row r="266" spans="1:3" x14ac:dyDescent="0.25">
      <c r="A266"/>
      <c r="B266"/>
      <c r="C266"/>
    </row>
    <row r="267" spans="1:3" x14ac:dyDescent="0.25">
      <c r="A267"/>
      <c r="B267"/>
      <c r="C267"/>
    </row>
    <row r="268" spans="1:3" x14ac:dyDescent="0.25">
      <c r="A268"/>
      <c r="B268"/>
      <c r="C268"/>
    </row>
    <row r="269" spans="1:3" x14ac:dyDescent="0.25">
      <c r="A269"/>
      <c r="B269"/>
      <c r="C269"/>
    </row>
    <row r="270" spans="1:3" x14ac:dyDescent="0.25">
      <c r="A270"/>
      <c r="B270"/>
      <c r="C270"/>
    </row>
    <row r="271" spans="1:3" x14ac:dyDescent="0.25">
      <c r="A271"/>
      <c r="B271"/>
      <c r="C271"/>
    </row>
    <row r="272" spans="1:3" x14ac:dyDescent="0.25">
      <c r="A272"/>
      <c r="B272"/>
      <c r="C272"/>
    </row>
    <row r="273" spans="1:3" x14ac:dyDescent="0.25">
      <c r="A273"/>
      <c r="B273"/>
      <c r="C273"/>
    </row>
    <row r="274" spans="1:3" x14ac:dyDescent="0.25">
      <c r="A274"/>
      <c r="B274"/>
      <c r="C274"/>
    </row>
    <row r="275" spans="1:3" x14ac:dyDescent="0.25">
      <c r="A275"/>
      <c r="B275"/>
      <c r="C275"/>
    </row>
    <row r="276" spans="1:3" x14ac:dyDescent="0.25">
      <c r="A276"/>
      <c r="B276"/>
      <c r="C276"/>
    </row>
    <row r="277" spans="1:3" x14ac:dyDescent="0.25">
      <c r="A277"/>
      <c r="B277"/>
      <c r="C277"/>
    </row>
    <row r="278" spans="1:3" x14ac:dyDescent="0.25">
      <c r="A278"/>
      <c r="B278"/>
      <c r="C278"/>
    </row>
    <row r="279" spans="1:3" x14ac:dyDescent="0.25">
      <c r="A279"/>
      <c r="B279"/>
      <c r="C279"/>
    </row>
    <row r="280" spans="1:3" x14ac:dyDescent="0.25">
      <c r="A280"/>
      <c r="B280"/>
      <c r="C280"/>
    </row>
    <row r="281" spans="1:3" x14ac:dyDescent="0.25">
      <c r="A281"/>
      <c r="B281"/>
      <c r="C281"/>
    </row>
    <row r="282" spans="1:3" x14ac:dyDescent="0.25">
      <c r="A282"/>
      <c r="B282"/>
      <c r="C282"/>
    </row>
    <row r="283" spans="1:3" x14ac:dyDescent="0.25">
      <c r="A283"/>
      <c r="B283"/>
      <c r="C283"/>
    </row>
    <row r="284" spans="1:3" x14ac:dyDescent="0.25">
      <c r="A284"/>
      <c r="B284"/>
      <c r="C284"/>
    </row>
    <row r="285" spans="1:3" x14ac:dyDescent="0.25">
      <c r="A285"/>
      <c r="B285"/>
      <c r="C285"/>
    </row>
    <row r="286" spans="1:3" x14ac:dyDescent="0.25">
      <c r="A286"/>
      <c r="B286"/>
      <c r="C286"/>
    </row>
    <row r="287" spans="1:3" x14ac:dyDescent="0.25">
      <c r="A287"/>
      <c r="B287"/>
      <c r="C287"/>
    </row>
    <row r="288" spans="1:3" x14ac:dyDescent="0.25">
      <c r="A288"/>
      <c r="B288"/>
      <c r="C288"/>
    </row>
    <row r="289" spans="1:3" x14ac:dyDescent="0.25">
      <c r="A289"/>
      <c r="B289"/>
      <c r="C289"/>
    </row>
    <row r="290" spans="1:3" x14ac:dyDescent="0.25">
      <c r="A290"/>
      <c r="B290"/>
      <c r="C290"/>
    </row>
    <row r="291" spans="1:3" x14ac:dyDescent="0.25">
      <c r="A291"/>
      <c r="B291"/>
      <c r="C291"/>
    </row>
    <row r="292" spans="1:3" x14ac:dyDescent="0.25">
      <c r="A292"/>
      <c r="B292"/>
      <c r="C292"/>
    </row>
    <row r="293" spans="1:3" x14ac:dyDescent="0.25">
      <c r="A293"/>
      <c r="B293"/>
      <c r="C293"/>
    </row>
    <row r="294" spans="1:3" x14ac:dyDescent="0.25">
      <c r="A294"/>
      <c r="B294"/>
      <c r="C294"/>
    </row>
    <row r="295" spans="1:3" x14ac:dyDescent="0.25">
      <c r="A295"/>
      <c r="B295"/>
      <c r="C295"/>
    </row>
    <row r="296" spans="1:3" x14ac:dyDescent="0.25">
      <c r="A296"/>
      <c r="B296"/>
      <c r="C296"/>
    </row>
    <row r="297" spans="1:3" x14ac:dyDescent="0.25">
      <c r="A297"/>
      <c r="B297"/>
      <c r="C297"/>
    </row>
    <row r="298" spans="1:3" x14ac:dyDescent="0.25">
      <c r="A298"/>
      <c r="B298"/>
      <c r="C298"/>
    </row>
    <row r="299" spans="1:3" x14ac:dyDescent="0.25">
      <c r="A299"/>
      <c r="B299"/>
      <c r="C299"/>
    </row>
    <row r="300" spans="1:3" x14ac:dyDescent="0.25">
      <c r="A300"/>
      <c r="B300"/>
      <c r="C300"/>
    </row>
    <row r="301" spans="1:3" x14ac:dyDescent="0.25">
      <c r="A301"/>
      <c r="B301"/>
      <c r="C301"/>
    </row>
    <row r="302" spans="1:3" x14ac:dyDescent="0.25">
      <c r="A302"/>
      <c r="B302"/>
      <c r="C302"/>
    </row>
    <row r="303" spans="1:3" x14ac:dyDescent="0.25">
      <c r="A303"/>
      <c r="B303"/>
      <c r="C303"/>
    </row>
    <row r="304" spans="1:3" x14ac:dyDescent="0.25">
      <c r="A304"/>
      <c r="B304"/>
      <c r="C304"/>
    </row>
    <row r="305" spans="1:3" x14ac:dyDescent="0.25">
      <c r="A305"/>
      <c r="B305"/>
      <c r="C305"/>
    </row>
    <row r="306" spans="1:3" x14ac:dyDescent="0.25">
      <c r="A306"/>
      <c r="B306"/>
      <c r="C306"/>
    </row>
    <row r="307" spans="1:3" x14ac:dyDescent="0.25">
      <c r="A307"/>
      <c r="B307"/>
      <c r="C307"/>
    </row>
    <row r="308" spans="1:3" x14ac:dyDescent="0.25">
      <c r="A308"/>
      <c r="B308"/>
      <c r="C308"/>
    </row>
    <row r="309" spans="1:3" x14ac:dyDescent="0.25">
      <c r="A309"/>
      <c r="B309"/>
      <c r="C309"/>
    </row>
    <row r="310" spans="1:3" x14ac:dyDescent="0.25">
      <c r="A310"/>
      <c r="B310"/>
      <c r="C310"/>
    </row>
    <row r="311" spans="1:3" x14ac:dyDescent="0.25">
      <c r="A311"/>
      <c r="B311"/>
      <c r="C311"/>
    </row>
    <row r="312" spans="1:3" x14ac:dyDescent="0.25">
      <c r="A312"/>
      <c r="B312"/>
      <c r="C312"/>
    </row>
    <row r="313" spans="1:3" x14ac:dyDescent="0.25">
      <c r="A313"/>
      <c r="B313"/>
      <c r="C313"/>
    </row>
    <row r="314" spans="1:3" x14ac:dyDescent="0.25">
      <c r="A314"/>
      <c r="B314"/>
      <c r="C314"/>
    </row>
    <row r="315" spans="1:3" x14ac:dyDescent="0.25">
      <c r="A315"/>
      <c r="B315"/>
      <c r="C315"/>
    </row>
    <row r="316" spans="1:3" x14ac:dyDescent="0.25">
      <c r="A316"/>
      <c r="B316"/>
      <c r="C316"/>
    </row>
    <row r="317" spans="1:3" x14ac:dyDescent="0.25">
      <c r="A317"/>
      <c r="B317"/>
      <c r="C317"/>
    </row>
    <row r="318" spans="1:3" x14ac:dyDescent="0.25">
      <c r="A318"/>
      <c r="B318"/>
      <c r="C318"/>
    </row>
    <row r="319" spans="1:3" x14ac:dyDescent="0.25">
      <c r="A319"/>
      <c r="B319"/>
      <c r="C319"/>
    </row>
    <row r="320" spans="1:3" x14ac:dyDescent="0.25">
      <c r="A320"/>
      <c r="B320"/>
      <c r="C320"/>
    </row>
    <row r="321" spans="1:3" x14ac:dyDescent="0.25">
      <c r="A321"/>
      <c r="B321"/>
      <c r="C321"/>
    </row>
    <row r="322" spans="1:3" x14ac:dyDescent="0.25">
      <c r="A322"/>
      <c r="B322"/>
      <c r="C322"/>
    </row>
    <row r="323" spans="1:3" x14ac:dyDescent="0.25">
      <c r="A323"/>
      <c r="B323"/>
      <c r="C323"/>
    </row>
    <row r="324" spans="1:3" x14ac:dyDescent="0.25">
      <c r="A324"/>
      <c r="B324"/>
      <c r="C324"/>
    </row>
    <row r="325" spans="1:3" x14ac:dyDescent="0.25">
      <c r="A325"/>
      <c r="B325"/>
      <c r="C325"/>
    </row>
    <row r="326" spans="1:3" x14ac:dyDescent="0.25">
      <c r="A326"/>
      <c r="B326"/>
      <c r="C326"/>
    </row>
    <row r="327" spans="1:3" x14ac:dyDescent="0.25">
      <c r="A327"/>
      <c r="B327"/>
      <c r="C327"/>
    </row>
    <row r="328" spans="1:3" x14ac:dyDescent="0.25">
      <c r="A328"/>
      <c r="B328"/>
      <c r="C328"/>
    </row>
    <row r="329" spans="1:3" x14ac:dyDescent="0.25">
      <c r="A329"/>
      <c r="B329"/>
      <c r="C329"/>
    </row>
    <row r="330" spans="1:3" x14ac:dyDescent="0.25">
      <c r="A330"/>
      <c r="B330"/>
      <c r="C330"/>
    </row>
    <row r="331" spans="1:3" x14ac:dyDescent="0.25">
      <c r="A331"/>
      <c r="B331"/>
      <c r="C331"/>
    </row>
    <row r="332" spans="1:3" x14ac:dyDescent="0.25">
      <c r="A332"/>
      <c r="B332"/>
      <c r="C332"/>
    </row>
    <row r="333" spans="1:3" x14ac:dyDescent="0.25">
      <c r="A333"/>
      <c r="B333"/>
      <c r="C333"/>
    </row>
    <row r="334" spans="1:3" x14ac:dyDescent="0.25">
      <c r="A334"/>
      <c r="B334"/>
      <c r="C334"/>
    </row>
    <row r="335" spans="1:3" x14ac:dyDescent="0.25">
      <c r="A335"/>
      <c r="B335"/>
      <c r="C335"/>
    </row>
    <row r="336" spans="1:3" x14ac:dyDescent="0.25">
      <c r="A336"/>
      <c r="B336"/>
      <c r="C336"/>
    </row>
    <row r="337" spans="1:3" x14ac:dyDescent="0.25">
      <c r="A337"/>
      <c r="B337"/>
      <c r="C337"/>
    </row>
    <row r="338" spans="1:3" x14ac:dyDescent="0.25">
      <c r="A338"/>
      <c r="B338"/>
      <c r="C338"/>
    </row>
    <row r="339" spans="1:3" x14ac:dyDescent="0.25">
      <c r="A339"/>
      <c r="B339"/>
      <c r="C339"/>
    </row>
    <row r="340" spans="1:3" x14ac:dyDescent="0.25">
      <c r="A340"/>
      <c r="B340"/>
      <c r="C340"/>
    </row>
    <row r="341" spans="1:3" x14ac:dyDescent="0.25">
      <c r="A341"/>
      <c r="B341"/>
      <c r="C341"/>
    </row>
    <row r="342" spans="1:3" x14ac:dyDescent="0.25">
      <c r="A342"/>
      <c r="B342"/>
      <c r="C342"/>
    </row>
    <row r="343" spans="1:3" x14ac:dyDescent="0.25">
      <c r="A343"/>
      <c r="B343"/>
      <c r="C343"/>
    </row>
    <row r="344" spans="1:3" x14ac:dyDescent="0.25">
      <c r="A344"/>
      <c r="B344"/>
      <c r="C344"/>
    </row>
    <row r="345" spans="1:3" x14ac:dyDescent="0.25">
      <c r="A345"/>
      <c r="B345"/>
      <c r="C345"/>
    </row>
    <row r="346" spans="1:3" x14ac:dyDescent="0.25">
      <c r="A346"/>
      <c r="B346"/>
      <c r="C346"/>
    </row>
    <row r="347" spans="1:3" x14ac:dyDescent="0.25">
      <c r="A347"/>
      <c r="B347"/>
      <c r="C347"/>
    </row>
    <row r="348" spans="1:3" x14ac:dyDescent="0.25">
      <c r="A348"/>
      <c r="B348"/>
      <c r="C348"/>
    </row>
    <row r="349" spans="1:3" x14ac:dyDescent="0.25">
      <c r="A349"/>
      <c r="B349"/>
      <c r="C349"/>
    </row>
    <row r="350" spans="1:3" x14ac:dyDescent="0.25">
      <c r="A350"/>
      <c r="B350"/>
      <c r="C350"/>
    </row>
    <row r="351" spans="1:3" x14ac:dyDescent="0.25">
      <c r="A351"/>
      <c r="B351"/>
      <c r="C351"/>
    </row>
    <row r="352" spans="1:3" x14ac:dyDescent="0.25">
      <c r="A352"/>
      <c r="B352"/>
      <c r="C352"/>
    </row>
    <row r="353" spans="1:3" x14ac:dyDescent="0.25">
      <c r="A353"/>
      <c r="B353"/>
      <c r="C353"/>
    </row>
    <row r="354" spans="1:3" x14ac:dyDescent="0.25">
      <c r="A354"/>
      <c r="B354"/>
      <c r="C354"/>
    </row>
    <row r="355" spans="1:3" x14ac:dyDescent="0.25">
      <c r="A355"/>
      <c r="B355"/>
      <c r="C355"/>
    </row>
    <row r="356" spans="1:3" x14ac:dyDescent="0.25">
      <c r="A356"/>
      <c r="B356"/>
      <c r="C356"/>
    </row>
    <row r="357" spans="1:3" x14ac:dyDescent="0.25">
      <c r="A357"/>
      <c r="B357"/>
      <c r="C357"/>
    </row>
    <row r="358" spans="1:3" x14ac:dyDescent="0.25">
      <c r="A358"/>
      <c r="B358"/>
      <c r="C358"/>
    </row>
    <row r="359" spans="1:3" x14ac:dyDescent="0.25">
      <c r="A359"/>
      <c r="B359"/>
      <c r="C359"/>
    </row>
    <row r="360" spans="1:3" x14ac:dyDescent="0.25">
      <c r="A360"/>
      <c r="B360"/>
      <c r="C360"/>
    </row>
    <row r="361" spans="1:3" x14ac:dyDescent="0.25">
      <c r="A361"/>
      <c r="B361"/>
      <c r="C361"/>
    </row>
    <row r="362" spans="1:3" x14ac:dyDescent="0.25">
      <c r="A362"/>
      <c r="B362"/>
      <c r="C362"/>
    </row>
    <row r="363" spans="1:3" x14ac:dyDescent="0.25">
      <c r="A363"/>
      <c r="B363"/>
      <c r="C363"/>
    </row>
    <row r="364" spans="1:3" x14ac:dyDescent="0.25">
      <c r="A364"/>
      <c r="B364"/>
      <c r="C364"/>
    </row>
    <row r="365" spans="1:3" x14ac:dyDescent="0.25">
      <c r="A365"/>
      <c r="B365"/>
      <c r="C365"/>
    </row>
    <row r="366" spans="1:3" x14ac:dyDescent="0.25">
      <c r="A366"/>
      <c r="B366"/>
      <c r="C366"/>
    </row>
    <row r="367" spans="1:3" x14ac:dyDescent="0.25">
      <c r="A367"/>
      <c r="B367"/>
      <c r="C367"/>
    </row>
    <row r="368" spans="1:3" x14ac:dyDescent="0.25">
      <c r="A368"/>
      <c r="B368"/>
      <c r="C368"/>
    </row>
    <row r="369" spans="1:3" x14ac:dyDescent="0.25">
      <c r="A369"/>
      <c r="B369"/>
      <c r="C369"/>
    </row>
    <row r="370" spans="1:3" x14ac:dyDescent="0.25">
      <c r="A370"/>
      <c r="B370"/>
      <c r="C370"/>
    </row>
    <row r="371" spans="1:3" x14ac:dyDescent="0.25">
      <c r="A371"/>
      <c r="B371"/>
      <c r="C371"/>
    </row>
    <row r="372" spans="1:3" x14ac:dyDescent="0.25">
      <c r="A372"/>
      <c r="B372"/>
      <c r="C372"/>
    </row>
    <row r="373" spans="1:3" x14ac:dyDescent="0.25">
      <c r="A373"/>
      <c r="B373"/>
      <c r="C373"/>
    </row>
    <row r="374" spans="1:3" x14ac:dyDescent="0.25">
      <c r="A374"/>
      <c r="B374"/>
      <c r="C374"/>
    </row>
    <row r="375" spans="1:3" x14ac:dyDescent="0.25">
      <c r="A375"/>
      <c r="B375"/>
      <c r="C375"/>
    </row>
    <row r="376" spans="1:3" x14ac:dyDescent="0.25">
      <c r="A376"/>
      <c r="B376"/>
      <c r="C376"/>
    </row>
    <row r="377" spans="1:3" x14ac:dyDescent="0.25">
      <c r="A377"/>
      <c r="B377"/>
      <c r="C377"/>
    </row>
    <row r="378" spans="1:3" x14ac:dyDescent="0.25">
      <c r="A378"/>
      <c r="B378"/>
      <c r="C378"/>
    </row>
    <row r="379" spans="1:3" x14ac:dyDescent="0.25">
      <c r="A379"/>
      <c r="B379"/>
      <c r="C379"/>
    </row>
    <row r="380" spans="1:3" x14ac:dyDescent="0.25">
      <c r="A380"/>
      <c r="B380"/>
      <c r="C380"/>
    </row>
    <row r="381" spans="1:3" x14ac:dyDescent="0.25">
      <c r="A381"/>
      <c r="B381"/>
      <c r="C381"/>
    </row>
    <row r="382" spans="1:3" x14ac:dyDescent="0.25">
      <c r="A382"/>
      <c r="B382"/>
      <c r="C382"/>
    </row>
    <row r="383" spans="1:3" x14ac:dyDescent="0.25">
      <c r="A383"/>
      <c r="B383"/>
      <c r="C383"/>
    </row>
    <row r="384" spans="1:3" x14ac:dyDescent="0.25">
      <c r="A384"/>
      <c r="B384"/>
      <c r="C384"/>
    </row>
    <row r="385" spans="1:3" x14ac:dyDescent="0.25">
      <c r="A385"/>
      <c r="B385"/>
      <c r="C385"/>
    </row>
    <row r="386" spans="1:3" x14ac:dyDescent="0.25">
      <c r="A386"/>
      <c r="B386"/>
      <c r="C386"/>
    </row>
    <row r="387" spans="1:3" x14ac:dyDescent="0.25">
      <c r="A387"/>
      <c r="B387"/>
      <c r="C387"/>
    </row>
    <row r="388" spans="1:3" x14ac:dyDescent="0.25">
      <c r="A388"/>
      <c r="B388"/>
      <c r="C388"/>
    </row>
    <row r="389" spans="1:3" x14ac:dyDescent="0.25">
      <c r="A389"/>
      <c r="B389"/>
      <c r="C389"/>
    </row>
    <row r="390" spans="1:3" x14ac:dyDescent="0.25">
      <c r="A390"/>
      <c r="B390"/>
      <c r="C390"/>
    </row>
    <row r="391" spans="1:3" x14ac:dyDescent="0.25">
      <c r="A391"/>
      <c r="B391"/>
      <c r="C391"/>
    </row>
    <row r="392" spans="1:3" x14ac:dyDescent="0.25">
      <c r="A392"/>
      <c r="B392"/>
      <c r="C392"/>
    </row>
    <row r="393" spans="1:3" x14ac:dyDescent="0.25">
      <c r="A393"/>
      <c r="B393"/>
      <c r="C393"/>
    </row>
    <row r="394" spans="1:3" x14ac:dyDescent="0.25">
      <c r="A394"/>
      <c r="B394"/>
      <c r="C394"/>
    </row>
    <row r="395" spans="1:3" x14ac:dyDescent="0.25">
      <c r="A395"/>
      <c r="B395"/>
      <c r="C395"/>
    </row>
    <row r="396" spans="1:3" x14ac:dyDescent="0.25">
      <c r="A396"/>
      <c r="B396"/>
      <c r="C396"/>
    </row>
    <row r="397" spans="1:3" x14ac:dyDescent="0.25">
      <c r="A397"/>
      <c r="B397"/>
      <c r="C397"/>
    </row>
    <row r="398" spans="1:3" x14ac:dyDescent="0.25">
      <c r="A398"/>
      <c r="B398"/>
      <c r="C398"/>
    </row>
    <row r="399" spans="1:3" x14ac:dyDescent="0.25">
      <c r="A399"/>
      <c r="B399"/>
      <c r="C399"/>
    </row>
    <row r="400" spans="1:3" x14ac:dyDescent="0.25">
      <c r="A400"/>
      <c r="B400"/>
      <c r="C400"/>
    </row>
    <row r="401" spans="1:3" x14ac:dyDescent="0.25">
      <c r="A401"/>
      <c r="B401"/>
      <c r="C401"/>
    </row>
    <row r="402" spans="1:3" x14ac:dyDescent="0.25">
      <c r="A402"/>
      <c r="B402"/>
      <c r="C402"/>
    </row>
    <row r="403" spans="1:3" x14ac:dyDescent="0.25">
      <c r="A403"/>
      <c r="B403"/>
      <c r="C403"/>
    </row>
    <row r="404" spans="1:3" x14ac:dyDescent="0.25">
      <c r="A404"/>
      <c r="B404"/>
      <c r="C404"/>
    </row>
    <row r="405" spans="1:3" x14ac:dyDescent="0.25">
      <c r="A405"/>
      <c r="B405"/>
      <c r="C405"/>
    </row>
    <row r="406" spans="1:3" x14ac:dyDescent="0.25">
      <c r="A406"/>
      <c r="B406"/>
      <c r="C406"/>
    </row>
    <row r="407" spans="1:3" x14ac:dyDescent="0.25">
      <c r="A407"/>
      <c r="B407"/>
      <c r="C407"/>
    </row>
    <row r="408" spans="1:3" x14ac:dyDescent="0.25">
      <c r="A408"/>
      <c r="B408"/>
      <c r="C408"/>
    </row>
    <row r="409" spans="1:3" x14ac:dyDescent="0.25">
      <c r="A409"/>
      <c r="B409"/>
      <c r="C409"/>
    </row>
    <row r="410" spans="1:3" x14ac:dyDescent="0.25">
      <c r="A410"/>
      <c r="B410"/>
      <c r="C410"/>
    </row>
    <row r="411" spans="1:3" x14ac:dyDescent="0.25">
      <c r="A411"/>
      <c r="B411"/>
      <c r="C411"/>
    </row>
    <row r="412" spans="1:3" x14ac:dyDescent="0.25">
      <c r="A412"/>
      <c r="B412"/>
      <c r="C412"/>
    </row>
    <row r="413" spans="1:3" x14ac:dyDescent="0.25">
      <c r="A413"/>
      <c r="B413"/>
      <c r="C413"/>
    </row>
    <row r="414" spans="1:3" x14ac:dyDescent="0.25">
      <c r="A414"/>
      <c r="B414"/>
      <c r="C414"/>
    </row>
    <row r="415" spans="1:3" x14ac:dyDescent="0.25">
      <c r="A415"/>
      <c r="B415"/>
      <c r="C415"/>
    </row>
    <row r="416" spans="1:3" x14ac:dyDescent="0.25">
      <c r="A416"/>
      <c r="B416"/>
      <c r="C416"/>
    </row>
    <row r="417" spans="1:3" x14ac:dyDescent="0.25">
      <c r="A417"/>
      <c r="B417"/>
      <c r="C417"/>
    </row>
    <row r="418" spans="1:3" x14ac:dyDescent="0.25">
      <c r="A418"/>
      <c r="B418"/>
      <c r="C418"/>
    </row>
    <row r="419" spans="1:3" x14ac:dyDescent="0.25">
      <c r="A419"/>
      <c r="B419"/>
      <c r="C419"/>
    </row>
    <row r="420" spans="1:3" x14ac:dyDescent="0.25">
      <c r="A420"/>
      <c r="B420"/>
      <c r="C420"/>
    </row>
    <row r="421" spans="1:3" x14ac:dyDescent="0.25">
      <c r="A421"/>
      <c r="B421"/>
      <c r="C421"/>
    </row>
    <row r="422" spans="1:3" x14ac:dyDescent="0.25">
      <c r="A422"/>
      <c r="B422"/>
      <c r="C422"/>
    </row>
    <row r="423" spans="1:3" x14ac:dyDescent="0.25">
      <c r="A423"/>
      <c r="B423"/>
      <c r="C423"/>
    </row>
    <row r="424" spans="1:3" x14ac:dyDescent="0.25">
      <c r="A424"/>
      <c r="B424"/>
      <c r="C424"/>
    </row>
    <row r="425" spans="1:3" x14ac:dyDescent="0.25">
      <c r="A425"/>
      <c r="B425"/>
      <c r="C425"/>
    </row>
    <row r="426" spans="1:3" x14ac:dyDescent="0.25">
      <c r="A426"/>
      <c r="B426"/>
      <c r="C426"/>
    </row>
    <row r="427" spans="1:3" x14ac:dyDescent="0.25">
      <c r="A427"/>
      <c r="B427"/>
      <c r="C427"/>
    </row>
    <row r="428" spans="1:3" x14ac:dyDescent="0.25">
      <c r="A428"/>
      <c r="B428"/>
      <c r="C428"/>
    </row>
    <row r="429" spans="1:3" x14ac:dyDescent="0.25">
      <c r="A429"/>
      <c r="B429"/>
      <c r="C429"/>
    </row>
    <row r="430" spans="1:3" x14ac:dyDescent="0.25">
      <c r="A430"/>
      <c r="B430"/>
      <c r="C430"/>
    </row>
    <row r="431" spans="1:3" x14ac:dyDescent="0.25">
      <c r="A431"/>
      <c r="B431"/>
      <c r="C431"/>
    </row>
    <row r="432" spans="1:3" x14ac:dyDescent="0.25">
      <c r="A432"/>
      <c r="B432"/>
      <c r="C432"/>
    </row>
    <row r="433" spans="1:3" x14ac:dyDescent="0.25">
      <c r="A433"/>
      <c r="B433"/>
      <c r="C433"/>
    </row>
    <row r="434" spans="1:3" x14ac:dyDescent="0.25">
      <c r="A434"/>
      <c r="B434"/>
      <c r="C434"/>
    </row>
    <row r="435" spans="1:3" x14ac:dyDescent="0.25">
      <c r="A435"/>
      <c r="B435"/>
      <c r="C435"/>
    </row>
    <row r="436" spans="1:3" x14ac:dyDescent="0.25">
      <c r="A436"/>
      <c r="B436"/>
      <c r="C436"/>
    </row>
    <row r="437" spans="1:3" x14ac:dyDescent="0.25">
      <c r="A437"/>
      <c r="B437"/>
      <c r="C437"/>
    </row>
    <row r="438" spans="1:3" x14ac:dyDescent="0.25">
      <c r="A438"/>
      <c r="B438"/>
      <c r="C438"/>
    </row>
    <row r="439" spans="1:3" x14ac:dyDescent="0.25">
      <c r="A439"/>
      <c r="B439"/>
      <c r="C439"/>
    </row>
    <row r="440" spans="1:3" x14ac:dyDescent="0.25">
      <c r="A440"/>
      <c r="B440"/>
      <c r="C440"/>
    </row>
    <row r="441" spans="1:3" x14ac:dyDescent="0.25">
      <c r="A441"/>
      <c r="B441"/>
      <c r="C441"/>
    </row>
    <row r="442" spans="1:3" x14ac:dyDescent="0.25">
      <c r="A442"/>
      <c r="B442"/>
      <c r="C442"/>
    </row>
    <row r="443" spans="1:3" x14ac:dyDescent="0.25">
      <c r="A443"/>
      <c r="B443"/>
      <c r="C443"/>
    </row>
    <row r="444" spans="1:3" x14ac:dyDescent="0.25">
      <c r="A444"/>
      <c r="B444"/>
      <c r="C444"/>
    </row>
    <row r="445" spans="1:3" x14ac:dyDescent="0.25">
      <c r="A445"/>
      <c r="B445"/>
      <c r="C445"/>
    </row>
    <row r="446" spans="1:3" x14ac:dyDescent="0.25">
      <c r="A446"/>
      <c r="B446"/>
      <c r="C446"/>
    </row>
    <row r="447" spans="1:3" x14ac:dyDescent="0.25">
      <c r="A447"/>
      <c r="B447"/>
      <c r="C447"/>
    </row>
    <row r="448" spans="1:3" x14ac:dyDescent="0.25">
      <c r="A448"/>
      <c r="B448"/>
      <c r="C448"/>
    </row>
    <row r="449" spans="1:3" x14ac:dyDescent="0.25">
      <c r="A449"/>
      <c r="B449"/>
      <c r="C449"/>
    </row>
    <row r="450" spans="1:3" x14ac:dyDescent="0.25">
      <c r="A450"/>
      <c r="B450"/>
      <c r="C450"/>
    </row>
    <row r="451" spans="1:3" x14ac:dyDescent="0.25">
      <c r="A451"/>
      <c r="B451"/>
      <c r="C451"/>
    </row>
    <row r="452" spans="1:3" x14ac:dyDescent="0.25">
      <c r="A452"/>
      <c r="B452"/>
      <c r="C452"/>
    </row>
    <row r="453" spans="1:3" x14ac:dyDescent="0.25">
      <c r="A453"/>
      <c r="B453"/>
      <c r="C453"/>
    </row>
    <row r="454" spans="1:3" x14ac:dyDescent="0.25">
      <c r="A454"/>
      <c r="B454"/>
      <c r="C454"/>
    </row>
    <row r="455" spans="1:3" x14ac:dyDescent="0.25">
      <c r="A455"/>
      <c r="B455"/>
      <c r="C455"/>
    </row>
    <row r="456" spans="1:3" x14ac:dyDescent="0.25">
      <c r="A456"/>
      <c r="B456"/>
      <c r="C456"/>
    </row>
    <row r="457" spans="1:3" x14ac:dyDescent="0.25">
      <c r="A457"/>
      <c r="B457"/>
      <c r="C457"/>
    </row>
    <row r="458" spans="1:3" x14ac:dyDescent="0.25">
      <c r="A458"/>
      <c r="B458"/>
      <c r="C458"/>
    </row>
    <row r="459" spans="1:3" x14ac:dyDescent="0.25">
      <c r="A459"/>
      <c r="B459"/>
      <c r="C459"/>
    </row>
    <row r="460" spans="1:3" x14ac:dyDescent="0.25">
      <c r="A460"/>
      <c r="B460"/>
      <c r="C460"/>
    </row>
    <row r="461" spans="1:3" x14ac:dyDescent="0.25">
      <c r="A461"/>
      <c r="B461"/>
      <c r="C461"/>
    </row>
    <row r="462" spans="1:3" x14ac:dyDescent="0.25">
      <c r="A462"/>
      <c r="B462"/>
      <c r="C462"/>
    </row>
    <row r="463" spans="1:3" x14ac:dyDescent="0.25">
      <c r="A463"/>
      <c r="B463"/>
      <c r="C463"/>
    </row>
    <row r="464" spans="1:3" x14ac:dyDescent="0.25">
      <c r="A464"/>
      <c r="B464"/>
      <c r="C464"/>
    </row>
    <row r="465" spans="1:3" x14ac:dyDescent="0.25">
      <c r="A465"/>
      <c r="B465"/>
      <c r="C465"/>
    </row>
    <row r="466" spans="1:3" x14ac:dyDescent="0.25">
      <c r="A466"/>
      <c r="B466"/>
      <c r="C466"/>
    </row>
    <row r="467" spans="1:3" x14ac:dyDescent="0.25">
      <c r="A467"/>
      <c r="B467"/>
      <c r="C467"/>
    </row>
    <row r="468" spans="1:3" x14ac:dyDescent="0.25">
      <c r="A468"/>
      <c r="B468"/>
      <c r="C468"/>
    </row>
    <row r="469" spans="1:3" x14ac:dyDescent="0.25">
      <c r="A469"/>
      <c r="B469"/>
      <c r="C469"/>
    </row>
    <row r="470" spans="1:3" x14ac:dyDescent="0.25">
      <c r="A470"/>
      <c r="B470"/>
      <c r="C470"/>
    </row>
    <row r="471" spans="1:3" x14ac:dyDescent="0.25">
      <c r="A471"/>
      <c r="B471"/>
      <c r="C471"/>
    </row>
    <row r="472" spans="1:3" x14ac:dyDescent="0.25">
      <c r="A472"/>
      <c r="B472"/>
      <c r="C472"/>
    </row>
    <row r="473" spans="1:3" x14ac:dyDescent="0.25">
      <c r="A473"/>
      <c r="B473"/>
      <c r="C473"/>
    </row>
    <row r="474" spans="1:3" x14ac:dyDescent="0.25">
      <c r="A474"/>
      <c r="B474"/>
      <c r="C474"/>
    </row>
    <row r="475" spans="1:3" x14ac:dyDescent="0.25">
      <c r="A475"/>
      <c r="B475"/>
      <c r="C475"/>
    </row>
    <row r="476" spans="1:3" x14ac:dyDescent="0.25">
      <c r="A476"/>
      <c r="B476"/>
      <c r="C476"/>
    </row>
    <row r="477" spans="1:3" x14ac:dyDescent="0.25">
      <c r="A477"/>
      <c r="B477"/>
      <c r="C477"/>
    </row>
    <row r="478" spans="1:3" x14ac:dyDescent="0.25">
      <c r="A478"/>
      <c r="B478"/>
      <c r="C478"/>
    </row>
    <row r="479" spans="1:3" x14ac:dyDescent="0.25">
      <c r="A479"/>
      <c r="B479"/>
      <c r="C479"/>
    </row>
    <row r="480" spans="1:3" x14ac:dyDescent="0.25">
      <c r="A480"/>
      <c r="B480"/>
      <c r="C480"/>
    </row>
    <row r="481" spans="1:3" x14ac:dyDescent="0.25">
      <c r="A481"/>
      <c r="B481"/>
      <c r="C481"/>
    </row>
    <row r="482" spans="1:3" x14ac:dyDescent="0.25">
      <c r="A482"/>
      <c r="B482"/>
      <c r="C482"/>
    </row>
    <row r="483" spans="1:3" x14ac:dyDescent="0.25">
      <c r="A483"/>
      <c r="B483"/>
      <c r="C483"/>
    </row>
    <row r="484" spans="1:3" x14ac:dyDescent="0.25">
      <c r="A484"/>
      <c r="B484"/>
      <c r="C484"/>
    </row>
    <row r="485" spans="1:3" x14ac:dyDescent="0.25">
      <c r="A485"/>
      <c r="B485"/>
      <c r="C485"/>
    </row>
    <row r="486" spans="1:3" x14ac:dyDescent="0.25">
      <c r="A486"/>
      <c r="B486"/>
      <c r="C486"/>
    </row>
    <row r="487" spans="1:3" x14ac:dyDescent="0.25">
      <c r="A487"/>
      <c r="B487"/>
      <c r="C487"/>
    </row>
    <row r="488" spans="1:3" x14ac:dyDescent="0.25">
      <c r="A488"/>
      <c r="B488"/>
      <c r="C488"/>
    </row>
    <row r="489" spans="1:3" x14ac:dyDescent="0.25">
      <c r="A489"/>
      <c r="B489"/>
      <c r="C489"/>
    </row>
    <row r="490" spans="1:3" x14ac:dyDescent="0.25">
      <c r="A490"/>
      <c r="B490"/>
      <c r="C490"/>
    </row>
    <row r="491" spans="1:3" x14ac:dyDescent="0.25">
      <c r="A491"/>
      <c r="B491"/>
      <c r="C491"/>
    </row>
    <row r="492" spans="1:3" x14ac:dyDescent="0.25">
      <c r="A492"/>
      <c r="B492"/>
      <c r="C492"/>
    </row>
    <row r="493" spans="1:3" x14ac:dyDescent="0.25">
      <c r="A493"/>
      <c r="B493"/>
      <c r="C493"/>
    </row>
    <row r="494" spans="1:3" x14ac:dyDescent="0.25">
      <c r="A494"/>
      <c r="B494"/>
      <c r="C494"/>
    </row>
    <row r="495" spans="1:3" x14ac:dyDescent="0.25">
      <c r="A495"/>
      <c r="B495"/>
      <c r="C495"/>
    </row>
    <row r="496" spans="1:3" x14ac:dyDescent="0.25">
      <c r="A496"/>
      <c r="B496"/>
      <c r="C496"/>
    </row>
    <row r="497" spans="1:3" x14ac:dyDescent="0.25">
      <c r="A497"/>
      <c r="B497"/>
      <c r="C497"/>
    </row>
    <row r="498" spans="1:3" x14ac:dyDescent="0.25">
      <c r="A498"/>
      <c r="B498"/>
      <c r="C498"/>
    </row>
    <row r="499" spans="1:3" x14ac:dyDescent="0.25">
      <c r="A499"/>
      <c r="B499"/>
      <c r="C499"/>
    </row>
    <row r="500" spans="1:3" x14ac:dyDescent="0.25">
      <c r="A500"/>
      <c r="B500"/>
      <c r="C500"/>
    </row>
    <row r="501" spans="1:3" x14ac:dyDescent="0.25">
      <c r="A501"/>
      <c r="B501"/>
      <c r="C501"/>
    </row>
    <row r="502" spans="1:3" x14ac:dyDescent="0.25">
      <c r="A502"/>
      <c r="B502"/>
      <c r="C502"/>
    </row>
    <row r="503" spans="1:3" x14ac:dyDescent="0.25">
      <c r="A503"/>
      <c r="B503"/>
      <c r="C503"/>
    </row>
    <row r="504" spans="1:3" x14ac:dyDescent="0.25">
      <c r="A504"/>
      <c r="B504"/>
      <c r="C504"/>
    </row>
    <row r="505" spans="1:3" x14ac:dyDescent="0.25">
      <c r="A505"/>
      <c r="B505"/>
      <c r="C505"/>
    </row>
    <row r="506" spans="1:3" x14ac:dyDescent="0.25">
      <c r="A506"/>
      <c r="B506"/>
      <c r="C506"/>
    </row>
    <row r="507" spans="1:3" x14ac:dyDescent="0.25">
      <c r="A507"/>
      <c r="B507"/>
      <c r="C507"/>
    </row>
    <row r="508" spans="1:3" x14ac:dyDescent="0.25">
      <c r="A508"/>
      <c r="B508"/>
      <c r="C508"/>
    </row>
    <row r="509" spans="1:3" x14ac:dyDescent="0.25">
      <c r="A509"/>
      <c r="B509"/>
      <c r="C509"/>
    </row>
    <row r="510" spans="1:3" x14ac:dyDescent="0.25">
      <c r="A510"/>
      <c r="B510"/>
      <c r="C510"/>
    </row>
    <row r="511" spans="1:3" x14ac:dyDescent="0.25">
      <c r="A511"/>
      <c r="B511"/>
      <c r="C511"/>
    </row>
    <row r="512" spans="1:3" x14ac:dyDescent="0.25">
      <c r="A512"/>
      <c r="B512"/>
      <c r="C512"/>
    </row>
    <row r="513" spans="1:3" x14ac:dyDescent="0.25">
      <c r="A513"/>
      <c r="B513"/>
      <c r="C513"/>
    </row>
    <row r="514" spans="1:3" x14ac:dyDescent="0.25">
      <c r="A514"/>
      <c r="B514"/>
      <c r="C514"/>
    </row>
    <row r="515" spans="1:3" x14ac:dyDescent="0.25">
      <c r="A515"/>
      <c r="B515"/>
      <c r="C515"/>
    </row>
    <row r="516" spans="1:3" x14ac:dyDescent="0.25">
      <c r="A516"/>
      <c r="B516"/>
      <c r="C516"/>
    </row>
    <row r="517" spans="1:3" x14ac:dyDescent="0.25">
      <c r="A517"/>
      <c r="B517"/>
      <c r="C517"/>
    </row>
    <row r="518" spans="1:3" x14ac:dyDescent="0.25">
      <c r="A518"/>
      <c r="B518"/>
      <c r="C518"/>
    </row>
    <row r="519" spans="1:3" x14ac:dyDescent="0.25">
      <c r="A519"/>
      <c r="B519"/>
      <c r="C519"/>
    </row>
    <row r="520" spans="1:3" x14ac:dyDescent="0.25">
      <c r="A520"/>
      <c r="B520"/>
      <c r="C520"/>
    </row>
    <row r="521" spans="1:3" x14ac:dyDescent="0.25">
      <c r="A521"/>
      <c r="B521"/>
      <c r="C521"/>
    </row>
    <row r="522" spans="1:3" x14ac:dyDescent="0.25">
      <c r="A522"/>
      <c r="B522"/>
      <c r="C522"/>
    </row>
    <row r="523" spans="1:3" x14ac:dyDescent="0.25">
      <c r="A523"/>
      <c r="B523"/>
      <c r="C523"/>
    </row>
    <row r="524" spans="1:3" x14ac:dyDescent="0.25">
      <c r="A524"/>
      <c r="B524"/>
      <c r="C524"/>
    </row>
    <row r="525" spans="1:3" x14ac:dyDescent="0.25">
      <c r="A525"/>
      <c r="B525"/>
      <c r="C525"/>
    </row>
    <row r="526" spans="1:3" x14ac:dyDescent="0.25">
      <c r="A526"/>
      <c r="B526"/>
      <c r="C526"/>
    </row>
    <row r="527" spans="1:3" x14ac:dyDescent="0.25">
      <c r="A527"/>
      <c r="B527"/>
      <c r="C527"/>
    </row>
    <row r="528" spans="1:3" x14ac:dyDescent="0.25">
      <c r="A528"/>
      <c r="B528"/>
      <c r="C528"/>
    </row>
    <row r="529" spans="1:3" x14ac:dyDescent="0.25">
      <c r="A529"/>
      <c r="B529"/>
      <c r="C529"/>
    </row>
    <row r="530" spans="1:3" x14ac:dyDescent="0.25">
      <c r="A530"/>
      <c r="B530"/>
      <c r="C530"/>
    </row>
    <row r="531" spans="1:3" x14ac:dyDescent="0.25">
      <c r="A531"/>
      <c r="B531"/>
      <c r="C531"/>
    </row>
    <row r="532" spans="1:3" x14ac:dyDescent="0.25">
      <c r="A532"/>
      <c r="B532"/>
      <c r="C532"/>
    </row>
    <row r="533" spans="1:3" x14ac:dyDescent="0.25">
      <c r="A533"/>
      <c r="B533"/>
      <c r="C533"/>
    </row>
    <row r="534" spans="1:3" x14ac:dyDescent="0.25">
      <c r="A534"/>
      <c r="B534"/>
      <c r="C534"/>
    </row>
    <row r="535" spans="1:3" x14ac:dyDescent="0.25">
      <c r="A535"/>
      <c r="B535"/>
      <c r="C535"/>
    </row>
    <row r="536" spans="1:3" x14ac:dyDescent="0.25">
      <c r="A536"/>
      <c r="B536"/>
      <c r="C536"/>
    </row>
    <row r="537" spans="1:3" x14ac:dyDescent="0.25">
      <c r="A537"/>
      <c r="B537"/>
      <c r="C537"/>
    </row>
    <row r="538" spans="1:3" x14ac:dyDescent="0.25">
      <c r="A538"/>
      <c r="B538"/>
      <c r="C538"/>
    </row>
    <row r="539" spans="1:3" x14ac:dyDescent="0.25">
      <c r="A539"/>
      <c r="B539"/>
      <c r="C539"/>
    </row>
    <row r="540" spans="1:3" x14ac:dyDescent="0.25">
      <c r="A540"/>
      <c r="B540"/>
      <c r="C540"/>
    </row>
    <row r="541" spans="1:3" x14ac:dyDescent="0.25">
      <c r="A541"/>
      <c r="B541"/>
      <c r="C541"/>
    </row>
    <row r="542" spans="1:3" x14ac:dyDescent="0.25">
      <c r="A542"/>
      <c r="B542"/>
      <c r="C542"/>
    </row>
    <row r="543" spans="1:3" x14ac:dyDescent="0.25">
      <c r="A543"/>
      <c r="B543"/>
      <c r="C543"/>
    </row>
    <row r="544" spans="1:3" x14ac:dyDescent="0.25">
      <c r="A544"/>
      <c r="B544"/>
      <c r="C544"/>
    </row>
    <row r="545" spans="1:3" x14ac:dyDescent="0.25">
      <c r="A545"/>
      <c r="B545"/>
      <c r="C545"/>
    </row>
    <row r="546" spans="1:3" x14ac:dyDescent="0.25">
      <c r="A546"/>
      <c r="B546"/>
      <c r="C546"/>
    </row>
    <row r="547" spans="1:3" x14ac:dyDescent="0.25">
      <c r="A547"/>
      <c r="B547"/>
      <c r="C547"/>
    </row>
    <row r="548" spans="1:3" x14ac:dyDescent="0.25">
      <c r="A548"/>
      <c r="B548"/>
      <c r="C548"/>
    </row>
    <row r="549" spans="1:3" x14ac:dyDescent="0.25">
      <c r="A549"/>
      <c r="B549"/>
      <c r="C549"/>
    </row>
    <row r="550" spans="1:3" x14ac:dyDescent="0.25">
      <c r="A550"/>
      <c r="B550"/>
      <c r="C550"/>
    </row>
    <row r="551" spans="1:3" x14ac:dyDescent="0.25">
      <c r="A551"/>
      <c r="B551"/>
      <c r="C551"/>
    </row>
    <row r="552" spans="1:3" x14ac:dyDescent="0.25">
      <c r="A552"/>
      <c r="B552"/>
      <c r="C552"/>
    </row>
    <row r="553" spans="1:3" x14ac:dyDescent="0.25">
      <c r="A553"/>
      <c r="B553"/>
      <c r="C553"/>
    </row>
    <row r="554" spans="1:3" x14ac:dyDescent="0.25">
      <c r="A554"/>
      <c r="B554"/>
      <c r="C554"/>
    </row>
    <row r="555" spans="1:3" x14ac:dyDescent="0.25">
      <c r="A555"/>
      <c r="B555"/>
      <c r="C555"/>
    </row>
    <row r="556" spans="1:3" x14ac:dyDescent="0.25">
      <c r="A556"/>
      <c r="B556"/>
      <c r="C556"/>
    </row>
    <row r="557" spans="1:3" x14ac:dyDescent="0.25">
      <c r="A557"/>
      <c r="B557"/>
      <c r="C557"/>
    </row>
    <row r="558" spans="1:3" x14ac:dyDescent="0.25">
      <c r="A558"/>
      <c r="B558"/>
      <c r="C558"/>
    </row>
    <row r="559" spans="1:3" x14ac:dyDescent="0.25">
      <c r="A559"/>
      <c r="B559"/>
      <c r="C559"/>
    </row>
    <row r="560" spans="1:3" x14ac:dyDescent="0.25">
      <c r="A560"/>
      <c r="B560"/>
      <c r="C560"/>
    </row>
    <row r="561" spans="1:3" x14ac:dyDescent="0.25">
      <c r="A561"/>
      <c r="B561"/>
      <c r="C561"/>
    </row>
    <row r="562" spans="1:3" x14ac:dyDescent="0.25">
      <c r="A562"/>
      <c r="B562"/>
      <c r="C562"/>
    </row>
    <row r="563" spans="1:3" x14ac:dyDescent="0.25">
      <c r="A563"/>
      <c r="B563"/>
      <c r="C563"/>
    </row>
    <row r="564" spans="1:3" x14ac:dyDescent="0.25">
      <c r="A564"/>
      <c r="B564"/>
      <c r="C564"/>
    </row>
    <row r="565" spans="1:3" x14ac:dyDescent="0.25">
      <c r="A565"/>
      <c r="B565"/>
      <c r="C565"/>
    </row>
    <row r="566" spans="1:3" x14ac:dyDescent="0.25">
      <c r="A566"/>
      <c r="B566"/>
      <c r="C566"/>
    </row>
    <row r="567" spans="1:3" x14ac:dyDescent="0.25">
      <c r="A567"/>
      <c r="B567"/>
      <c r="C567"/>
    </row>
    <row r="568" spans="1:3" x14ac:dyDescent="0.25">
      <c r="A568"/>
      <c r="B568"/>
      <c r="C568"/>
    </row>
    <row r="569" spans="1:3" x14ac:dyDescent="0.25">
      <c r="A569"/>
      <c r="B569"/>
      <c r="C569"/>
    </row>
    <row r="570" spans="1:3" x14ac:dyDescent="0.25">
      <c r="A570"/>
      <c r="B570"/>
      <c r="C570"/>
    </row>
    <row r="571" spans="1:3" x14ac:dyDescent="0.25">
      <c r="A571"/>
      <c r="B571"/>
      <c r="C571"/>
    </row>
    <row r="572" spans="1:3" x14ac:dyDescent="0.25">
      <c r="A572"/>
      <c r="B572"/>
      <c r="C572"/>
    </row>
    <row r="573" spans="1:3" x14ac:dyDescent="0.25">
      <c r="A573"/>
      <c r="B573"/>
      <c r="C573"/>
    </row>
    <row r="574" spans="1:3" x14ac:dyDescent="0.25">
      <c r="A574"/>
      <c r="B574"/>
      <c r="C574"/>
    </row>
    <row r="575" spans="1:3" x14ac:dyDescent="0.25">
      <c r="A575"/>
      <c r="B575"/>
      <c r="C575"/>
    </row>
    <row r="576" spans="1:3" x14ac:dyDescent="0.25">
      <c r="A576"/>
      <c r="B576"/>
      <c r="C576"/>
    </row>
    <row r="577" spans="1:3" x14ac:dyDescent="0.25">
      <c r="A577"/>
      <c r="B577"/>
      <c r="C577"/>
    </row>
    <row r="578" spans="1:3" x14ac:dyDescent="0.25">
      <c r="A578"/>
      <c r="B578"/>
      <c r="C578"/>
    </row>
    <row r="579" spans="1:3" x14ac:dyDescent="0.25">
      <c r="A579"/>
      <c r="B579"/>
      <c r="C579"/>
    </row>
    <row r="580" spans="1:3" x14ac:dyDescent="0.25">
      <c r="A580"/>
      <c r="B580"/>
      <c r="C580"/>
    </row>
    <row r="581" spans="1:3" x14ac:dyDescent="0.25">
      <c r="A581"/>
      <c r="B581"/>
      <c r="C581"/>
    </row>
    <row r="582" spans="1:3" x14ac:dyDescent="0.25">
      <c r="A582"/>
      <c r="B582"/>
      <c r="C582"/>
    </row>
    <row r="583" spans="1:3" x14ac:dyDescent="0.25">
      <c r="A583"/>
      <c r="B583"/>
      <c r="C583"/>
    </row>
    <row r="584" spans="1:3" x14ac:dyDescent="0.25">
      <c r="A584"/>
      <c r="B584"/>
      <c r="C584"/>
    </row>
    <row r="585" spans="1:3" x14ac:dyDescent="0.25">
      <c r="A585"/>
      <c r="B585"/>
      <c r="C585"/>
    </row>
    <row r="586" spans="1:3" x14ac:dyDescent="0.25">
      <c r="A586"/>
      <c r="B586"/>
      <c r="C586"/>
    </row>
    <row r="587" spans="1:3" x14ac:dyDescent="0.25">
      <c r="A587" s="5"/>
      <c r="B587" s="5"/>
      <c r="C587"/>
    </row>
    <row r="588" spans="1:3" x14ac:dyDescent="0.25">
      <c r="A588" s="5"/>
      <c r="B588" s="5"/>
      <c r="C588"/>
    </row>
    <row r="589" spans="1:3" x14ac:dyDescent="0.25">
      <c r="A589" s="4"/>
      <c r="B589" s="4"/>
    </row>
    <row r="590" spans="1:3" x14ac:dyDescent="0.25">
      <c r="A590" s="4"/>
      <c r="B590" s="4"/>
    </row>
    <row r="591" spans="1:3" x14ac:dyDescent="0.25">
      <c r="A591" s="4"/>
      <c r="B591" s="4"/>
    </row>
    <row r="592" spans="1:3" x14ac:dyDescent="0.25">
      <c r="A592" s="4"/>
      <c r="B592" s="4"/>
    </row>
    <row r="593" spans="1:2" x14ac:dyDescent="0.25">
      <c r="A593" s="4"/>
      <c r="B593" s="4"/>
    </row>
    <row r="594" spans="1:2" x14ac:dyDescent="0.25">
      <c r="A594" s="4"/>
      <c r="B594" s="4"/>
    </row>
    <row r="595" spans="1:2" x14ac:dyDescent="0.25">
      <c r="A595" s="4"/>
      <c r="B595" s="4"/>
    </row>
    <row r="596" spans="1:2" x14ac:dyDescent="0.25">
      <c r="A596" s="4"/>
      <c r="B596" s="4"/>
    </row>
  </sheetData>
  <autoFilter ref="A1:C587" xr:uid="{95FD9AF5-623B-414F-8D92-B15BA2291631}"/>
  <sortState ref="C79:C150">
    <sortCondition ref="C79:C15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9C87A-8376-40F4-9B0F-7046CA4EDD83}">
  <sheetPr>
    <tabColor rgb="FFFFFF00"/>
  </sheetPr>
  <dimension ref="B1:H51"/>
  <sheetViews>
    <sheetView showGridLines="0" workbookViewId="0">
      <pane ySplit="1" topLeftCell="A8" activePane="bottomLeft" state="frozen"/>
      <selection activeCell="D170" sqref="D170"/>
      <selection pane="bottomLeft" activeCell="C44" sqref="C44"/>
    </sheetView>
  </sheetViews>
  <sheetFormatPr baseColWidth="10" defaultRowHeight="15" x14ac:dyDescent="0.25"/>
  <cols>
    <col min="2" max="2" width="26.7109375" bestFit="1" customWidth="1"/>
    <col min="3" max="3" width="32.7109375" bestFit="1" customWidth="1"/>
    <col min="4" max="4" width="22.140625" bestFit="1" customWidth="1"/>
    <col min="7" max="7" width="21.140625" bestFit="1" customWidth="1"/>
  </cols>
  <sheetData>
    <row r="1" spans="2:8" x14ac:dyDescent="0.25">
      <c r="B1" s="29" t="s">
        <v>261</v>
      </c>
      <c r="C1" s="29" t="s">
        <v>236</v>
      </c>
      <c r="D1" s="29" t="s">
        <v>291</v>
      </c>
      <c r="E1" s="29" t="s">
        <v>237</v>
      </c>
      <c r="F1" s="29" t="s">
        <v>159</v>
      </c>
      <c r="G1" s="29" t="s">
        <v>288</v>
      </c>
      <c r="H1" s="29"/>
    </row>
    <row r="2" spans="2:8" x14ac:dyDescent="0.25">
      <c r="B2" s="34" t="s">
        <v>16</v>
      </c>
      <c r="C2" t="s">
        <v>279</v>
      </c>
      <c r="E2">
        <v>1</v>
      </c>
      <c r="F2">
        <v>130510</v>
      </c>
      <c r="G2" t="str">
        <f>VLOOKUP(F2,TablaCF!A$2:C$81,3,FALSE)</f>
        <v>Collect from clients</v>
      </c>
    </row>
    <row r="3" spans="2:8" x14ac:dyDescent="0.25">
      <c r="B3" s="48" t="s">
        <v>289</v>
      </c>
      <c r="C3" s="49" t="s">
        <v>238</v>
      </c>
      <c r="D3" s="49"/>
      <c r="E3" s="49">
        <v>2</v>
      </c>
      <c r="F3" s="49">
        <v>42100501</v>
      </c>
      <c r="G3" s="49" t="str">
        <f>VLOOKUP(F3,TablaCF!A$2:C$81,3,FALSE)</f>
        <v>Financial Income</v>
      </c>
    </row>
    <row r="4" spans="2:8" x14ac:dyDescent="0.25">
      <c r="B4" s="49" t="s">
        <v>68</v>
      </c>
      <c r="C4" s="49" t="s">
        <v>242</v>
      </c>
      <c r="D4" s="49"/>
      <c r="E4" s="49">
        <v>11</v>
      </c>
      <c r="F4" s="49">
        <v>24081502</v>
      </c>
      <c r="G4" s="49" t="str">
        <f>VLOOKUP(F4,TablaCF!A$2:C$81,3,FALSE)</f>
        <v>Bank comissions &amp; related</v>
      </c>
    </row>
    <row r="5" spans="2:8" x14ac:dyDescent="0.25">
      <c r="B5" s="49" t="s">
        <v>68</v>
      </c>
      <c r="C5" s="49" t="s">
        <v>240</v>
      </c>
      <c r="D5" s="49"/>
      <c r="E5" s="49">
        <v>12</v>
      </c>
      <c r="F5" s="49">
        <v>53050501</v>
      </c>
      <c r="G5" s="49" t="str">
        <f>VLOOKUP(F5,TablaCF!A$2:C$81,3,FALSE)</f>
        <v>Bank comissions &amp; related</v>
      </c>
    </row>
    <row r="6" spans="2:8" x14ac:dyDescent="0.25">
      <c r="B6" s="49" t="s">
        <v>68</v>
      </c>
      <c r="C6" s="49" t="s">
        <v>28</v>
      </c>
      <c r="D6" s="49"/>
      <c r="E6" s="49">
        <v>10</v>
      </c>
      <c r="F6" s="49">
        <v>53050502</v>
      </c>
      <c r="G6" s="49" t="str">
        <f>VLOOKUP(F6,TablaCF!A$2:C$81,3,FALSE)</f>
        <v>Bank comissions &amp; related</v>
      </c>
    </row>
    <row r="7" spans="2:8" x14ac:dyDescent="0.25">
      <c r="B7" s="49" t="s">
        <v>68</v>
      </c>
      <c r="C7" s="49" t="s">
        <v>29</v>
      </c>
      <c r="D7" s="49"/>
      <c r="E7" s="49">
        <v>13</v>
      </c>
      <c r="F7" s="49">
        <v>53050503</v>
      </c>
      <c r="G7" s="49" t="str">
        <f>VLOOKUP(F7,TablaCF!A$2:C$81,3,FALSE)</f>
        <v>Bank comissions &amp; related</v>
      </c>
    </row>
    <row r="8" spans="2:8" x14ac:dyDescent="0.25">
      <c r="B8" s="49" t="s">
        <v>68</v>
      </c>
      <c r="C8" s="49" t="s">
        <v>265</v>
      </c>
      <c r="D8" s="49"/>
      <c r="E8" s="49">
        <v>13</v>
      </c>
      <c r="F8" s="49">
        <v>53050504</v>
      </c>
      <c r="G8" s="49" t="str">
        <f>VLOOKUP(F8,TablaCF!A$2:C$81,3,FALSE)</f>
        <v>Bank comissions &amp; related</v>
      </c>
    </row>
    <row r="9" spans="2:8" x14ac:dyDescent="0.25">
      <c r="B9" s="49" t="s">
        <v>68</v>
      </c>
      <c r="C9" s="49" t="s">
        <v>239</v>
      </c>
      <c r="D9" s="49"/>
      <c r="E9" s="49">
        <v>14</v>
      </c>
      <c r="F9" s="49">
        <v>24081502</v>
      </c>
      <c r="G9" s="49" t="str">
        <f>VLOOKUP(F9,TablaCF!A$2:C$81,3,FALSE)</f>
        <v>Bank comissions &amp; related</v>
      </c>
    </row>
    <row r="10" spans="2:8" x14ac:dyDescent="0.25">
      <c r="B10" s="49" t="s">
        <v>284</v>
      </c>
      <c r="C10" s="37" t="s">
        <v>278</v>
      </c>
      <c r="D10" s="37"/>
      <c r="E10" s="49">
        <v>15</v>
      </c>
      <c r="F10" s="49">
        <v>51309501</v>
      </c>
      <c r="G10" s="49" t="str">
        <f>VLOOKUP(F10,TablaCF!A$2:C$81,3,FALSE)</f>
        <v>Insurances</v>
      </c>
    </row>
    <row r="11" spans="2:8" x14ac:dyDescent="0.25">
      <c r="B11" s="49" t="s">
        <v>287</v>
      </c>
      <c r="C11" s="49" t="s">
        <v>241</v>
      </c>
      <c r="D11" s="49"/>
      <c r="E11" s="49">
        <v>16</v>
      </c>
      <c r="F11" s="49">
        <v>51159501</v>
      </c>
      <c r="G11" s="49" t="str">
        <f>VLOOKUP(F11,TablaCF!A$2:C$81,3,FALSE)</f>
        <v>Bank comissions &amp; related</v>
      </c>
    </row>
    <row r="12" spans="2:8" x14ac:dyDescent="0.25">
      <c r="B12" t="s">
        <v>284</v>
      </c>
      <c r="C12" t="s">
        <v>370</v>
      </c>
      <c r="D12" t="s">
        <v>314</v>
      </c>
      <c r="E12">
        <v>30</v>
      </c>
      <c r="F12">
        <v>23359504</v>
      </c>
      <c r="G12" t="str">
        <f>VLOOKUP(F12,TablaCF!A$2:C$81,3,FALSE)</f>
        <v>Accounting software</v>
      </c>
    </row>
    <row r="13" spans="2:8" x14ac:dyDescent="0.25">
      <c r="B13" t="s">
        <v>284</v>
      </c>
      <c r="C13" t="s">
        <v>244</v>
      </c>
      <c r="D13" t="s">
        <v>314</v>
      </c>
      <c r="E13">
        <v>30</v>
      </c>
      <c r="F13">
        <v>23355002</v>
      </c>
      <c r="G13" t="str">
        <f>VLOOKUP(F13,TablaCF!A$2:C$81,3,FALSE)</f>
        <v>Hosting &amp; domains</v>
      </c>
    </row>
    <row r="14" spans="2:8" x14ac:dyDescent="0.25">
      <c r="B14" t="s">
        <v>284</v>
      </c>
      <c r="C14" t="s">
        <v>280</v>
      </c>
      <c r="D14" t="s">
        <v>314</v>
      </c>
      <c r="E14">
        <v>30</v>
      </c>
      <c r="F14">
        <v>23355002</v>
      </c>
      <c r="G14" t="str">
        <f>VLOOKUP(F14,TablaCF!A$2:C$81,3,FALSE)</f>
        <v>Hosting &amp; domains</v>
      </c>
    </row>
    <row r="15" spans="2:8" x14ac:dyDescent="0.25">
      <c r="B15" t="s">
        <v>284</v>
      </c>
      <c r="C15" t="s">
        <v>245</v>
      </c>
      <c r="D15" t="s">
        <v>315</v>
      </c>
      <c r="E15">
        <v>30</v>
      </c>
      <c r="F15">
        <v>23355007</v>
      </c>
      <c r="G15" t="str">
        <f>VLOOKUP(F15,TablaCF!A$2:C$81,3,FALSE)</f>
        <v>video surveillance</v>
      </c>
    </row>
    <row r="16" spans="2:8" x14ac:dyDescent="0.25">
      <c r="B16" t="s">
        <v>284</v>
      </c>
      <c r="C16" t="s">
        <v>246</v>
      </c>
      <c r="D16" t="s">
        <v>316</v>
      </c>
      <c r="E16">
        <v>30</v>
      </c>
      <c r="F16" s="30">
        <v>23351001</v>
      </c>
      <c r="G16" t="str">
        <f>VLOOKUP(F16,TablaCF!A$2:C$81,3,FALSE)</f>
        <v>Certificates</v>
      </c>
    </row>
    <row r="17" spans="2:7" x14ac:dyDescent="0.25">
      <c r="B17" t="s">
        <v>284</v>
      </c>
      <c r="C17" t="s">
        <v>247</v>
      </c>
      <c r="D17" t="s">
        <v>317</v>
      </c>
      <c r="E17">
        <v>30</v>
      </c>
      <c r="F17" s="30">
        <v>23359502</v>
      </c>
      <c r="G17" t="str">
        <f>VLOOKUP(F17,TablaCF!A$2:C$81,3,FALSE)</f>
        <v>Cleaning supplies</v>
      </c>
    </row>
    <row r="18" spans="2:7" x14ac:dyDescent="0.25">
      <c r="B18" t="s">
        <v>284</v>
      </c>
      <c r="C18" t="s">
        <v>276</v>
      </c>
      <c r="D18" t="s">
        <v>317</v>
      </c>
      <c r="E18">
        <v>30</v>
      </c>
      <c r="F18" s="30">
        <v>23359502</v>
      </c>
      <c r="G18" t="str">
        <f>VLOOKUP(F18,TablaCF!A$2:C$81,3,FALSE)</f>
        <v>Cleaning supplies</v>
      </c>
    </row>
    <row r="19" spans="2:7" x14ac:dyDescent="0.25">
      <c r="B19" t="s">
        <v>284</v>
      </c>
      <c r="C19" t="s">
        <v>249</v>
      </c>
      <c r="D19" t="s">
        <v>318</v>
      </c>
      <c r="E19">
        <v>30</v>
      </c>
      <c r="F19" s="30">
        <v>23359502</v>
      </c>
      <c r="G19" t="str">
        <f>VLOOKUP(F19,TablaCF!A$2:C$81,3,FALSE)</f>
        <v>Cleaning supplies</v>
      </c>
    </row>
    <row r="20" spans="2:7" x14ac:dyDescent="0.25">
      <c r="B20" t="s">
        <v>284</v>
      </c>
      <c r="C20" t="s">
        <v>250</v>
      </c>
      <c r="D20" t="s">
        <v>319</v>
      </c>
      <c r="E20">
        <v>30</v>
      </c>
      <c r="F20" s="30">
        <v>23359504</v>
      </c>
      <c r="G20" t="str">
        <f>VLOOKUP(F20,TablaCF!A$2:C$81,3,FALSE)</f>
        <v>Accounting software</v>
      </c>
    </row>
    <row r="21" spans="2:7" x14ac:dyDescent="0.25">
      <c r="B21" t="s">
        <v>284</v>
      </c>
      <c r="C21" t="s">
        <v>273</v>
      </c>
      <c r="D21" t="s">
        <v>320</v>
      </c>
      <c r="E21">
        <v>30</v>
      </c>
      <c r="F21" s="30">
        <v>23354001</v>
      </c>
      <c r="G21" t="str">
        <f>VLOOKUP(F21,TablaCF!A$2:C$81,3,FALSE)</f>
        <v>Rent - Offices</v>
      </c>
    </row>
    <row r="22" spans="2:7" x14ac:dyDescent="0.25">
      <c r="B22" t="s">
        <v>284</v>
      </c>
      <c r="C22" t="s">
        <v>251</v>
      </c>
      <c r="D22" t="s">
        <v>321</v>
      </c>
      <c r="E22">
        <v>30</v>
      </c>
      <c r="F22" s="30">
        <v>23354003</v>
      </c>
      <c r="G22" t="str">
        <f>VLOOKUP(F22,TablaCF!A$2:C$81,3,FALSE)</f>
        <v>Building cuote</v>
      </c>
    </row>
    <row r="23" spans="2:7" x14ac:dyDescent="0.25">
      <c r="B23" t="s">
        <v>284</v>
      </c>
      <c r="C23" t="s">
        <v>252</v>
      </c>
      <c r="D23" t="s">
        <v>322</v>
      </c>
      <c r="E23">
        <v>30</v>
      </c>
      <c r="F23" s="30">
        <v>23355006</v>
      </c>
      <c r="G23" t="str">
        <f>VLOOKUP(F23,TablaCF!A$2:C$81,3,FALSE)</f>
        <v>Internet</v>
      </c>
    </row>
    <row r="24" spans="2:7" x14ac:dyDescent="0.25">
      <c r="B24" t="s">
        <v>284</v>
      </c>
      <c r="C24" t="s">
        <v>253</v>
      </c>
      <c r="D24" t="s">
        <v>292</v>
      </c>
      <c r="E24">
        <v>30</v>
      </c>
      <c r="F24" s="30">
        <v>23355005</v>
      </c>
      <c r="G24" t="str">
        <f>VLOOKUP(F24,TablaCF!A$2:C$81,3,FALSE)</f>
        <v>Facility: Electricity</v>
      </c>
    </row>
    <row r="25" spans="2:7" x14ac:dyDescent="0.25">
      <c r="B25" t="s">
        <v>284</v>
      </c>
      <c r="C25" t="s">
        <v>254</v>
      </c>
      <c r="D25" t="s">
        <v>290</v>
      </c>
      <c r="E25">
        <v>30</v>
      </c>
      <c r="F25" s="30">
        <v>23355006</v>
      </c>
      <c r="G25" t="str">
        <f>VLOOKUP(F25,TablaCF!A$2:C$81,3,FALSE)</f>
        <v>Internet</v>
      </c>
    </row>
    <row r="26" spans="2:7" x14ac:dyDescent="0.25">
      <c r="B26" s="50" t="s">
        <v>285</v>
      </c>
      <c r="C26" s="50" t="s">
        <v>255</v>
      </c>
      <c r="D26" s="50" t="s">
        <v>323</v>
      </c>
      <c r="E26" s="50">
        <v>30</v>
      </c>
      <c r="F26" s="50">
        <v>25050501</v>
      </c>
      <c r="G26" s="50" t="str">
        <f>VLOOKUP(F26,TablaCF!A$2:C$81,3,FALSE)</f>
        <v>Payroll (Basics)</v>
      </c>
    </row>
    <row r="27" spans="2:7" x14ac:dyDescent="0.25">
      <c r="B27" s="50" t="s">
        <v>285</v>
      </c>
      <c r="C27" s="50" t="s">
        <v>269</v>
      </c>
      <c r="D27" s="50" t="s">
        <v>324</v>
      </c>
      <c r="E27" s="50">
        <v>30</v>
      </c>
      <c r="F27" s="50">
        <v>25050501</v>
      </c>
      <c r="G27" s="50" t="str">
        <f>VLOOKUP(F27,TablaCF!A$2:C$81,3,FALSE)</f>
        <v>Payroll (Basics)</v>
      </c>
    </row>
    <row r="28" spans="2:7" x14ac:dyDescent="0.25">
      <c r="B28" s="50" t="s">
        <v>285</v>
      </c>
      <c r="C28" s="50" t="s">
        <v>256</v>
      </c>
      <c r="D28" s="50" t="s">
        <v>325</v>
      </c>
      <c r="E28" s="50">
        <v>30</v>
      </c>
      <c r="F28" s="50">
        <v>25050501</v>
      </c>
      <c r="G28" s="50" t="str">
        <f>VLOOKUP(F28,TablaCF!A$2:C$81,3,FALSE)</f>
        <v>Payroll (Basics)</v>
      </c>
    </row>
    <row r="29" spans="2:7" x14ac:dyDescent="0.25">
      <c r="B29" s="50" t="s">
        <v>285</v>
      </c>
      <c r="C29" s="50" t="s">
        <v>257</v>
      </c>
      <c r="D29" s="50" t="s">
        <v>328</v>
      </c>
      <c r="E29" s="50">
        <v>30</v>
      </c>
      <c r="F29" s="50">
        <v>25050501</v>
      </c>
      <c r="G29" s="50" t="str">
        <f>VLOOKUP(F29,TablaCF!A$2:C$81,3,FALSE)</f>
        <v>Payroll (Basics)</v>
      </c>
    </row>
    <row r="30" spans="2:7" x14ac:dyDescent="0.25">
      <c r="B30" s="50" t="s">
        <v>285</v>
      </c>
      <c r="C30" s="50" t="s">
        <v>268</v>
      </c>
      <c r="D30" s="50" t="s">
        <v>326</v>
      </c>
      <c r="E30" s="50">
        <v>30</v>
      </c>
      <c r="F30" s="50">
        <v>25050501</v>
      </c>
      <c r="G30" s="50" t="str">
        <f>VLOOKUP(F30,TablaCF!A$2:C$81,3,FALSE)</f>
        <v>Payroll (Basics)</v>
      </c>
    </row>
    <row r="31" spans="2:7" x14ac:dyDescent="0.25">
      <c r="B31" s="50" t="s">
        <v>285</v>
      </c>
      <c r="C31" s="50" t="s">
        <v>271</v>
      </c>
      <c r="D31" s="50" t="s">
        <v>327</v>
      </c>
      <c r="E31" s="50">
        <v>30</v>
      </c>
      <c r="F31" s="50">
        <v>25050501</v>
      </c>
      <c r="G31" s="50" t="str">
        <f>VLOOKUP(F31,TablaCF!A$2:C$81,3,FALSE)</f>
        <v>Payroll (Basics)</v>
      </c>
    </row>
    <row r="32" spans="2:7" x14ac:dyDescent="0.25">
      <c r="B32" t="s">
        <v>284</v>
      </c>
      <c r="C32" t="s">
        <v>258</v>
      </c>
      <c r="D32" t="s">
        <v>329</v>
      </c>
      <c r="E32">
        <v>30</v>
      </c>
      <c r="F32" s="30">
        <v>23352502</v>
      </c>
      <c r="G32" t="str">
        <f>VLOOKUP(F32,TablaCF!A$2:C$81,3,FALSE)</f>
        <v>Translator</v>
      </c>
    </row>
    <row r="33" spans="2:7" x14ac:dyDescent="0.25">
      <c r="B33" t="s">
        <v>284</v>
      </c>
      <c r="C33" t="s">
        <v>260</v>
      </c>
      <c r="D33" t="s">
        <v>330</v>
      </c>
      <c r="E33">
        <v>30</v>
      </c>
      <c r="F33">
        <v>23359505</v>
      </c>
      <c r="G33" s="34" t="str">
        <f>VLOOKUP(F33,TablaCF!A$2:C$81,3,FALSE)</f>
        <v>Stationery</v>
      </c>
    </row>
    <row r="34" spans="2:7" x14ac:dyDescent="0.25">
      <c r="B34" t="s">
        <v>284</v>
      </c>
      <c r="C34" t="s">
        <v>277</v>
      </c>
      <c r="D34" t="s">
        <v>331</v>
      </c>
      <c r="E34">
        <v>30</v>
      </c>
      <c r="F34" s="30">
        <v>23359504</v>
      </c>
      <c r="G34" t="str">
        <f>VLOOKUP(F34,TablaCF!A$2:C$81,3,FALSE)</f>
        <v>Accounting software</v>
      </c>
    </row>
    <row r="35" spans="2:7" x14ac:dyDescent="0.25">
      <c r="B35" t="s">
        <v>284</v>
      </c>
      <c r="C35" t="s">
        <v>274</v>
      </c>
      <c r="D35" t="s">
        <v>332</v>
      </c>
      <c r="E35">
        <v>30</v>
      </c>
      <c r="F35" s="30">
        <v>23353001</v>
      </c>
      <c r="G35" t="str">
        <f>VLOOKUP(F35,TablaCF!A$2:C$81,3,FALSE)</f>
        <v>Recruitment</v>
      </c>
    </row>
    <row r="36" spans="2:7" x14ac:dyDescent="0.25">
      <c r="B36" t="s">
        <v>284</v>
      </c>
      <c r="C36" t="s">
        <v>275</v>
      </c>
      <c r="D36" t="s">
        <v>333</v>
      </c>
      <c r="E36">
        <v>30</v>
      </c>
      <c r="F36" s="30">
        <v>23359502</v>
      </c>
      <c r="G36" t="str">
        <f>VLOOKUP(F36,TablaCF!A$2:C$81,3,FALSE)</f>
        <v>Cleaning supplies</v>
      </c>
    </row>
    <row r="37" spans="2:7" x14ac:dyDescent="0.25">
      <c r="B37" t="s">
        <v>284</v>
      </c>
      <c r="C37" t="s">
        <v>267</v>
      </c>
      <c r="D37" t="s">
        <v>310</v>
      </c>
      <c r="E37">
        <v>30</v>
      </c>
      <c r="F37" s="30">
        <v>23353002</v>
      </c>
      <c r="G37" t="str">
        <f>VLOOKUP(F37,TablaCF!A$2:C$81,3,FALSE)</f>
        <v>Cleaning service</v>
      </c>
    </row>
    <row r="38" spans="2:7" x14ac:dyDescent="0.25">
      <c r="B38" t="s">
        <v>284</v>
      </c>
      <c r="C38" t="s">
        <v>270</v>
      </c>
      <c r="D38" t="s">
        <v>334</v>
      </c>
      <c r="E38">
        <v>30</v>
      </c>
      <c r="F38" s="30">
        <v>23353002</v>
      </c>
      <c r="G38" t="str">
        <f>VLOOKUP(F38,TablaCF!A$2:C$81,3,FALSE)</f>
        <v>Cleaning service</v>
      </c>
    </row>
    <row r="39" spans="2:7" x14ac:dyDescent="0.25">
      <c r="B39" t="s">
        <v>284</v>
      </c>
      <c r="C39" t="s">
        <v>367</v>
      </c>
      <c r="D39" t="s">
        <v>371</v>
      </c>
      <c r="E39">
        <v>30</v>
      </c>
      <c r="F39" s="30">
        <v>23359501</v>
      </c>
      <c r="G39" t="str">
        <f>VLOOKUP(F39,TablaCF!A$2:C$81,3,FALSE)</f>
        <v>Purchace of fixed assets</v>
      </c>
    </row>
    <row r="40" spans="2:7" x14ac:dyDescent="0.25">
      <c r="B40" t="s">
        <v>284</v>
      </c>
      <c r="C40" t="s">
        <v>368</v>
      </c>
      <c r="D40" t="s">
        <v>371</v>
      </c>
      <c r="E40">
        <v>30</v>
      </c>
      <c r="F40" s="30">
        <v>23359501</v>
      </c>
      <c r="G40" t="str">
        <f>VLOOKUP(F40,TablaCF!A$2:C$81,3,FALSE)</f>
        <v>Purchace of fixed assets</v>
      </c>
    </row>
    <row r="41" spans="2:7" x14ac:dyDescent="0.25">
      <c r="B41" t="s">
        <v>284</v>
      </c>
      <c r="C41" t="s">
        <v>369</v>
      </c>
      <c r="D41" t="s">
        <v>372</v>
      </c>
      <c r="E41">
        <v>30</v>
      </c>
      <c r="F41" s="30">
        <v>23359502</v>
      </c>
      <c r="G41" t="str">
        <f>VLOOKUP(F41,TablaCF!A$2:C$81,3,FALSE)</f>
        <v>Cleaning supplies</v>
      </c>
    </row>
    <row r="42" spans="2:7" x14ac:dyDescent="0.25">
      <c r="B42" t="s">
        <v>284</v>
      </c>
      <c r="C42" t="s">
        <v>366</v>
      </c>
      <c r="D42" t="s">
        <v>373</v>
      </c>
      <c r="E42">
        <v>30</v>
      </c>
      <c r="F42" s="30">
        <v>23352501</v>
      </c>
      <c r="G42" t="str">
        <f>VLOOKUP(F42,TablaCF!A$2:C$81,3,FALSE)</f>
        <v>Lawyers</v>
      </c>
    </row>
    <row r="43" spans="2:7" x14ac:dyDescent="0.25">
      <c r="B43" t="s">
        <v>286</v>
      </c>
      <c r="C43" t="s">
        <v>248</v>
      </c>
      <c r="D43" t="s">
        <v>335</v>
      </c>
      <c r="E43">
        <v>30</v>
      </c>
      <c r="F43">
        <v>236595</v>
      </c>
      <c r="G43" t="str">
        <f>VLOOKUP(F43,TablaCF!A$2:C$81,3,FALSE)</f>
        <v>Tax report: Witholding taxes</v>
      </c>
    </row>
    <row r="44" spans="2:7" x14ac:dyDescent="0.25">
      <c r="B44" t="s">
        <v>286</v>
      </c>
      <c r="C44" t="s">
        <v>375</v>
      </c>
      <c r="D44" t="s">
        <v>335</v>
      </c>
      <c r="E44">
        <v>30</v>
      </c>
      <c r="F44">
        <v>240890</v>
      </c>
      <c r="G44" t="str">
        <f>VLOOKUP(F44,TablaCF!A$2:C$81,3,FALSE)</f>
        <v>Tax report: RST IVA Payable</v>
      </c>
    </row>
    <row r="45" spans="2:7" x14ac:dyDescent="0.25">
      <c r="B45" t="s">
        <v>284</v>
      </c>
      <c r="C45" t="s">
        <v>272</v>
      </c>
      <c r="D45" t="s">
        <v>336</v>
      </c>
      <c r="E45">
        <v>30</v>
      </c>
      <c r="F45" s="30">
        <v>23353002</v>
      </c>
      <c r="G45" t="str">
        <f>VLOOKUP(F45,TablaCF!A$2:C$81,3,FALSE)</f>
        <v>Cleaning service</v>
      </c>
    </row>
    <row r="46" spans="2:7" x14ac:dyDescent="0.25">
      <c r="B46" t="s">
        <v>285</v>
      </c>
      <c r="C46" t="s">
        <v>259</v>
      </c>
      <c r="D46" t="s">
        <v>337</v>
      </c>
      <c r="E46">
        <v>30</v>
      </c>
      <c r="F46">
        <v>237095</v>
      </c>
      <c r="G46" s="34" t="str">
        <f>VLOOKUP(F46,TablaCF!A$2:C$81,3,FALSE)</f>
        <v>Social security</v>
      </c>
    </row>
    <row r="47" spans="2:7" x14ac:dyDescent="0.25">
      <c r="B47" s="34" t="s">
        <v>243</v>
      </c>
      <c r="C47" t="s">
        <v>243</v>
      </c>
      <c r="E47">
        <v>999</v>
      </c>
    </row>
    <row r="51" spans="3:3" x14ac:dyDescent="0.25">
      <c r="C51" t="s">
        <v>369</v>
      </c>
    </row>
  </sheetData>
  <autoFilter ref="B1:G47" xr:uid="{B5E9C87A-8376-40F4-9B0F-7046CA4EDD8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98E01-E464-4EBB-97C4-1661BD3ACC21}">
  <sheetPr>
    <tabColor rgb="FFFFC000"/>
  </sheetPr>
  <dimension ref="B1:I134"/>
  <sheetViews>
    <sheetView workbookViewId="0">
      <pane ySplit="1" topLeftCell="A131" activePane="bottomLeft" state="frozen"/>
      <selection activeCell="A6" sqref="A6"/>
      <selection pane="bottomLeft" activeCell="F135" sqref="F135"/>
    </sheetView>
  </sheetViews>
  <sheetFormatPr baseColWidth="10" defaultRowHeight="15" x14ac:dyDescent="0.25"/>
  <cols>
    <col min="7" max="7" width="14.28515625" bestFit="1" customWidth="1"/>
    <col min="9" max="9" width="12.5703125" bestFit="1" customWidth="1"/>
    <col min="12" max="12" width="13.28515625" bestFit="1" customWidth="1"/>
  </cols>
  <sheetData>
    <row r="1" spans="2:9" x14ac:dyDescent="0.25">
      <c r="B1" s="29" t="s">
        <v>159</v>
      </c>
      <c r="C1" s="29" t="s">
        <v>261</v>
      </c>
      <c r="D1" s="29" t="s">
        <v>262</v>
      </c>
      <c r="E1" s="29" t="s">
        <v>127</v>
      </c>
      <c r="F1" s="29" t="s">
        <v>31</v>
      </c>
      <c r="G1" s="39" t="s">
        <v>263</v>
      </c>
      <c r="H1" s="29" t="s">
        <v>264</v>
      </c>
      <c r="I1" s="29" t="s">
        <v>236</v>
      </c>
    </row>
    <row r="2" spans="2:9" x14ac:dyDescent="0.25">
      <c r="B2" s="40">
        <v>5300007301</v>
      </c>
      <c r="C2" s="40">
        <v>53</v>
      </c>
      <c r="D2" s="40">
        <v>7</v>
      </c>
      <c r="E2">
        <v>25</v>
      </c>
      <c r="F2" s="40">
        <v>1</v>
      </c>
      <c r="G2" s="34">
        <v>-14380</v>
      </c>
      <c r="H2">
        <v>862</v>
      </c>
      <c r="I2" t="s">
        <v>265</v>
      </c>
    </row>
    <row r="3" spans="2:9" x14ac:dyDescent="0.25">
      <c r="B3" s="40">
        <v>5300007301</v>
      </c>
      <c r="C3" s="40">
        <v>53</v>
      </c>
      <c r="D3" s="40">
        <v>7</v>
      </c>
      <c r="E3">
        <v>25</v>
      </c>
      <c r="F3" s="40">
        <v>1</v>
      </c>
      <c r="G3" s="34">
        <v>-35950</v>
      </c>
      <c r="H3">
        <v>862</v>
      </c>
      <c r="I3" t="s">
        <v>265</v>
      </c>
    </row>
    <row r="4" spans="2:9" x14ac:dyDescent="0.25">
      <c r="B4" s="40">
        <v>5300007301</v>
      </c>
      <c r="C4" s="40">
        <v>53</v>
      </c>
      <c r="D4" s="40">
        <v>7</v>
      </c>
      <c r="E4">
        <v>25</v>
      </c>
      <c r="F4" s="40">
        <v>1</v>
      </c>
      <c r="G4" s="34">
        <v>-2100579</v>
      </c>
      <c r="H4">
        <v>1160</v>
      </c>
      <c r="I4" t="s">
        <v>266</v>
      </c>
    </row>
    <row r="5" spans="2:9" x14ac:dyDescent="0.25">
      <c r="B5" s="40">
        <v>5300007301</v>
      </c>
      <c r="C5" s="40">
        <v>53</v>
      </c>
      <c r="D5" s="40">
        <v>7</v>
      </c>
      <c r="E5">
        <v>25</v>
      </c>
      <c r="F5" s="40">
        <v>1</v>
      </c>
      <c r="G5" s="34">
        <v>-1618000</v>
      </c>
      <c r="H5">
        <v>1160</v>
      </c>
      <c r="I5" t="s">
        <v>267</v>
      </c>
    </row>
    <row r="6" spans="2:9" x14ac:dyDescent="0.25">
      <c r="B6" s="40">
        <v>5300007301</v>
      </c>
      <c r="C6" s="40">
        <v>53</v>
      </c>
      <c r="D6" s="40">
        <v>7</v>
      </c>
      <c r="E6">
        <v>25</v>
      </c>
      <c r="F6" s="40">
        <v>1</v>
      </c>
      <c r="G6" s="34">
        <v>-1312733</v>
      </c>
      <c r="H6">
        <v>1160</v>
      </c>
      <c r="I6" t="s">
        <v>268</v>
      </c>
    </row>
    <row r="7" spans="2:9" x14ac:dyDescent="0.25">
      <c r="B7" s="40">
        <v>5300007301</v>
      </c>
      <c r="C7" s="40">
        <v>53</v>
      </c>
      <c r="D7" s="40">
        <v>7</v>
      </c>
      <c r="E7">
        <v>25</v>
      </c>
      <c r="F7" s="40">
        <v>1</v>
      </c>
      <c r="G7" s="34">
        <v>-800365</v>
      </c>
      <c r="H7">
        <v>1160</v>
      </c>
      <c r="I7" t="s">
        <v>269</v>
      </c>
    </row>
    <row r="8" spans="2:9" x14ac:dyDescent="0.25">
      <c r="B8" s="40">
        <v>5300007301</v>
      </c>
      <c r="C8" s="40">
        <v>53</v>
      </c>
      <c r="D8" s="40">
        <v>7</v>
      </c>
      <c r="E8">
        <v>25</v>
      </c>
      <c r="F8" s="40">
        <v>1</v>
      </c>
      <c r="G8" s="34">
        <v>-2920000</v>
      </c>
      <c r="H8">
        <v>1160</v>
      </c>
      <c r="I8" t="s">
        <v>270</v>
      </c>
    </row>
    <row r="9" spans="2:9" x14ac:dyDescent="0.25">
      <c r="B9" s="40">
        <v>5300007301</v>
      </c>
      <c r="C9" s="40">
        <v>53</v>
      </c>
      <c r="D9" s="40">
        <v>7</v>
      </c>
      <c r="E9">
        <v>25</v>
      </c>
      <c r="F9" s="40">
        <v>1</v>
      </c>
      <c r="G9" s="34">
        <v>-840000</v>
      </c>
      <c r="H9">
        <v>1160</v>
      </c>
      <c r="I9" t="s">
        <v>271</v>
      </c>
    </row>
    <row r="10" spans="2:9" x14ac:dyDescent="0.25">
      <c r="B10" s="40">
        <v>5300007301</v>
      </c>
      <c r="C10" s="40">
        <v>53</v>
      </c>
      <c r="D10" s="40">
        <v>7</v>
      </c>
      <c r="E10">
        <v>25</v>
      </c>
      <c r="F10" s="40">
        <v>1</v>
      </c>
      <c r="G10" s="34">
        <v>-1579533</v>
      </c>
      <c r="H10">
        <v>1160</v>
      </c>
      <c r="I10" t="s">
        <v>256</v>
      </c>
    </row>
    <row r="11" spans="2:9" x14ac:dyDescent="0.25">
      <c r="B11" s="40">
        <v>5300007301</v>
      </c>
      <c r="C11" s="40">
        <v>53</v>
      </c>
      <c r="D11" s="40">
        <v>7</v>
      </c>
      <c r="E11">
        <v>25</v>
      </c>
      <c r="F11" s="40">
        <v>1</v>
      </c>
      <c r="G11" s="34">
        <v>-1440.2</v>
      </c>
      <c r="H11">
        <v>1233</v>
      </c>
      <c r="I11" t="s">
        <v>239</v>
      </c>
    </row>
    <row r="12" spans="2:9" x14ac:dyDescent="0.25">
      <c r="B12" s="40">
        <v>5300007301</v>
      </c>
      <c r="C12" s="40">
        <v>53</v>
      </c>
      <c r="D12" s="40">
        <v>7</v>
      </c>
      <c r="E12">
        <v>25</v>
      </c>
      <c r="F12" s="40">
        <v>1</v>
      </c>
      <c r="G12" s="34">
        <v>-2732.2</v>
      </c>
      <c r="H12">
        <v>1233</v>
      </c>
      <c r="I12" t="s">
        <v>239</v>
      </c>
    </row>
    <row r="13" spans="2:9" x14ac:dyDescent="0.25">
      <c r="B13" s="40">
        <v>5300007301</v>
      </c>
      <c r="C13" s="40">
        <v>53</v>
      </c>
      <c r="D13" s="40">
        <v>7</v>
      </c>
      <c r="E13">
        <v>25</v>
      </c>
      <c r="F13" s="40">
        <v>1</v>
      </c>
      <c r="G13" s="34">
        <v>-7550.6</v>
      </c>
      <c r="H13">
        <v>1233</v>
      </c>
      <c r="I13" t="s">
        <v>239</v>
      </c>
    </row>
    <row r="14" spans="2:9" x14ac:dyDescent="0.25">
      <c r="B14" s="40">
        <v>5300007301</v>
      </c>
      <c r="C14" s="40">
        <v>53</v>
      </c>
      <c r="D14" s="40">
        <v>7</v>
      </c>
      <c r="E14">
        <v>25</v>
      </c>
      <c r="F14" s="40">
        <v>1</v>
      </c>
      <c r="G14" s="34">
        <v>-3790</v>
      </c>
      <c r="H14">
        <v>1371</v>
      </c>
      <c r="I14" t="s">
        <v>29</v>
      </c>
    </row>
    <row r="15" spans="2:9" x14ac:dyDescent="0.25">
      <c r="B15" s="40">
        <v>5300007301</v>
      </c>
      <c r="C15" s="40">
        <v>53</v>
      </c>
      <c r="D15" s="40">
        <v>7</v>
      </c>
      <c r="E15">
        <v>25</v>
      </c>
      <c r="F15" s="40">
        <v>1</v>
      </c>
      <c r="G15" s="34">
        <v>-7580</v>
      </c>
      <c r="H15">
        <v>1371</v>
      </c>
      <c r="I15" t="s">
        <v>29</v>
      </c>
    </row>
    <row r="16" spans="2:9" x14ac:dyDescent="0.25">
      <c r="B16" s="40">
        <v>5300007301</v>
      </c>
      <c r="C16" s="40">
        <v>53</v>
      </c>
      <c r="D16" s="40">
        <v>7</v>
      </c>
      <c r="E16">
        <v>25</v>
      </c>
      <c r="F16" s="40">
        <v>1</v>
      </c>
      <c r="G16" s="34">
        <v>-55028.05</v>
      </c>
      <c r="H16">
        <v>3339</v>
      </c>
      <c r="I16" t="s">
        <v>241</v>
      </c>
    </row>
    <row r="17" spans="2:9" x14ac:dyDescent="0.25">
      <c r="B17" s="40">
        <v>5300007301</v>
      </c>
      <c r="C17" s="40">
        <v>53</v>
      </c>
      <c r="D17" s="40">
        <v>7</v>
      </c>
      <c r="E17">
        <v>25</v>
      </c>
      <c r="F17" s="40">
        <v>1</v>
      </c>
      <c r="G17" s="34">
        <v>-1490600</v>
      </c>
      <c r="H17">
        <v>8162</v>
      </c>
      <c r="I17" t="s">
        <v>257</v>
      </c>
    </row>
    <row r="18" spans="2:9" x14ac:dyDescent="0.25">
      <c r="B18" s="40">
        <v>5300007301</v>
      </c>
      <c r="C18" s="40">
        <v>53</v>
      </c>
      <c r="D18" s="40">
        <v>7</v>
      </c>
      <c r="E18">
        <v>25</v>
      </c>
      <c r="F18" s="40">
        <v>1</v>
      </c>
      <c r="G18" s="34">
        <v>-743487</v>
      </c>
      <c r="H18">
        <v>8162</v>
      </c>
      <c r="I18" t="s">
        <v>272</v>
      </c>
    </row>
    <row r="19" spans="2:9" x14ac:dyDescent="0.25">
      <c r="B19" s="40">
        <v>5300007301</v>
      </c>
      <c r="C19" s="40">
        <v>53</v>
      </c>
      <c r="D19" s="40">
        <v>7</v>
      </c>
      <c r="E19">
        <v>25</v>
      </c>
      <c r="F19" s="40">
        <v>1</v>
      </c>
      <c r="G19" s="34">
        <v>-278293</v>
      </c>
      <c r="H19">
        <v>8162</v>
      </c>
      <c r="I19" t="s">
        <v>249</v>
      </c>
    </row>
    <row r="20" spans="2:9" x14ac:dyDescent="0.25">
      <c r="B20" s="40">
        <v>5300007301</v>
      </c>
      <c r="C20" s="40">
        <v>53</v>
      </c>
      <c r="D20" s="40">
        <v>7</v>
      </c>
      <c r="E20">
        <v>24</v>
      </c>
      <c r="F20" s="40">
        <v>1</v>
      </c>
      <c r="G20" s="34">
        <v>126.04</v>
      </c>
      <c r="H20">
        <v>2999</v>
      </c>
      <c r="I20" t="s">
        <v>238</v>
      </c>
    </row>
    <row r="21" spans="2:9" x14ac:dyDescent="0.25">
      <c r="B21" s="40">
        <v>5300007301</v>
      </c>
      <c r="C21" s="40">
        <v>53</v>
      </c>
      <c r="D21" s="40">
        <v>7</v>
      </c>
      <c r="E21">
        <v>23</v>
      </c>
      <c r="F21" s="40">
        <v>1</v>
      </c>
      <c r="G21" s="34">
        <v>-7.8</v>
      </c>
      <c r="H21">
        <v>3339</v>
      </c>
      <c r="I21" t="s">
        <v>241</v>
      </c>
    </row>
    <row r="22" spans="2:9" x14ac:dyDescent="0.25">
      <c r="B22" s="40">
        <v>5300007301</v>
      </c>
      <c r="C22" s="40">
        <v>99</v>
      </c>
      <c r="D22" s="40">
        <v>7</v>
      </c>
      <c r="E22">
        <v>23</v>
      </c>
      <c r="F22" s="40">
        <v>1</v>
      </c>
      <c r="G22" s="34">
        <v>-1952.24</v>
      </c>
      <c r="H22">
        <v>9183</v>
      </c>
      <c r="I22" t="s">
        <v>245</v>
      </c>
    </row>
    <row r="23" spans="2:9" x14ac:dyDescent="0.25">
      <c r="B23" s="40">
        <v>5300007301</v>
      </c>
      <c r="C23" s="40">
        <v>53</v>
      </c>
      <c r="D23" s="40">
        <v>7</v>
      </c>
      <c r="E23">
        <v>22</v>
      </c>
      <c r="F23" s="40">
        <v>1</v>
      </c>
      <c r="G23" s="34">
        <v>63.03</v>
      </c>
      <c r="H23">
        <v>2999</v>
      </c>
      <c r="I23" t="s">
        <v>238</v>
      </c>
    </row>
    <row r="24" spans="2:9" x14ac:dyDescent="0.25">
      <c r="B24" s="40">
        <v>5300007301</v>
      </c>
      <c r="C24" s="40">
        <v>53</v>
      </c>
      <c r="D24" s="40">
        <v>7</v>
      </c>
      <c r="E24">
        <v>22</v>
      </c>
      <c r="F24" s="40">
        <v>1</v>
      </c>
      <c r="G24" s="34">
        <v>-31.6</v>
      </c>
      <c r="H24">
        <v>3339</v>
      </c>
      <c r="I24" t="s">
        <v>241</v>
      </c>
    </row>
    <row r="25" spans="2:9" x14ac:dyDescent="0.25">
      <c r="B25" s="40">
        <v>5300007301</v>
      </c>
      <c r="C25" s="40">
        <v>53</v>
      </c>
      <c r="D25" s="40">
        <v>7</v>
      </c>
      <c r="E25">
        <v>22</v>
      </c>
      <c r="F25" s="40">
        <v>1</v>
      </c>
      <c r="G25" s="34">
        <v>-7900</v>
      </c>
      <c r="H25">
        <v>7513</v>
      </c>
      <c r="I25" t="s">
        <v>246</v>
      </c>
    </row>
    <row r="26" spans="2:9" x14ac:dyDescent="0.25">
      <c r="B26" s="40">
        <v>5300007301</v>
      </c>
      <c r="C26" s="40">
        <v>53</v>
      </c>
      <c r="D26" s="40">
        <v>7</v>
      </c>
      <c r="E26">
        <v>21</v>
      </c>
      <c r="F26" s="40">
        <v>1</v>
      </c>
      <c r="G26" s="34">
        <v>252.2</v>
      </c>
      <c r="H26">
        <v>2999</v>
      </c>
      <c r="I26" t="s">
        <v>238</v>
      </c>
    </row>
    <row r="27" spans="2:9" x14ac:dyDescent="0.25">
      <c r="B27" s="40">
        <v>5300007301</v>
      </c>
      <c r="C27" s="40">
        <v>53</v>
      </c>
      <c r="D27" s="40">
        <v>7</v>
      </c>
      <c r="E27">
        <v>18</v>
      </c>
      <c r="F27" s="40">
        <v>1</v>
      </c>
      <c r="G27" s="34">
        <v>-9203</v>
      </c>
      <c r="H27">
        <v>1345</v>
      </c>
      <c r="I27" t="s">
        <v>242</v>
      </c>
    </row>
    <row r="28" spans="2:9" x14ac:dyDescent="0.25">
      <c r="B28" s="40">
        <v>5300007301</v>
      </c>
      <c r="C28" s="40">
        <v>53</v>
      </c>
      <c r="D28" s="40">
        <v>7</v>
      </c>
      <c r="E28">
        <v>18</v>
      </c>
      <c r="F28" s="40">
        <v>1</v>
      </c>
      <c r="G28" s="34">
        <v>-230.57</v>
      </c>
      <c r="H28">
        <v>3339</v>
      </c>
      <c r="I28" t="s">
        <v>241</v>
      </c>
    </row>
    <row r="29" spans="2:9" x14ac:dyDescent="0.25">
      <c r="B29" s="40">
        <v>5300007301</v>
      </c>
      <c r="C29" s="40">
        <v>53</v>
      </c>
      <c r="D29" s="40">
        <v>7</v>
      </c>
      <c r="E29">
        <v>18</v>
      </c>
      <c r="F29" s="40">
        <v>1</v>
      </c>
      <c r="G29" s="34">
        <v>-48440</v>
      </c>
      <c r="H29">
        <v>5055</v>
      </c>
      <c r="I29" t="s">
        <v>240</v>
      </c>
    </row>
    <row r="30" spans="2:9" x14ac:dyDescent="0.25">
      <c r="B30" s="40">
        <v>5300007301</v>
      </c>
      <c r="C30" s="40">
        <v>53</v>
      </c>
      <c r="D30" s="40">
        <v>7</v>
      </c>
      <c r="E30">
        <v>17</v>
      </c>
      <c r="F30" s="40">
        <v>1</v>
      </c>
      <c r="G30" s="34">
        <v>-14380</v>
      </c>
      <c r="H30">
        <v>862</v>
      </c>
      <c r="I30" t="s">
        <v>265</v>
      </c>
    </row>
    <row r="31" spans="2:9" x14ac:dyDescent="0.25">
      <c r="B31" s="40">
        <v>5300007301</v>
      </c>
      <c r="C31" s="40">
        <v>53</v>
      </c>
      <c r="D31" s="40">
        <v>7</v>
      </c>
      <c r="E31">
        <v>17</v>
      </c>
      <c r="F31" s="40">
        <v>1</v>
      </c>
      <c r="G31" s="34">
        <v>-15990378</v>
      </c>
      <c r="H31">
        <v>1160</v>
      </c>
      <c r="I31" t="s">
        <v>273</v>
      </c>
    </row>
    <row r="32" spans="2:9" x14ac:dyDescent="0.25">
      <c r="B32" s="40">
        <v>5300007301</v>
      </c>
      <c r="C32" s="40">
        <v>53</v>
      </c>
      <c r="D32" s="40">
        <v>7</v>
      </c>
      <c r="E32">
        <v>17</v>
      </c>
      <c r="F32" s="40">
        <v>1</v>
      </c>
      <c r="G32" s="34">
        <v>-64500</v>
      </c>
      <c r="H32">
        <v>1160</v>
      </c>
      <c r="I32" t="s">
        <v>274</v>
      </c>
    </row>
    <row r="33" spans="2:9" x14ac:dyDescent="0.25">
      <c r="B33" s="40">
        <v>5300007301</v>
      </c>
      <c r="C33" s="40">
        <v>53</v>
      </c>
      <c r="D33" s="40">
        <v>7</v>
      </c>
      <c r="E33">
        <v>17</v>
      </c>
      <c r="F33" s="40">
        <v>1</v>
      </c>
      <c r="G33" s="34">
        <v>-3452.3</v>
      </c>
      <c r="H33">
        <v>1233</v>
      </c>
      <c r="I33" t="s">
        <v>239</v>
      </c>
    </row>
    <row r="34" spans="2:9" x14ac:dyDescent="0.25">
      <c r="B34" s="40">
        <v>5300007301</v>
      </c>
      <c r="C34" s="40">
        <v>53</v>
      </c>
      <c r="D34" s="40">
        <v>7</v>
      </c>
      <c r="E34">
        <v>17</v>
      </c>
      <c r="F34" s="40">
        <v>1</v>
      </c>
      <c r="G34" s="34">
        <v>-3790</v>
      </c>
      <c r="H34">
        <v>1371</v>
      </c>
      <c r="I34" t="s">
        <v>29</v>
      </c>
    </row>
    <row r="35" spans="2:9" x14ac:dyDescent="0.25">
      <c r="B35" s="40">
        <v>5300007301</v>
      </c>
      <c r="C35" s="40">
        <v>53</v>
      </c>
      <c r="D35" s="40">
        <v>7</v>
      </c>
      <c r="E35">
        <v>17</v>
      </c>
      <c r="F35" s="40">
        <v>1</v>
      </c>
      <c r="G35" s="34">
        <v>63.21</v>
      </c>
      <c r="H35">
        <v>2999</v>
      </c>
      <c r="I35" t="s">
        <v>238</v>
      </c>
    </row>
    <row r="36" spans="2:9" x14ac:dyDescent="0.25">
      <c r="B36" s="40">
        <v>5300007301</v>
      </c>
      <c r="C36" s="40">
        <v>53</v>
      </c>
      <c r="D36" s="40">
        <v>7</v>
      </c>
      <c r="E36">
        <v>17</v>
      </c>
      <c r="F36" s="40">
        <v>1</v>
      </c>
      <c r="G36" s="34">
        <v>-76070.539999999994</v>
      </c>
      <c r="H36">
        <v>3339</v>
      </c>
      <c r="I36" t="s">
        <v>241</v>
      </c>
    </row>
    <row r="37" spans="2:9" x14ac:dyDescent="0.25">
      <c r="B37" s="40">
        <v>5300007301</v>
      </c>
      <c r="C37" s="40">
        <v>53</v>
      </c>
      <c r="D37" s="40">
        <v>7</v>
      </c>
      <c r="E37">
        <v>17</v>
      </c>
      <c r="F37" s="40">
        <v>1</v>
      </c>
      <c r="G37" s="34">
        <v>-7372860</v>
      </c>
      <c r="H37">
        <v>7513</v>
      </c>
      <c r="I37" t="s">
        <v>253</v>
      </c>
    </row>
    <row r="38" spans="2:9" x14ac:dyDescent="0.25">
      <c r="B38" s="40">
        <v>5300007301</v>
      </c>
      <c r="C38" s="40">
        <v>53</v>
      </c>
      <c r="D38" s="40">
        <v>7</v>
      </c>
      <c r="E38">
        <v>17</v>
      </c>
      <c r="F38" s="40">
        <v>1</v>
      </c>
      <c r="G38" s="34">
        <v>-1457040</v>
      </c>
      <c r="H38">
        <v>7513</v>
      </c>
      <c r="I38" t="s">
        <v>254</v>
      </c>
    </row>
    <row r="39" spans="2:9" x14ac:dyDescent="0.25">
      <c r="B39" s="40">
        <v>5300007301</v>
      </c>
      <c r="C39" s="40">
        <v>53</v>
      </c>
      <c r="D39" s="40">
        <v>7</v>
      </c>
      <c r="E39">
        <v>17</v>
      </c>
      <c r="F39" s="40">
        <v>1</v>
      </c>
      <c r="G39" s="34">
        <v>-559986</v>
      </c>
      <c r="H39">
        <v>8162</v>
      </c>
      <c r="I39" t="s">
        <v>275</v>
      </c>
    </row>
    <row r="40" spans="2:9" x14ac:dyDescent="0.25">
      <c r="B40" s="40">
        <v>5300007301</v>
      </c>
      <c r="C40" s="40">
        <v>53</v>
      </c>
      <c r="D40" s="40">
        <v>7</v>
      </c>
      <c r="E40">
        <v>16</v>
      </c>
      <c r="F40" s="40">
        <v>1</v>
      </c>
      <c r="G40" s="34">
        <v>266.37</v>
      </c>
      <c r="H40">
        <v>2999</v>
      </c>
      <c r="I40" t="s">
        <v>238</v>
      </c>
    </row>
    <row r="41" spans="2:9" x14ac:dyDescent="0.25">
      <c r="B41" s="40">
        <v>5300007301</v>
      </c>
      <c r="C41" s="40">
        <v>53</v>
      </c>
      <c r="D41" s="40">
        <v>7</v>
      </c>
      <c r="E41">
        <v>15</v>
      </c>
      <c r="F41" s="40">
        <v>1</v>
      </c>
      <c r="G41" s="34">
        <v>-720.1</v>
      </c>
      <c r="H41">
        <v>1233</v>
      </c>
      <c r="I41" t="s">
        <v>239</v>
      </c>
    </row>
    <row r="42" spans="2:9" x14ac:dyDescent="0.25">
      <c r="B42" s="40">
        <v>5300007301</v>
      </c>
      <c r="C42" s="40">
        <v>53</v>
      </c>
      <c r="D42" s="40">
        <v>7</v>
      </c>
      <c r="E42">
        <v>15</v>
      </c>
      <c r="F42" s="40">
        <v>1</v>
      </c>
      <c r="G42" s="34">
        <v>-3790</v>
      </c>
      <c r="H42">
        <v>1371</v>
      </c>
      <c r="I42" t="s">
        <v>29</v>
      </c>
    </row>
    <row r="43" spans="2:9" x14ac:dyDescent="0.25">
      <c r="B43" s="40">
        <v>5300007301</v>
      </c>
      <c r="C43" s="40">
        <v>53</v>
      </c>
      <c r="D43" s="40">
        <v>7</v>
      </c>
      <c r="E43">
        <v>15</v>
      </c>
      <c r="F43" s="40">
        <v>1</v>
      </c>
      <c r="G43" s="34">
        <v>-5254945</v>
      </c>
      <c r="H43">
        <v>8162</v>
      </c>
      <c r="I43" t="s">
        <v>276</v>
      </c>
    </row>
    <row r="44" spans="2:9" x14ac:dyDescent="0.25">
      <c r="B44" s="40">
        <v>5300007301</v>
      </c>
      <c r="C44" s="40">
        <v>53</v>
      </c>
      <c r="D44" s="40">
        <v>7</v>
      </c>
      <c r="E44">
        <v>14</v>
      </c>
      <c r="F44" s="40">
        <v>1</v>
      </c>
      <c r="G44" s="34">
        <v>885.57</v>
      </c>
      <c r="H44">
        <v>2999</v>
      </c>
      <c r="I44" t="s">
        <v>238</v>
      </c>
    </row>
    <row r="45" spans="2:9" x14ac:dyDescent="0.25">
      <c r="B45" s="40">
        <v>5300007301</v>
      </c>
      <c r="C45" s="40">
        <v>53</v>
      </c>
      <c r="D45" s="40">
        <v>7</v>
      </c>
      <c r="E45">
        <v>12</v>
      </c>
      <c r="F45" s="40">
        <v>1</v>
      </c>
      <c r="G45" s="34">
        <v>-14190</v>
      </c>
      <c r="H45">
        <v>1280</v>
      </c>
      <c r="I45" t="s">
        <v>28</v>
      </c>
    </row>
    <row r="46" spans="2:9" x14ac:dyDescent="0.25">
      <c r="B46" s="40">
        <v>5300007301</v>
      </c>
      <c r="C46" s="40">
        <v>53</v>
      </c>
      <c r="D46" s="40">
        <v>7</v>
      </c>
      <c r="E46">
        <v>12</v>
      </c>
      <c r="F46" s="40">
        <v>1</v>
      </c>
      <c r="G46" s="34">
        <v>-230000</v>
      </c>
      <c r="H46">
        <v>7513</v>
      </c>
      <c r="I46" t="s">
        <v>277</v>
      </c>
    </row>
    <row r="47" spans="2:9" x14ac:dyDescent="0.25">
      <c r="B47" s="40">
        <v>5300007301</v>
      </c>
      <c r="C47" s="40">
        <v>53</v>
      </c>
      <c r="D47" s="40">
        <v>7</v>
      </c>
      <c r="E47">
        <v>11</v>
      </c>
      <c r="F47" s="40">
        <v>1</v>
      </c>
      <c r="G47" s="34">
        <v>-7190</v>
      </c>
      <c r="H47">
        <v>862</v>
      </c>
      <c r="I47" t="s">
        <v>265</v>
      </c>
    </row>
    <row r="48" spans="2:9" x14ac:dyDescent="0.25">
      <c r="B48" s="40">
        <v>5300007301</v>
      </c>
      <c r="C48" s="40">
        <v>53</v>
      </c>
      <c r="D48" s="40">
        <v>7</v>
      </c>
      <c r="E48">
        <v>11</v>
      </c>
      <c r="F48" s="40">
        <v>1</v>
      </c>
      <c r="G48" s="34">
        <v>-322500</v>
      </c>
      <c r="H48">
        <v>1160</v>
      </c>
      <c r="I48" t="s">
        <v>274</v>
      </c>
    </row>
    <row r="49" spans="2:9" x14ac:dyDescent="0.25">
      <c r="B49" s="40">
        <v>5300007301</v>
      </c>
      <c r="C49" s="40">
        <v>53</v>
      </c>
      <c r="D49" s="40">
        <v>7</v>
      </c>
      <c r="E49">
        <v>11</v>
      </c>
      <c r="F49" s="40">
        <v>1</v>
      </c>
      <c r="G49" s="34">
        <v>-1366.1</v>
      </c>
      <c r="H49">
        <v>1233</v>
      </c>
      <c r="I49" t="s">
        <v>239</v>
      </c>
    </row>
    <row r="50" spans="2:9" x14ac:dyDescent="0.25">
      <c r="B50" s="40">
        <v>5300007301</v>
      </c>
      <c r="C50" s="40">
        <v>53</v>
      </c>
      <c r="D50" s="40">
        <v>7</v>
      </c>
      <c r="E50">
        <v>11</v>
      </c>
      <c r="F50" s="40">
        <v>1</v>
      </c>
      <c r="G50" s="34">
        <v>296.52</v>
      </c>
      <c r="H50">
        <v>2999</v>
      </c>
      <c r="I50" t="s">
        <v>238</v>
      </c>
    </row>
    <row r="51" spans="2:9" x14ac:dyDescent="0.25">
      <c r="B51" s="40">
        <v>5300007301</v>
      </c>
      <c r="C51" s="40">
        <v>53</v>
      </c>
      <c r="D51" s="40">
        <v>7</v>
      </c>
      <c r="E51">
        <v>10</v>
      </c>
      <c r="F51" s="40">
        <v>1</v>
      </c>
      <c r="G51" s="34">
        <v>298.33999999999997</v>
      </c>
      <c r="H51">
        <v>2999</v>
      </c>
      <c r="I51" t="s">
        <v>238</v>
      </c>
    </row>
    <row r="52" spans="2:9" x14ac:dyDescent="0.25">
      <c r="B52" s="40">
        <v>5300007301</v>
      </c>
      <c r="C52" s="40">
        <v>53</v>
      </c>
      <c r="D52" s="40">
        <v>7</v>
      </c>
      <c r="E52">
        <v>10</v>
      </c>
      <c r="F52" s="40">
        <v>1</v>
      </c>
      <c r="G52" s="34">
        <v>-40982</v>
      </c>
      <c r="H52">
        <v>3196</v>
      </c>
      <c r="I52" t="s">
        <v>278</v>
      </c>
    </row>
    <row r="53" spans="2:9" x14ac:dyDescent="0.25">
      <c r="B53" s="40">
        <v>5300007301</v>
      </c>
      <c r="C53" s="40">
        <v>53</v>
      </c>
      <c r="D53" s="40">
        <v>7</v>
      </c>
      <c r="E53">
        <v>9</v>
      </c>
      <c r="F53" s="40">
        <v>1</v>
      </c>
      <c r="G53" s="34">
        <v>1492.79</v>
      </c>
      <c r="H53">
        <v>2999</v>
      </c>
      <c r="I53" t="s">
        <v>238</v>
      </c>
    </row>
    <row r="54" spans="2:9" x14ac:dyDescent="0.25">
      <c r="B54" s="40">
        <v>5300007301</v>
      </c>
      <c r="C54" s="40">
        <v>53</v>
      </c>
      <c r="D54" s="40">
        <v>7</v>
      </c>
      <c r="E54">
        <v>5</v>
      </c>
      <c r="F54" s="40">
        <v>1</v>
      </c>
      <c r="G54" s="34">
        <v>-7190</v>
      </c>
      <c r="H54">
        <v>862</v>
      </c>
      <c r="I54" t="s">
        <v>265</v>
      </c>
    </row>
    <row r="55" spans="2:9" x14ac:dyDescent="0.25">
      <c r="B55" s="40">
        <v>5300007301</v>
      </c>
      <c r="C55" s="40">
        <v>53</v>
      </c>
      <c r="D55" s="40">
        <v>7</v>
      </c>
      <c r="E55">
        <v>5</v>
      </c>
      <c r="F55" s="40">
        <v>1</v>
      </c>
      <c r="G55" s="34">
        <v>-3250000</v>
      </c>
      <c r="H55">
        <v>1160</v>
      </c>
      <c r="I55" t="s">
        <v>268</v>
      </c>
    </row>
    <row r="56" spans="2:9" x14ac:dyDescent="0.25">
      <c r="B56" s="40">
        <v>5300007301</v>
      </c>
      <c r="C56" s="40">
        <v>53</v>
      </c>
      <c r="D56" s="40">
        <v>7</v>
      </c>
      <c r="E56">
        <v>5</v>
      </c>
      <c r="F56" s="40">
        <v>1</v>
      </c>
      <c r="G56" s="34">
        <v>-720.1</v>
      </c>
      <c r="H56">
        <v>1233</v>
      </c>
      <c r="I56" t="s">
        <v>239</v>
      </c>
    </row>
    <row r="57" spans="2:9" x14ac:dyDescent="0.25">
      <c r="B57" s="40">
        <v>5300007301</v>
      </c>
      <c r="C57" s="40">
        <v>53</v>
      </c>
      <c r="D57" s="40">
        <v>7</v>
      </c>
      <c r="E57">
        <v>5</v>
      </c>
      <c r="F57" s="40">
        <v>1</v>
      </c>
      <c r="G57" s="34">
        <v>-1366.1</v>
      </c>
      <c r="H57">
        <v>1233</v>
      </c>
      <c r="I57" t="s">
        <v>239</v>
      </c>
    </row>
    <row r="58" spans="2:9" x14ac:dyDescent="0.25">
      <c r="B58" s="40">
        <v>5300007301</v>
      </c>
      <c r="C58" s="40">
        <v>53</v>
      </c>
      <c r="D58" s="40">
        <v>7</v>
      </c>
      <c r="E58">
        <v>5</v>
      </c>
      <c r="F58" s="40">
        <v>1</v>
      </c>
      <c r="G58" s="34">
        <v>-3790</v>
      </c>
      <c r="H58">
        <v>1371</v>
      </c>
      <c r="I58" t="s">
        <v>29</v>
      </c>
    </row>
    <row r="59" spans="2:9" x14ac:dyDescent="0.25">
      <c r="B59" s="40">
        <v>5300007301</v>
      </c>
      <c r="C59" s="40">
        <v>53</v>
      </c>
      <c r="D59" s="40">
        <v>7</v>
      </c>
      <c r="E59">
        <v>5</v>
      </c>
      <c r="F59" s="40">
        <v>1</v>
      </c>
      <c r="G59" s="34">
        <v>-885500</v>
      </c>
      <c r="H59">
        <v>8162</v>
      </c>
      <c r="I59" t="s">
        <v>250</v>
      </c>
    </row>
    <row r="60" spans="2:9" x14ac:dyDescent="0.25">
      <c r="B60" s="40">
        <v>5300007301</v>
      </c>
      <c r="C60" s="40">
        <v>53</v>
      </c>
      <c r="D60" s="40">
        <v>7</v>
      </c>
      <c r="E60">
        <v>4</v>
      </c>
      <c r="F60" s="40">
        <v>1</v>
      </c>
      <c r="G60" s="34">
        <v>642.55999999999995</v>
      </c>
      <c r="H60">
        <v>2999</v>
      </c>
      <c r="I60" t="s">
        <v>238</v>
      </c>
    </row>
    <row r="61" spans="2:9" x14ac:dyDescent="0.25">
      <c r="B61" s="40">
        <v>5300007301</v>
      </c>
      <c r="C61" s="40">
        <v>53</v>
      </c>
      <c r="D61" s="40">
        <v>7</v>
      </c>
      <c r="E61">
        <v>3</v>
      </c>
      <c r="F61" s="40">
        <v>1</v>
      </c>
      <c r="G61" s="34">
        <v>58547663</v>
      </c>
      <c r="H61">
        <v>2323</v>
      </c>
      <c r="I61" t="s">
        <v>279</v>
      </c>
    </row>
    <row r="62" spans="2:9" x14ac:dyDescent="0.25">
      <c r="B62" s="40">
        <v>5300007301</v>
      </c>
      <c r="C62" s="40">
        <v>53</v>
      </c>
      <c r="D62" s="40">
        <v>7</v>
      </c>
      <c r="E62">
        <v>2</v>
      </c>
      <c r="F62" s="40">
        <v>1</v>
      </c>
      <c r="G62" s="34">
        <v>0.22</v>
      </c>
      <c r="H62">
        <v>2999</v>
      </c>
      <c r="I62" t="s">
        <v>238</v>
      </c>
    </row>
    <row r="63" spans="2:9" x14ac:dyDescent="0.25">
      <c r="G63" s="34"/>
    </row>
    <row r="64" spans="2:9" x14ac:dyDescent="0.25">
      <c r="B64">
        <v>5300007301</v>
      </c>
      <c r="C64">
        <v>53</v>
      </c>
      <c r="D64">
        <v>7</v>
      </c>
      <c r="E64">
        <v>26</v>
      </c>
      <c r="F64">
        <v>2</v>
      </c>
      <c r="G64" s="34">
        <v>-1618000</v>
      </c>
      <c r="H64">
        <v>1160</v>
      </c>
      <c r="I64" t="s">
        <v>365</v>
      </c>
    </row>
    <row r="65" spans="2:9" x14ac:dyDescent="0.25">
      <c r="B65">
        <v>5300007301</v>
      </c>
      <c r="C65">
        <v>53</v>
      </c>
      <c r="D65">
        <v>7</v>
      </c>
      <c r="E65">
        <v>26</v>
      </c>
      <c r="F65">
        <v>2</v>
      </c>
      <c r="G65" s="34">
        <v>-2920000</v>
      </c>
      <c r="H65">
        <v>1160</v>
      </c>
      <c r="I65" t="s">
        <v>365</v>
      </c>
    </row>
    <row r="66" spans="2:9" x14ac:dyDescent="0.25">
      <c r="B66">
        <v>5300007301</v>
      </c>
      <c r="C66">
        <v>53</v>
      </c>
      <c r="D66">
        <v>7</v>
      </c>
      <c r="E66">
        <v>23</v>
      </c>
      <c r="F66">
        <v>2</v>
      </c>
      <c r="G66" s="34">
        <v>-35950</v>
      </c>
      <c r="H66">
        <v>862</v>
      </c>
      <c r="I66" t="s">
        <v>265</v>
      </c>
    </row>
    <row r="67" spans="2:9" x14ac:dyDescent="0.25">
      <c r="B67">
        <v>5300007301</v>
      </c>
      <c r="C67">
        <v>53</v>
      </c>
      <c r="D67">
        <v>7</v>
      </c>
      <c r="E67">
        <v>23</v>
      </c>
      <c r="F67">
        <v>2</v>
      </c>
      <c r="G67" s="34">
        <v>-7190</v>
      </c>
      <c r="H67">
        <v>862</v>
      </c>
      <c r="I67" t="s">
        <v>265</v>
      </c>
    </row>
    <row r="68" spans="2:9" x14ac:dyDescent="0.25">
      <c r="B68">
        <v>5300007301</v>
      </c>
      <c r="C68">
        <v>53</v>
      </c>
      <c r="D68">
        <v>7</v>
      </c>
      <c r="E68">
        <v>23</v>
      </c>
      <c r="F68">
        <v>2</v>
      </c>
      <c r="G68" s="34">
        <v>-1882695</v>
      </c>
      <c r="H68">
        <v>1160</v>
      </c>
      <c r="I68" t="s">
        <v>269</v>
      </c>
    </row>
    <row r="69" spans="2:9" x14ac:dyDescent="0.25">
      <c r="B69">
        <v>5300007301</v>
      </c>
      <c r="C69">
        <v>53</v>
      </c>
      <c r="D69">
        <v>7</v>
      </c>
      <c r="E69">
        <v>23</v>
      </c>
      <c r="F69">
        <v>2</v>
      </c>
      <c r="G69" s="34">
        <v>-2251168</v>
      </c>
      <c r="H69">
        <v>1160</v>
      </c>
      <c r="I69" t="s">
        <v>255</v>
      </c>
    </row>
    <row r="70" spans="2:9" x14ac:dyDescent="0.25">
      <c r="B70">
        <v>5300007301</v>
      </c>
      <c r="C70">
        <v>53</v>
      </c>
      <c r="D70">
        <v>7</v>
      </c>
      <c r="E70">
        <v>23</v>
      </c>
      <c r="F70">
        <v>2</v>
      </c>
      <c r="G70" s="34">
        <v>-1196000</v>
      </c>
      <c r="H70">
        <v>1160</v>
      </c>
      <c r="I70" t="s">
        <v>268</v>
      </c>
    </row>
    <row r="71" spans="2:9" x14ac:dyDescent="0.25">
      <c r="B71">
        <v>5300007301</v>
      </c>
      <c r="C71">
        <v>53</v>
      </c>
      <c r="D71">
        <v>7</v>
      </c>
      <c r="E71">
        <v>23</v>
      </c>
      <c r="F71">
        <v>2</v>
      </c>
      <c r="G71" s="34">
        <v>-624750</v>
      </c>
      <c r="H71">
        <v>1160</v>
      </c>
      <c r="I71" t="s">
        <v>366</v>
      </c>
    </row>
    <row r="72" spans="2:9" x14ac:dyDescent="0.25">
      <c r="B72">
        <v>5300007301</v>
      </c>
      <c r="C72">
        <v>53</v>
      </c>
      <c r="D72">
        <v>7</v>
      </c>
      <c r="E72">
        <v>23</v>
      </c>
      <c r="F72">
        <v>2</v>
      </c>
      <c r="G72" s="34">
        <v>-1634000</v>
      </c>
      <c r="H72">
        <v>1160</v>
      </c>
      <c r="I72" t="s">
        <v>256</v>
      </c>
    </row>
    <row r="73" spans="2:9" x14ac:dyDescent="0.25">
      <c r="B73">
        <v>5300007301</v>
      </c>
      <c r="C73">
        <v>53</v>
      </c>
      <c r="D73">
        <v>7</v>
      </c>
      <c r="E73">
        <v>23</v>
      </c>
      <c r="F73">
        <v>2</v>
      </c>
      <c r="G73" s="34">
        <v>-1804832</v>
      </c>
      <c r="H73">
        <v>1160</v>
      </c>
      <c r="I73" t="s">
        <v>271</v>
      </c>
    </row>
    <row r="74" spans="2:9" x14ac:dyDescent="0.25">
      <c r="B74">
        <v>5300007301</v>
      </c>
      <c r="C74">
        <v>53</v>
      </c>
      <c r="D74">
        <v>7</v>
      </c>
      <c r="E74">
        <v>23</v>
      </c>
      <c r="F74">
        <v>2</v>
      </c>
      <c r="G74" s="34">
        <v>-2086.1999999999998</v>
      </c>
      <c r="H74">
        <v>1233</v>
      </c>
      <c r="I74" t="s">
        <v>239</v>
      </c>
    </row>
    <row r="75" spans="2:9" x14ac:dyDescent="0.25">
      <c r="B75">
        <v>5300007301</v>
      </c>
      <c r="C75">
        <v>53</v>
      </c>
      <c r="D75">
        <v>7</v>
      </c>
      <c r="E75">
        <v>23</v>
      </c>
      <c r="F75">
        <v>2</v>
      </c>
      <c r="G75" s="34">
        <v>-6830.5</v>
      </c>
      <c r="H75">
        <v>1233</v>
      </c>
      <c r="I75" t="s">
        <v>239</v>
      </c>
    </row>
    <row r="76" spans="2:9" x14ac:dyDescent="0.25">
      <c r="B76">
        <v>5300007301</v>
      </c>
      <c r="C76">
        <v>53</v>
      </c>
      <c r="D76">
        <v>7</v>
      </c>
      <c r="E76">
        <v>23</v>
      </c>
      <c r="F76">
        <v>2</v>
      </c>
      <c r="G76" s="34">
        <v>-3790</v>
      </c>
      <c r="H76">
        <v>1371</v>
      </c>
      <c r="I76" t="s">
        <v>29</v>
      </c>
    </row>
    <row r="77" spans="2:9" x14ac:dyDescent="0.25">
      <c r="B77">
        <v>5300007301</v>
      </c>
      <c r="C77">
        <v>53</v>
      </c>
      <c r="D77">
        <v>7</v>
      </c>
      <c r="E77">
        <v>23</v>
      </c>
      <c r="F77">
        <v>2</v>
      </c>
      <c r="G77" s="34">
        <v>-40834.31</v>
      </c>
      <c r="H77">
        <v>3339</v>
      </c>
      <c r="I77" t="s">
        <v>241</v>
      </c>
    </row>
    <row r="78" spans="2:9" x14ac:dyDescent="0.25">
      <c r="B78">
        <v>5300007301</v>
      </c>
      <c r="C78">
        <v>53</v>
      </c>
      <c r="D78">
        <v>7</v>
      </c>
      <c r="E78">
        <v>23</v>
      </c>
      <c r="F78">
        <v>2</v>
      </c>
      <c r="G78" s="34">
        <v>-7900</v>
      </c>
      <c r="H78">
        <v>7513</v>
      </c>
      <c r="I78" t="s">
        <v>246</v>
      </c>
    </row>
    <row r="79" spans="2:9" x14ac:dyDescent="0.25">
      <c r="B79">
        <v>5300007301</v>
      </c>
      <c r="C79">
        <v>53</v>
      </c>
      <c r="D79">
        <v>7</v>
      </c>
      <c r="E79">
        <v>23</v>
      </c>
      <c r="F79">
        <v>2</v>
      </c>
      <c r="G79" s="34">
        <v>-7900</v>
      </c>
      <c r="H79">
        <v>7513</v>
      </c>
      <c r="I79" t="s">
        <v>246</v>
      </c>
    </row>
    <row r="80" spans="2:9" x14ac:dyDescent="0.25">
      <c r="B80">
        <v>5300007301</v>
      </c>
      <c r="C80">
        <v>53</v>
      </c>
      <c r="D80">
        <v>7</v>
      </c>
      <c r="E80">
        <v>23</v>
      </c>
      <c r="F80">
        <v>2</v>
      </c>
      <c r="G80" s="34">
        <v>-743487</v>
      </c>
      <c r="H80">
        <v>8162</v>
      </c>
      <c r="I80" t="s">
        <v>272</v>
      </c>
    </row>
    <row r="81" spans="2:9" x14ac:dyDescent="0.25">
      <c r="B81">
        <v>5300007301</v>
      </c>
      <c r="C81">
        <v>53</v>
      </c>
      <c r="D81">
        <v>7</v>
      </c>
      <c r="E81">
        <v>22</v>
      </c>
      <c r="F81">
        <v>2</v>
      </c>
      <c r="G81" s="34">
        <v>330.76</v>
      </c>
      <c r="H81">
        <v>2999</v>
      </c>
      <c r="I81" t="s">
        <v>238</v>
      </c>
    </row>
    <row r="82" spans="2:9" x14ac:dyDescent="0.25">
      <c r="B82">
        <v>5300007301</v>
      </c>
      <c r="C82">
        <v>53</v>
      </c>
      <c r="D82">
        <v>7</v>
      </c>
      <c r="E82">
        <v>19</v>
      </c>
      <c r="F82">
        <v>2</v>
      </c>
      <c r="G82" s="34">
        <v>-720.1</v>
      </c>
      <c r="H82">
        <v>1233</v>
      </c>
      <c r="I82" s="34" t="s">
        <v>239</v>
      </c>
    </row>
    <row r="83" spans="2:9" x14ac:dyDescent="0.25">
      <c r="B83">
        <v>5300007301</v>
      </c>
      <c r="C83">
        <v>53</v>
      </c>
      <c r="D83">
        <v>7</v>
      </c>
      <c r="E83">
        <v>19</v>
      </c>
      <c r="F83">
        <v>2</v>
      </c>
      <c r="G83" s="34">
        <v>-3790</v>
      </c>
      <c r="H83">
        <v>1371</v>
      </c>
      <c r="I83" t="s">
        <v>29</v>
      </c>
    </row>
    <row r="84" spans="2:9" x14ac:dyDescent="0.25">
      <c r="B84">
        <v>5300007301</v>
      </c>
      <c r="C84">
        <v>53</v>
      </c>
      <c r="D84">
        <v>7</v>
      </c>
      <c r="E84">
        <v>19</v>
      </c>
      <c r="F84">
        <v>2</v>
      </c>
      <c r="G84" s="34">
        <v>-25540.880000000001</v>
      </c>
      <c r="H84">
        <v>3339</v>
      </c>
      <c r="I84" t="s">
        <v>241</v>
      </c>
    </row>
    <row r="85" spans="2:9" x14ac:dyDescent="0.25">
      <c r="B85">
        <v>5300007301</v>
      </c>
      <c r="C85">
        <v>53</v>
      </c>
      <c r="D85">
        <v>7</v>
      </c>
      <c r="E85">
        <v>19</v>
      </c>
      <c r="F85">
        <v>2</v>
      </c>
      <c r="G85" s="34">
        <v>-5837620</v>
      </c>
      <c r="H85">
        <v>8162</v>
      </c>
      <c r="I85" t="s">
        <v>276</v>
      </c>
    </row>
    <row r="86" spans="2:9" x14ac:dyDescent="0.25">
      <c r="B86">
        <v>5300007301</v>
      </c>
      <c r="C86">
        <v>99</v>
      </c>
      <c r="D86">
        <v>7</v>
      </c>
      <c r="E86">
        <v>19</v>
      </c>
      <c r="F86">
        <v>2</v>
      </c>
      <c r="G86" s="34">
        <v>-543090.98</v>
      </c>
      <c r="H86">
        <v>9183</v>
      </c>
      <c r="I86" t="s">
        <v>245</v>
      </c>
    </row>
    <row r="87" spans="2:9" x14ac:dyDescent="0.25">
      <c r="B87">
        <v>5300007301</v>
      </c>
      <c r="C87">
        <v>53</v>
      </c>
      <c r="D87">
        <v>7</v>
      </c>
      <c r="E87">
        <v>18</v>
      </c>
      <c r="F87">
        <v>2</v>
      </c>
      <c r="G87" s="34">
        <v>300.77999999999997</v>
      </c>
      <c r="H87">
        <v>2999</v>
      </c>
      <c r="I87" t="s">
        <v>238</v>
      </c>
    </row>
    <row r="88" spans="2:9" x14ac:dyDescent="0.25">
      <c r="B88">
        <v>5300007301</v>
      </c>
      <c r="C88">
        <v>53</v>
      </c>
      <c r="D88">
        <v>7</v>
      </c>
      <c r="E88">
        <v>16</v>
      </c>
      <c r="F88">
        <v>2</v>
      </c>
      <c r="G88" s="34">
        <v>-4485.96</v>
      </c>
      <c r="H88">
        <v>3339</v>
      </c>
      <c r="I88" t="s">
        <v>241</v>
      </c>
    </row>
    <row r="89" spans="2:9" x14ac:dyDescent="0.25">
      <c r="B89">
        <v>5300007301</v>
      </c>
      <c r="C89">
        <v>53</v>
      </c>
      <c r="D89">
        <v>7</v>
      </c>
      <c r="E89">
        <v>16</v>
      </c>
      <c r="F89">
        <v>2</v>
      </c>
      <c r="G89" s="34">
        <v>-1121490</v>
      </c>
      <c r="H89">
        <v>7513</v>
      </c>
      <c r="I89" t="s">
        <v>254</v>
      </c>
    </row>
    <row r="90" spans="2:9" x14ac:dyDescent="0.25">
      <c r="B90">
        <v>5300007301</v>
      </c>
      <c r="C90">
        <v>53</v>
      </c>
      <c r="D90">
        <v>7</v>
      </c>
      <c r="E90">
        <v>15</v>
      </c>
      <c r="F90">
        <v>2</v>
      </c>
      <c r="G90" s="34">
        <v>206.68</v>
      </c>
      <c r="H90">
        <v>2999</v>
      </c>
      <c r="I90" t="s">
        <v>238</v>
      </c>
    </row>
    <row r="91" spans="2:9" x14ac:dyDescent="0.25">
      <c r="B91">
        <v>5300007301</v>
      </c>
      <c r="C91">
        <v>53</v>
      </c>
      <c r="D91">
        <v>7</v>
      </c>
      <c r="E91">
        <v>14</v>
      </c>
      <c r="F91">
        <v>2</v>
      </c>
      <c r="G91" s="34">
        <v>-7190</v>
      </c>
      <c r="H91">
        <v>862</v>
      </c>
      <c r="I91" t="s">
        <v>265</v>
      </c>
    </row>
    <row r="92" spans="2:9" x14ac:dyDescent="0.25">
      <c r="B92">
        <v>5300007301</v>
      </c>
      <c r="C92">
        <v>53</v>
      </c>
      <c r="D92">
        <v>7</v>
      </c>
      <c r="E92">
        <v>14</v>
      </c>
      <c r="F92">
        <v>2</v>
      </c>
      <c r="G92" s="34">
        <v>-16613888</v>
      </c>
      <c r="H92">
        <v>1160</v>
      </c>
      <c r="I92" t="s">
        <v>273</v>
      </c>
    </row>
    <row r="93" spans="2:9" x14ac:dyDescent="0.25">
      <c r="B93">
        <v>5300007301</v>
      </c>
      <c r="C93">
        <v>53</v>
      </c>
      <c r="D93">
        <v>7</v>
      </c>
      <c r="E93">
        <v>14</v>
      </c>
      <c r="F93">
        <v>2</v>
      </c>
      <c r="G93" s="34">
        <v>-1366.1</v>
      </c>
      <c r="H93">
        <v>1233</v>
      </c>
      <c r="I93" t="s">
        <v>239</v>
      </c>
    </row>
    <row r="94" spans="2:9" x14ac:dyDescent="0.25">
      <c r="B94">
        <v>5300007301</v>
      </c>
      <c r="C94">
        <v>53</v>
      </c>
      <c r="D94">
        <v>7</v>
      </c>
      <c r="E94">
        <v>14</v>
      </c>
      <c r="F94">
        <v>2</v>
      </c>
      <c r="G94" s="34">
        <v>-14190</v>
      </c>
      <c r="H94">
        <v>1280</v>
      </c>
      <c r="I94" t="s">
        <v>28</v>
      </c>
    </row>
    <row r="95" spans="2:9" x14ac:dyDescent="0.25">
      <c r="B95">
        <v>5300007301</v>
      </c>
      <c r="C95">
        <v>53</v>
      </c>
      <c r="D95">
        <v>7</v>
      </c>
      <c r="E95">
        <v>14</v>
      </c>
      <c r="F95">
        <v>2</v>
      </c>
      <c r="G95" s="34">
        <v>-9203</v>
      </c>
      <c r="H95">
        <v>1345</v>
      </c>
      <c r="I95" t="s">
        <v>242</v>
      </c>
    </row>
    <row r="96" spans="2:9" x14ac:dyDescent="0.25">
      <c r="B96">
        <v>5300007301</v>
      </c>
      <c r="C96">
        <v>53</v>
      </c>
      <c r="D96">
        <v>7</v>
      </c>
      <c r="E96">
        <v>14</v>
      </c>
      <c r="F96">
        <v>2</v>
      </c>
      <c r="G96" s="34">
        <v>-66777.100000000006</v>
      </c>
      <c r="H96">
        <v>3339</v>
      </c>
      <c r="I96" t="s">
        <v>241</v>
      </c>
    </row>
    <row r="97" spans="2:9" x14ac:dyDescent="0.25">
      <c r="B97">
        <v>5300007301</v>
      </c>
      <c r="C97">
        <v>53</v>
      </c>
      <c r="D97">
        <v>7</v>
      </c>
      <c r="E97">
        <v>14</v>
      </c>
      <c r="F97">
        <v>2</v>
      </c>
      <c r="G97" s="34">
        <v>-48440</v>
      </c>
      <c r="H97">
        <v>5055</v>
      </c>
      <c r="I97" t="s">
        <v>240</v>
      </c>
    </row>
    <row r="98" spans="2:9" x14ac:dyDescent="0.25">
      <c r="B98">
        <v>5300007301</v>
      </c>
      <c r="C98">
        <v>53</v>
      </c>
      <c r="D98">
        <v>7</v>
      </c>
      <c r="E98">
        <v>13</v>
      </c>
      <c r="F98">
        <v>2</v>
      </c>
      <c r="G98" s="34">
        <v>-1440.2</v>
      </c>
      <c r="H98">
        <v>1233</v>
      </c>
      <c r="I98" t="s">
        <v>239</v>
      </c>
    </row>
    <row r="99" spans="2:9" x14ac:dyDescent="0.25">
      <c r="B99">
        <v>5300007301</v>
      </c>
      <c r="C99">
        <v>53</v>
      </c>
      <c r="D99">
        <v>7</v>
      </c>
      <c r="E99">
        <v>13</v>
      </c>
      <c r="F99">
        <v>2</v>
      </c>
      <c r="G99" s="34">
        <v>-7580</v>
      </c>
      <c r="H99">
        <v>1371</v>
      </c>
      <c r="I99" t="s">
        <v>29</v>
      </c>
    </row>
    <row r="100" spans="2:9" x14ac:dyDescent="0.25">
      <c r="B100">
        <v>5300007301</v>
      </c>
      <c r="C100">
        <v>53</v>
      </c>
      <c r="D100">
        <v>7</v>
      </c>
      <c r="E100">
        <v>13</v>
      </c>
      <c r="F100">
        <v>2</v>
      </c>
      <c r="G100" s="34">
        <v>298.52</v>
      </c>
      <c r="H100">
        <v>2999</v>
      </c>
      <c r="I100" t="s">
        <v>238</v>
      </c>
    </row>
    <row r="101" spans="2:9" x14ac:dyDescent="0.25">
      <c r="B101">
        <v>5300007301</v>
      </c>
      <c r="C101">
        <v>53</v>
      </c>
      <c r="D101">
        <v>7</v>
      </c>
      <c r="E101">
        <v>13</v>
      </c>
      <c r="F101">
        <v>2</v>
      </c>
      <c r="G101" s="34">
        <v>-3253.95</v>
      </c>
      <c r="H101">
        <v>3339</v>
      </c>
      <c r="I101" t="s">
        <v>241</v>
      </c>
    </row>
    <row r="102" spans="2:9" x14ac:dyDescent="0.25">
      <c r="B102">
        <v>5300007301</v>
      </c>
      <c r="C102">
        <v>53</v>
      </c>
      <c r="D102">
        <v>7</v>
      </c>
      <c r="E102">
        <v>13</v>
      </c>
      <c r="F102">
        <v>2</v>
      </c>
      <c r="G102" s="34">
        <v>-8018560</v>
      </c>
      <c r="H102">
        <v>7513</v>
      </c>
      <c r="I102" t="s">
        <v>253</v>
      </c>
    </row>
    <row r="103" spans="2:9" x14ac:dyDescent="0.25">
      <c r="B103">
        <v>5300007301</v>
      </c>
      <c r="C103">
        <v>53</v>
      </c>
      <c r="D103">
        <v>7</v>
      </c>
      <c r="E103">
        <v>13</v>
      </c>
      <c r="F103">
        <v>2</v>
      </c>
      <c r="G103" s="34">
        <v>-1799900</v>
      </c>
      <c r="H103">
        <v>7513</v>
      </c>
      <c r="I103" t="s">
        <v>367</v>
      </c>
    </row>
    <row r="104" spans="2:9" x14ac:dyDescent="0.25">
      <c r="B104">
        <v>5300007301</v>
      </c>
      <c r="C104">
        <v>53</v>
      </c>
      <c r="D104">
        <v>7</v>
      </c>
      <c r="E104">
        <v>13</v>
      </c>
      <c r="F104">
        <v>2</v>
      </c>
      <c r="G104" s="34">
        <v>-2975000</v>
      </c>
      <c r="H104">
        <v>7513</v>
      </c>
      <c r="I104" t="s">
        <v>252</v>
      </c>
    </row>
    <row r="105" spans="2:9" x14ac:dyDescent="0.25">
      <c r="B105">
        <v>5300007301</v>
      </c>
      <c r="C105">
        <v>53</v>
      </c>
      <c r="D105">
        <v>7</v>
      </c>
      <c r="E105">
        <v>13</v>
      </c>
      <c r="F105">
        <v>2</v>
      </c>
      <c r="G105" s="34">
        <v>-350000</v>
      </c>
      <c r="H105">
        <v>8162</v>
      </c>
      <c r="I105" t="s">
        <v>250</v>
      </c>
    </row>
    <row r="106" spans="2:9" x14ac:dyDescent="0.25">
      <c r="B106">
        <v>5300007301</v>
      </c>
      <c r="C106">
        <v>53</v>
      </c>
      <c r="D106">
        <v>7</v>
      </c>
      <c r="E106">
        <v>13</v>
      </c>
      <c r="F106">
        <v>2</v>
      </c>
      <c r="G106" s="34">
        <v>-278293</v>
      </c>
      <c r="H106">
        <v>8162</v>
      </c>
      <c r="I106" t="s">
        <v>249</v>
      </c>
    </row>
    <row r="107" spans="2:9" x14ac:dyDescent="0.25">
      <c r="B107">
        <v>5300007301</v>
      </c>
      <c r="C107">
        <v>53</v>
      </c>
      <c r="D107">
        <v>7</v>
      </c>
      <c r="E107">
        <v>12</v>
      </c>
      <c r="F107">
        <v>2</v>
      </c>
      <c r="G107" s="34">
        <v>372.13</v>
      </c>
      <c r="H107">
        <v>2999</v>
      </c>
      <c r="I107" t="s">
        <v>238</v>
      </c>
    </row>
    <row r="108" spans="2:9" x14ac:dyDescent="0.25">
      <c r="B108">
        <v>5300007301</v>
      </c>
      <c r="C108">
        <v>53</v>
      </c>
      <c r="D108">
        <v>7</v>
      </c>
      <c r="E108">
        <v>12</v>
      </c>
      <c r="F108">
        <v>2</v>
      </c>
      <c r="G108" s="34">
        <v>-40982</v>
      </c>
      <c r="H108">
        <v>3196</v>
      </c>
      <c r="I108" t="s">
        <v>278</v>
      </c>
    </row>
    <row r="109" spans="2:9" x14ac:dyDescent="0.25">
      <c r="B109">
        <v>5300007301</v>
      </c>
      <c r="C109">
        <v>53</v>
      </c>
      <c r="D109">
        <v>7</v>
      </c>
      <c r="E109">
        <v>11</v>
      </c>
      <c r="F109">
        <v>2</v>
      </c>
      <c r="G109" s="34">
        <v>372.36</v>
      </c>
      <c r="H109">
        <v>2999</v>
      </c>
      <c r="I109" t="s">
        <v>238</v>
      </c>
    </row>
    <row r="110" spans="2:9" x14ac:dyDescent="0.25">
      <c r="B110">
        <v>5300007301</v>
      </c>
      <c r="C110">
        <v>99</v>
      </c>
      <c r="D110">
        <v>7</v>
      </c>
      <c r="E110">
        <v>11</v>
      </c>
      <c r="F110">
        <v>2</v>
      </c>
      <c r="G110" s="34">
        <v>-190694.66</v>
      </c>
      <c r="H110">
        <v>9183</v>
      </c>
      <c r="I110" t="s">
        <v>245</v>
      </c>
    </row>
    <row r="111" spans="2:9" x14ac:dyDescent="0.25">
      <c r="B111">
        <v>5300007301</v>
      </c>
      <c r="C111">
        <v>53</v>
      </c>
      <c r="D111">
        <v>7</v>
      </c>
      <c r="E111">
        <v>10</v>
      </c>
      <c r="F111">
        <v>2</v>
      </c>
      <c r="G111" s="34">
        <v>746.8</v>
      </c>
      <c r="H111">
        <v>2999</v>
      </c>
      <c r="I111" t="s">
        <v>238</v>
      </c>
    </row>
    <row r="112" spans="2:9" x14ac:dyDescent="0.25">
      <c r="B112">
        <v>5300007301</v>
      </c>
      <c r="C112">
        <v>976</v>
      </c>
      <c r="D112">
        <v>7</v>
      </c>
      <c r="E112">
        <v>9</v>
      </c>
      <c r="F112">
        <v>2</v>
      </c>
      <c r="G112" s="34">
        <v>-519800</v>
      </c>
      <c r="H112">
        <v>5380</v>
      </c>
      <c r="I112" t="s">
        <v>368</v>
      </c>
    </row>
    <row r="113" spans="2:9" x14ac:dyDescent="0.25">
      <c r="B113">
        <v>5300007301</v>
      </c>
      <c r="C113">
        <v>53</v>
      </c>
      <c r="D113">
        <v>7</v>
      </c>
      <c r="E113">
        <v>8</v>
      </c>
      <c r="F113">
        <v>2</v>
      </c>
      <c r="G113" s="34">
        <v>376.24</v>
      </c>
      <c r="H113">
        <v>2999</v>
      </c>
      <c r="I113" t="s">
        <v>238</v>
      </c>
    </row>
    <row r="114" spans="2:9" x14ac:dyDescent="0.25">
      <c r="B114">
        <v>5300007301</v>
      </c>
      <c r="C114">
        <v>99</v>
      </c>
      <c r="D114">
        <v>7</v>
      </c>
      <c r="E114">
        <v>8</v>
      </c>
      <c r="F114">
        <v>2</v>
      </c>
      <c r="G114" s="34">
        <v>-47744.87</v>
      </c>
      <c r="H114">
        <v>9183</v>
      </c>
      <c r="I114" t="s">
        <v>245</v>
      </c>
    </row>
    <row r="115" spans="2:9" x14ac:dyDescent="0.25">
      <c r="B115">
        <v>5300007301</v>
      </c>
      <c r="C115">
        <v>99</v>
      </c>
      <c r="D115">
        <v>7</v>
      </c>
      <c r="E115">
        <v>8</v>
      </c>
      <c r="F115">
        <v>2</v>
      </c>
      <c r="G115" s="34">
        <v>-54520.28</v>
      </c>
      <c r="H115">
        <v>9183</v>
      </c>
      <c r="I115" t="s">
        <v>245</v>
      </c>
    </row>
    <row r="116" spans="2:9" x14ac:dyDescent="0.25">
      <c r="B116">
        <v>5300007301</v>
      </c>
      <c r="C116">
        <v>53</v>
      </c>
      <c r="D116">
        <v>7</v>
      </c>
      <c r="E116">
        <v>7</v>
      </c>
      <c r="F116">
        <v>2</v>
      </c>
      <c r="G116" s="34">
        <v>67065175</v>
      </c>
      <c r="H116">
        <v>2323</v>
      </c>
      <c r="I116" t="s">
        <v>279</v>
      </c>
    </row>
    <row r="117" spans="2:9" x14ac:dyDescent="0.25">
      <c r="B117">
        <v>5300007301</v>
      </c>
      <c r="C117">
        <v>53</v>
      </c>
      <c r="D117">
        <v>7</v>
      </c>
      <c r="E117">
        <v>7</v>
      </c>
      <c r="F117">
        <v>2</v>
      </c>
      <c r="G117" s="34">
        <v>376.8</v>
      </c>
      <c r="H117">
        <v>2999</v>
      </c>
      <c r="I117" t="s">
        <v>238</v>
      </c>
    </row>
    <row r="118" spans="2:9" x14ac:dyDescent="0.25">
      <c r="B118">
        <v>5300007301</v>
      </c>
      <c r="C118">
        <v>53</v>
      </c>
      <c r="D118">
        <v>7</v>
      </c>
      <c r="E118">
        <v>6</v>
      </c>
      <c r="F118">
        <v>2</v>
      </c>
      <c r="G118" s="34">
        <v>-7190</v>
      </c>
      <c r="H118">
        <v>862</v>
      </c>
      <c r="I118" t="s">
        <v>265</v>
      </c>
    </row>
    <row r="119" spans="2:9" x14ac:dyDescent="0.25">
      <c r="B119">
        <v>5300007301</v>
      </c>
      <c r="C119">
        <v>53</v>
      </c>
      <c r="D119">
        <v>7</v>
      </c>
      <c r="E119">
        <v>6</v>
      </c>
      <c r="F119">
        <v>2</v>
      </c>
      <c r="G119" s="34">
        <v>-64500</v>
      </c>
      <c r="H119">
        <v>1160</v>
      </c>
      <c r="I119" t="s">
        <v>274</v>
      </c>
    </row>
    <row r="120" spans="2:9" x14ac:dyDescent="0.25">
      <c r="B120">
        <v>5300007301</v>
      </c>
      <c r="C120">
        <v>53</v>
      </c>
      <c r="D120">
        <v>7</v>
      </c>
      <c r="E120">
        <v>6</v>
      </c>
      <c r="F120">
        <v>2</v>
      </c>
      <c r="G120" s="34">
        <v>-1366.1</v>
      </c>
      <c r="H120">
        <v>1233</v>
      </c>
      <c r="I120" t="s">
        <v>239</v>
      </c>
    </row>
    <row r="121" spans="2:9" x14ac:dyDescent="0.25">
      <c r="B121">
        <v>5300007301</v>
      </c>
      <c r="C121">
        <v>53</v>
      </c>
      <c r="D121">
        <v>7</v>
      </c>
      <c r="E121">
        <v>6</v>
      </c>
      <c r="F121">
        <v>2</v>
      </c>
      <c r="G121" s="34">
        <v>2.33</v>
      </c>
      <c r="H121">
        <v>2999</v>
      </c>
      <c r="I121" t="s">
        <v>238</v>
      </c>
    </row>
    <row r="122" spans="2:9" x14ac:dyDescent="0.25">
      <c r="B122">
        <v>5300007301</v>
      </c>
      <c r="C122">
        <v>53</v>
      </c>
      <c r="D122">
        <v>7</v>
      </c>
      <c r="E122">
        <v>6</v>
      </c>
      <c r="F122">
        <v>2</v>
      </c>
      <c r="G122" s="34">
        <v>-7900</v>
      </c>
      <c r="H122">
        <v>7513</v>
      </c>
      <c r="I122" t="s">
        <v>246</v>
      </c>
    </row>
    <row r="123" spans="2:9" x14ac:dyDescent="0.25">
      <c r="B123">
        <v>5300007301</v>
      </c>
      <c r="C123">
        <v>53</v>
      </c>
      <c r="D123">
        <v>7</v>
      </c>
      <c r="E123">
        <v>5</v>
      </c>
      <c r="F123">
        <v>2</v>
      </c>
      <c r="G123" s="34">
        <v>-7190</v>
      </c>
      <c r="H123">
        <v>862</v>
      </c>
      <c r="I123" t="s">
        <v>265</v>
      </c>
    </row>
    <row r="124" spans="2:9" x14ac:dyDescent="0.25">
      <c r="B124">
        <v>5300007301</v>
      </c>
      <c r="C124">
        <v>53</v>
      </c>
      <c r="D124">
        <v>7</v>
      </c>
      <c r="E124">
        <v>5</v>
      </c>
      <c r="F124">
        <v>2</v>
      </c>
      <c r="G124" s="34">
        <v>-578340</v>
      </c>
      <c r="H124">
        <v>1160</v>
      </c>
      <c r="I124" t="s">
        <v>369</v>
      </c>
    </row>
    <row r="125" spans="2:9" x14ac:dyDescent="0.25">
      <c r="B125">
        <v>5300007301</v>
      </c>
      <c r="C125">
        <v>53</v>
      </c>
      <c r="D125">
        <v>7</v>
      </c>
      <c r="E125">
        <v>5</v>
      </c>
      <c r="F125">
        <v>2</v>
      </c>
      <c r="G125" s="34">
        <v>-1366.1</v>
      </c>
      <c r="H125">
        <v>1233</v>
      </c>
      <c r="I125" t="s">
        <v>239</v>
      </c>
    </row>
    <row r="126" spans="2:9" x14ac:dyDescent="0.25">
      <c r="B126">
        <v>5300007301</v>
      </c>
      <c r="C126">
        <v>53</v>
      </c>
      <c r="D126">
        <v>7</v>
      </c>
      <c r="E126">
        <v>5</v>
      </c>
      <c r="F126">
        <v>2</v>
      </c>
      <c r="G126" s="34">
        <v>-720.1</v>
      </c>
      <c r="H126">
        <v>1233</v>
      </c>
      <c r="I126" t="s">
        <v>239</v>
      </c>
    </row>
    <row r="127" spans="2:9" x14ac:dyDescent="0.25">
      <c r="B127">
        <v>5300007301</v>
      </c>
      <c r="C127">
        <v>53</v>
      </c>
      <c r="D127">
        <v>7</v>
      </c>
      <c r="E127">
        <v>5</v>
      </c>
      <c r="F127">
        <v>2</v>
      </c>
      <c r="G127" s="34">
        <v>-3790</v>
      </c>
      <c r="H127">
        <v>1371</v>
      </c>
      <c r="I127" t="s">
        <v>29</v>
      </c>
    </row>
    <row r="128" spans="2:9" x14ac:dyDescent="0.25">
      <c r="B128">
        <v>5300007301</v>
      </c>
      <c r="C128">
        <v>53</v>
      </c>
      <c r="D128">
        <v>7</v>
      </c>
      <c r="E128">
        <v>5</v>
      </c>
      <c r="F128">
        <v>2</v>
      </c>
      <c r="G128" s="34">
        <v>2.44</v>
      </c>
      <c r="H128">
        <v>2999</v>
      </c>
      <c r="I128" t="s">
        <v>238</v>
      </c>
    </row>
    <row r="129" spans="2:9" x14ac:dyDescent="0.25">
      <c r="B129">
        <v>5300007301</v>
      </c>
      <c r="C129">
        <v>53</v>
      </c>
      <c r="D129">
        <v>7</v>
      </c>
      <c r="E129">
        <v>5</v>
      </c>
      <c r="F129">
        <v>2</v>
      </c>
      <c r="G129" s="34">
        <v>-329477</v>
      </c>
      <c r="H129">
        <v>8162</v>
      </c>
      <c r="I129" t="s">
        <v>257</v>
      </c>
    </row>
    <row r="130" spans="2:9" x14ac:dyDescent="0.25">
      <c r="B130">
        <v>5300007301</v>
      </c>
      <c r="C130">
        <v>53</v>
      </c>
      <c r="D130">
        <v>7</v>
      </c>
      <c r="E130">
        <v>4</v>
      </c>
      <c r="F130">
        <v>2</v>
      </c>
      <c r="G130" s="34">
        <v>3.7</v>
      </c>
      <c r="H130">
        <v>2999</v>
      </c>
      <c r="I130" t="s">
        <v>238</v>
      </c>
    </row>
    <row r="131" spans="2:9" x14ac:dyDescent="0.25">
      <c r="B131">
        <v>5300007301</v>
      </c>
      <c r="C131">
        <v>99</v>
      </c>
      <c r="D131">
        <v>7</v>
      </c>
      <c r="E131">
        <v>4</v>
      </c>
      <c r="F131">
        <v>2</v>
      </c>
      <c r="G131" s="34">
        <v>-187529.99</v>
      </c>
      <c r="H131">
        <v>9183</v>
      </c>
      <c r="I131" t="s">
        <v>245</v>
      </c>
    </row>
    <row r="132" spans="2:9" x14ac:dyDescent="0.25">
      <c r="B132">
        <v>5300007301</v>
      </c>
      <c r="C132">
        <v>53</v>
      </c>
      <c r="D132">
        <v>7</v>
      </c>
      <c r="E132">
        <v>3</v>
      </c>
      <c r="F132">
        <v>2</v>
      </c>
      <c r="G132" s="34">
        <v>11.88</v>
      </c>
      <c r="H132">
        <v>2999</v>
      </c>
      <c r="I132" t="s">
        <v>238</v>
      </c>
    </row>
    <row r="133" spans="2:9" x14ac:dyDescent="0.25">
      <c r="B133">
        <v>5300007301</v>
      </c>
      <c r="C133">
        <v>53</v>
      </c>
      <c r="D133">
        <v>7</v>
      </c>
      <c r="E133">
        <v>1</v>
      </c>
      <c r="F133">
        <v>2</v>
      </c>
      <c r="G133" s="34">
        <v>-1718200</v>
      </c>
      <c r="H133">
        <v>7513</v>
      </c>
      <c r="I133" t="s">
        <v>259</v>
      </c>
    </row>
    <row r="134" spans="2:9" x14ac:dyDescent="0.25">
      <c r="B134">
        <v>5300007301</v>
      </c>
      <c r="C134">
        <v>99</v>
      </c>
      <c r="D134">
        <v>7</v>
      </c>
      <c r="E134">
        <v>1</v>
      </c>
      <c r="F134">
        <v>2</v>
      </c>
      <c r="G134" s="34">
        <v>-94404.15</v>
      </c>
      <c r="H134">
        <v>9183</v>
      </c>
      <c r="I134" t="s">
        <v>370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59EF7-A825-4C7C-85B9-5796A711C240}">
  <sheetPr>
    <tabColor theme="4" tint="0.39997558519241921"/>
  </sheetPr>
  <dimension ref="A2:N162"/>
  <sheetViews>
    <sheetView showGridLines="0" workbookViewId="0">
      <pane ySplit="2" topLeftCell="A113" activePane="bottomLeft" state="frozen"/>
      <selection pane="bottomLeft" activeCell="D115" sqref="D115"/>
    </sheetView>
  </sheetViews>
  <sheetFormatPr baseColWidth="10" defaultRowHeight="15" x14ac:dyDescent="0.25"/>
  <cols>
    <col min="1" max="1" width="3.7109375" customWidth="1"/>
    <col min="2" max="3" width="8.7109375" customWidth="1"/>
    <col min="4" max="4" width="14.7109375" customWidth="1"/>
    <col min="5" max="5" width="11.5703125" customWidth="1"/>
    <col min="6" max="6" width="33" bestFit="1" customWidth="1"/>
    <col min="7" max="7" width="10.7109375" bestFit="1" customWidth="1"/>
    <col min="9" max="9" width="10.5703125" bestFit="1" customWidth="1"/>
    <col min="10" max="10" width="4.7109375" bestFit="1" customWidth="1"/>
    <col min="11" max="11" width="7.7109375" bestFit="1" customWidth="1"/>
    <col min="12" max="12" width="23.7109375" bestFit="1" customWidth="1"/>
  </cols>
  <sheetData>
    <row r="2" spans="2:14" x14ac:dyDescent="0.25">
      <c r="B2" s="41" t="s">
        <v>146</v>
      </c>
      <c r="C2" s="41" t="s">
        <v>127</v>
      </c>
      <c r="D2" s="41" t="s">
        <v>234</v>
      </c>
      <c r="E2" s="41" t="s">
        <v>24</v>
      </c>
      <c r="F2" s="41" t="s">
        <v>235</v>
      </c>
      <c r="G2" s="47" t="s">
        <v>237</v>
      </c>
      <c r="H2" s="47" t="s">
        <v>283</v>
      </c>
      <c r="I2" s="42" t="s">
        <v>127</v>
      </c>
      <c r="J2" s="42" t="s">
        <v>31</v>
      </c>
      <c r="K2" s="42" t="s">
        <v>126</v>
      </c>
      <c r="L2" s="52" t="s">
        <v>17</v>
      </c>
    </row>
    <row r="3" spans="2:14" x14ac:dyDescent="0.25">
      <c r="B3">
        <v>3</v>
      </c>
      <c r="D3" s="86">
        <v>58547663</v>
      </c>
      <c r="E3">
        <v>2323</v>
      </c>
      <c r="F3" t="s">
        <v>279</v>
      </c>
      <c r="G3">
        <f>SUMIF(TablaBco!C:C,F3,TablaBco!E:E)</f>
        <v>1</v>
      </c>
      <c r="H3" s="46">
        <f>VLOOKUP(F3,TablaBco!$C$1:$G$47,4,FALSE)</f>
        <v>130510</v>
      </c>
      <c r="I3" s="43">
        <f t="shared" ref="I3:I38" si="0">DATE(2024,J3,B3)</f>
        <v>45294</v>
      </c>
      <c r="J3" s="46">
        <v>1</v>
      </c>
      <c r="K3" s="46">
        <f>SUMIF(Weeks!C:C,I3,Weeks!B:B)</f>
        <v>1</v>
      </c>
      <c r="L3" s="46" t="str">
        <f>VLOOKUP(F3,TablaBco!$C$1:$G$47,5,FALSE)</f>
        <v>Collect from clients</v>
      </c>
    </row>
    <row r="4" spans="2:14" x14ac:dyDescent="0.25">
      <c r="B4">
        <v>2</v>
      </c>
      <c r="C4" s="43"/>
      <c r="D4" s="34">
        <v>0.22</v>
      </c>
      <c r="E4">
        <v>2999</v>
      </c>
      <c r="F4" t="s">
        <v>238</v>
      </c>
      <c r="G4">
        <f>SUMIF(TablaBco!C:C,F4,TablaBco!E:E)</f>
        <v>2</v>
      </c>
      <c r="H4" s="46">
        <f>VLOOKUP(F4,TablaBco!$C$1:$G$47,4,FALSE)</f>
        <v>42100501</v>
      </c>
      <c r="I4" s="43">
        <f t="shared" si="0"/>
        <v>45293</v>
      </c>
      <c r="J4" s="46">
        <v>1</v>
      </c>
      <c r="K4" s="46">
        <f>SUMIF(Weeks!C:C,I4,Weeks!B:B)</f>
        <v>1</v>
      </c>
      <c r="L4" s="46" t="str">
        <f>VLOOKUP(F4,TablaBco!$C$1:$G$47,5,FALSE)</f>
        <v>Financial Income</v>
      </c>
      <c r="N4" t="s">
        <v>281</v>
      </c>
    </row>
    <row r="5" spans="2:14" x14ac:dyDescent="0.25">
      <c r="B5">
        <v>4</v>
      </c>
      <c r="C5" s="43"/>
      <c r="D5" s="34">
        <v>642.55999999999995</v>
      </c>
      <c r="E5">
        <v>2999</v>
      </c>
      <c r="F5" t="s">
        <v>238</v>
      </c>
      <c r="G5">
        <f>SUMIF(TablaBco!C:C,F5,TablaBco!E:E)</f>
        <v>2</v>
      </c>
      <c r="H5" s="46">
        <f>VLOOKUP(F5,TablaBco!$C$1:$G$47,4,FALSE)</f>
        <v>42100501</v>
      </c>
      <c r="I5" s="43">
        <f t="shared" si="0"/>
        <v>45295</v>
      </c>
      <c r="J5" s="46">
        <v>1</v>
      </c>
      <c r="K5" s="46">
        <f>SUMIF(Weeks!C:C,I5,Weeks!B:B)</f>
        <v>1</v>
      </c>
      <c r="L5" s="46" t="str">
        <f>VLOOKUP(F5,TablaBco!$C$1:$G$47,5,FALSE)</f>
        <v>Financial Income</v>
      </c>
      <c r="N5" t="s">
        <v>282</v>
      </c>
    </row>
    <row r="6" spans="2:14" x14ac:dyDescent="0.25">
      <c r="B6">
        <v>9</v>
      </c>
      <c r="C6" s="43"/>
      <c r="D6" s="34">
        <v>1492.79</v>
      </c>
      <c r="E6">
        <v>2999</v>
      </c>
      <c r="F6" t="s">
        <v>238</v>
      </c>
      <c r="G6">
        <f>SUMIF(TablaBco!C:C,F6,TablaBco!E:E)</f>
        <v>2</v>
      </c>
      <c r="H6" s="46">
        <f>VLOOKUP(F6,TablaBco!$C$1:$G$47,4,FALSE)</f>
        <v>42100501</v>
      </c>
      <c r="I6" s="43">
        <f t="shared" si="0"/>
        <v>45300</v>
      </c>
      <c r="J6" s="46">
        <v>1</v>
      </c>
      <c r="K6" s="46">
        <f>SUMIF(Weeks!C:C,I6,Weeks!B:B)</f>
        <v>2</v>
      </c>
      <c r="L6" s="46" t="str">
        <f>VLOOKUP(F6,TablaBco!$C$1:$G$47,5,FALSE)</f>
        <v>Financial Income</v>
      </c>
    </row>
    <row r="7" spans="2:14" x14ac:dyDescent="0.25">
      <c r="B7">
        <v>10</v>
      </c>
      <c r="C7" s="43"/>
      <c r="D7" s="34">
        <v>298.33999999999997</v>
      </c>
      <c r="E7">
        <v>2999</v>
      </c>
      <c r="F7" t="s">
        <v>238</v>
      </c>
      <c r="G7">
        <f>SUMIF(TablaBco!C:C,F7,TablaBco!E:E)</f>
        <v>2</v>
      </c>
      <c r="H7" s="46">
        <f>VLOOKUP(F7,TablaBco!$C$1:$G$47,4,FALSE)</f>
        <v>42100501</v>
      </c>
      <c r="I7" s="43">
        <f t="shared" si="0"/>
        <v>45301</v>
      </c>
      <c r="J7" s="46">
        <v>1</v>
      </c>
      <c r="K7" s="46">
        <f>SUMIF(Weeks!C:C,I7,Weeks!B:B)</f>
        <v>2</v>
      </c>
      <c r="L7" s="46" t="str">
        <f>VLOOKUP(F7,TablaBco!$C$1:$G$47,5,FALSE)</f>
        <v>Financial Income</v>
      </c>
    </row>
    <row r="8" spans="2:14" x14ac:dyDescent="0.25">
      <c r="B8">
        <v>11</v>
      </c>
      <c r="C8" s="43"/>
      <c r="D8" s="34">
        <v>296.52</v>
      </c>
      <c r="E8">
        <v>2999</v>
      </c>
      <c r="F8" t="s">
        <v>238</v>
      </c>
      <c r="G8">
        <f>SUMIF(TablaBco!C:C,F8,TablaBco!E:E)</f>
        <v>2</v>
      </c>
      <c r="H8" s="46">
        <f>VLOOKUP(F8,TablaBco!$C$1:$G$47,4,FALSE)</f>
        <v>42100501</v>
      </c>
      <c r="I8" s="43">
        <f t="shared" si="0"/>
        <v>45302</v>
      </c>
      <c r="J8" s="46">
        <v>1</v>
      </c>
      <c r="K8" s="46">
        <f>SUMIF(Weeks!C:C,I8,Weeks!B:B)</f>
        <v>2</v>
      </c>
      <c r="L8" s="46" t="str">
        <f>VLOOKUP(F8,TablaBco!$C$1:$G$47,5,FALSE)</f>
        <v>Financial Income</v>
      </c>
    </row>
    <row r="9" spans="2:14" x14ac:dyDescent="0.25">
      <c r="B9">
        <v>14</v>
      </c>
      <c r="C9" s="43"/>
      <c r="D9" s="34">
        <v>885.57</v>
      </c>
      <c r="E9">
        <v>2999</v>
      </c>
      <c r="F9" t="s">
        <v>238</v>
      </c>
      <c r="G9">
        <f>SUMIF(TablaBco!C:C,F9,TablaBco!E:E)</f>
        <v>2</v>
      </c>
      <c r="H9" s="46">
        <f>VLOOKUP(F9,TablaBco!$C$1:$G$47,4,FALSE)</f>
        <v>42100501</v>
      </c>
      <c r="I9" s="43">
        <f t="shared" si="0"/>
        <v>45305</v>
      </c>
      <c r="J9" s="46">
        <v>1</v>
      </c>
      <c r="K9" s="46">
        <f>SUMIF(Weeks!C:C,I9,Weeks!B:B)</f>
        <v>2</v>
      </c>
      <c r="L9" s="46" t="str">
        <f>VLOOKUP(F9,TablaBco!$C$1:$G$47,5,FALSE)</f>
        <v>Financial Income</v>
      </c>
    </row>
    <row r="10" spans="2:14" x14ac:dyDescent="0.25">
      <c r="B10">
        <v>16</v>
      </c>
      <c r="C10" s="43"/>
      <c r="D10" s="34">
        <v>266.37</v>
      </c>
      <c r="E10">
        <v>2999</v>
      </c>
      <c r="F10" t="s">
        <v>238</v>
      </c>
      <c r="G10">
        <f>SUMIF(TablaBco!C:C,F10,TablaBco!E:E)</f>
        <v>2</v>
      </c>
      <c r="H10" s="46">
        <f>VLOOKUP(F10,TablaBco!$C$1:$G$47,4,FALSE)</f>
        <v>42100501</v>
      </c>
      <c r="I10" s="43">
        <f t="shared" si="0"/>
        <v>45307</v>
      </c>
      <c r="J10" s="46">
        <v>1</v>
      </c>
      <c r="K10" s="46">
        <f>SUMIF(Weeks!C:C,I10,Weeks!B:B)</f>
        <v>3</v>
      </c>
      <c r="L10" s="46" t="str">
        <f>VLOOKUP(F10,TablaBco!$C$1:$G$47,5,FALSE)</f>
        <v>Financial Income</v>
      </c>
    </row>
    <row r="11" spans="2:14" x14ac:dyDescent="0.25">
      <c r="B11">
        <v>17</v>
      </c>
      <c r="C11" s="43"/>
      <c r="D11" s="34">
        <v>63.21</v>
      </c>
      <c r="E11">
        <v>2999</v>
      </c>
      <c r="F11" t="s">
        <v>238</v>
      </c>
      <c r="G11">
        <f>SUMIF(TablaBco!C:C,F11,TablaBco!E:E)</f>
        <v>2</v>
      </c>
      <c r="H11" s="46">
        <f>VLOOKUP(F11,TablaBco!$C$1:$G$47,4,FALSE)</f>
        <v>42100501</v>
      </c>
      <c r="I11" s="43">
        <f t="shared" si="0"/>
        <v>45308</v>
      </c>
      <c r="J11" s="46">
        <v>1</v>
      </c>
      <c r="K11" s="46">
        <f>SUMIF(Weeks!C:C,I11,Weeks!B:B)</f>
        <v>3</v>
      </c>
      <c r="L11" s="46" t="str">
        <f>VLOOKUP(F11,TablaBco!$C$1:$G$47,5,FALSE)</f>
        <v>Financial Income</v>
      </c>
    </row>
    <row r="12" spans="2:14" x14ac:dyDescent="0.25">
      <c r="B12">
        <v>21</v>
      </c>
      <c r="C12" s="43"/>
      <c r="D12" s="34">
        <v>252.2</v>
      </c>
      <c r="E12">
        <v>2999</v>
      </c>
      <c r="F12" t="s">
        <v>238</v>
      </c>
      <c r="G12">
        <f>SUMIF(TablaBco!C:C,F12,TablaBco!E:E)</f>
        <v>2</v>
      </c>
      <c r="H12" s="46">
        <f>VLOOKUP(F12,TablaBco!$C$1:$G$47,4,FALSE)</f>
        <v>42100501</v>
      </c>
      <c r="I12" s="43">
        <f t="shared" si="0"/>
        <v>45312</v>
      </c>
      <c r="J12" s="46">
        <v>1</v>
      </c>
      <c r="K12" s="46">
        <f>SUMIF(Weeks!C:C,I12,Weeks!B:B)</f>
        <v>3</v>
      </c>
      <c r="L12" s="46" t="str">
        <f>VLOOKUP(F12,TablaBco!$C$1:$G$47,5,FALSE)</f>
        <v>Financial Income</v>
      </c>
    </row>
    <row r="13" spans="2:14" x14ac:dyDescent="0.25">
      <c r="B13">
        <v>22</v>
      </c>
      <c r="C13" s="43"/>
      <c r="D13" s="34">
        <v>63.03</v>
      </c>
      <c r="E13">
        <v>2999</v>
      </c>
      <c r="F13" t="s">
        <v>238</v>
      </c>
      <c r="G13">
        <f>SUMIF(TablaBco!C:C,F13,TablaBco!E:E)</f>
        <v>2</v>
      </c>
      <c r="H13" s="46">
        <f>VLOOKUP(F13,TablaBco!$C$1:$G$47,4,FALSE)</f>
        <v>42100501</v>
      </c>
      <c r="I13" s="43">
        <f t="shared" si="0"/>
        <v>45313</v>
      </c>
      <c r="J13" s="46">
        <v>1</v>
      </c>
      <c r="K13" s="46">
        <f>SUMIF(Weeks!C:C,I13,Weeks!B:B)</f>
        <v>4</v>
      </c>
      <c r="L13" s="46" t="str">
        <f>VLOOKUP(F13,TablaBco!$C$1:$G$47,5,FALSE)</f>
        <v>Financial Income</v>
      </c>
    </row>
    <row r="14" spans="2:14" x14ac:dyDescent="0.25">
      <c r="B14">
        <v>24</v>
      </c>
      <c r="C14" s="43"/>
      <c r="D14" s="34">
        <v>126.04</v>
      </c>
      <c r="E14">
        <v>2999</v>
      </c>
      <c r="F14" t="s">
        <v>238</v>
      </c>
      <c r="G14">
        <f>SUMIF(TablaBco!C:C,F14,TablaBco!E:E)</f>
        <v>2</v>
      </c>
      <c r="H14" s="46">
        <f>VLOOKUP(F14,TablaBco!$C$1:$G$47,4,FALSE)</f>
        <v>42100501</v>
      </c>
      <c r="I14" s="43">
        <f t="shared" si="0"/>
        <v>45315</v>
      </c>
      <c r="J14" s="46">
        <v>1</v>
      </c>
      <c r="K14" s="46">
        <f>SUMIF(Weeks!C:C,I14,Weeks!B:B)</f>
        <v>4</v>
      </c>
      <c r="L14" s="46" t="str">
        <f>VLOOKUP(F14,TablaBco!$C$1:$G$47,5,FALSE)</f>
        <v>Financial Income</v>
      </c>
    </row>
    <row r="15" spans="2:14" x14ac:dyDescent="0.25">
      <c r="B15">
        <v>25</v>
      </c>
      <c r="C15" s="43"/>
      <c r="D15" s="34">
        <v>12.59</v>
      </c>
      <c r="E15">
        <v>2999</v>
      </c>
      <c r="F15" t="s">
        <v>238</v>
      </c>
      <c r="G15">
        <f>SUMIF(TablaBco!C:C,F15,TablaBco!E:E)</f>
        <v>2</v>
      </c>
      <c r="H15" s="46">
        <f>VLOOKUP(F15,TablaBco!$C$1:$G$47,4,FALSE)</f>
        <v>42100501</v>
      </c>
      <c r="I15" s="43">
        <f t="shared" ref="I15:I16" si="1">DATE(2024,J15,B15)</f>
        <v>45316</v>
      </c>
      <c r="J15" s="46">
        <v>1</v>
      </c>
      <c r="K15" s="46">
        <f>SUMIF(Weeks!C:C,I15,Weeks!B:B)</f>
        <v>4</v>
      </c>
      <c r="L15" s="46" t="str">
        <f>VLOOKUP(F15,TablaBco!$C$1:$G$47,5,FALSE)</f>
        <v>Financial Income</v>
      </c>
    </row>
    <row r="16" spans="2:14" x14ac:dyDescent="0.25">
      <c r="B16">
        <v>29</v>
      </c>
      <c r="C16" s="43"/>
      <c r="D16" s="34">
        <v>49.56</v>
      </c>
      <c r="E16">
        <v>2999</v>
      </c>
      <c r="F16" t="s">
        <v>238</v>
      </c>
      <c r="G16">
        <f>SUMIF(TablaBco!C:C,F16,TablaBco!E:E)</f>
        <v>2</v>
      </c>
      <c r="H16" s="46">
        <f>VLOOKUP(F16,TablaBco!$C$1:$G$47,4,FALSE)</f>
        <v>42100501</v>
      </c>
      <c r="I16" s="43">
        <f t="shared" si="1"/>
        <v>45320</v>
      </c>
      <c r="J16" s="46">
        <v>1</v>
      </c>
      <c r="K16" s="46">
        <f>SUMIF(Weeks!C:C,I16,Weeks!B:B)</f>
        <v>5</v>
      </c>
      <c r="L16" s="46" t="str">
        <f>VLOOKUP(F16,TablaBco!$C$1:$G$47,5,FALSE)</f>
        <v>Financial Income</v>
      </c>
    </row>
    <row r="17" spans="2:12" x14ac:dyDescent="0.25">
      <c r="B17">
        <v>31</v>
      </c>
      <c r="C17" s="43"/>
      <c r="D17" s="34">
        <v>12.88</v>
      </c>
      <c r="E17">
        <v>2999</v>
      </c>
      <c r="F17" t="s">
        <v>238</v>
      </c>
      <c r="G17">
        <f>SUMIF(TablaBco!C:C,F17,TablaBco!E:E)</f>
        <v>2</v>
      </c>
      <c r="H17" s="46">
        <f>VLOOKUP(F17,TablaBco!$C$1:$G$47,4,FALSE)</f>
        <v>42100501</v>
      </c>
      <c r="I17" s="43">
        <f t="shared" ref="I17" si="2">DATE(2024,J17,B17)</f>
        <v>45322</v>
      </c>
      <c r="J17" s="46">
        <v>1</v>
      </c>
      <c r="K17" s="46">
        <f>SUMIF(Weeks!C:C,I17,Weeks!B:B)</f>
        <v>5</v>
      </c>
      <c r="L17" s="46" t="str">
        <f>VLOOKUP(F17,TablaBco!$C$1:$G$47,5,FALSE)</f>
        <v>Financial Income</v>
      </c>
    </row>
    <row r="18" spans="2:12" x14ac:dyDescent="0.25">
      <c r="B18">
        <v>12</v>
      </c>
      <c r="C18" s="43"/>
      <c r="D18" s="34">
        <v>-14190</v>
      </c>
      <c r="E18">
        <v>1280</v>
      </c>
      <c r="F18" t="s">
        <v>28</v>
      </c>
      <c r="G18">
        <f>SUMIF(TablaBco!C:C,F18,TablaBco!E:E)</f>
        <v>10</v>
      </c>
      <c r="H18" s="46">
        <f>VLOOKUP(F18,TablaBco!$C$1:$G$47,4,FALSE)</f>
        <v>53050502</v>
      </c>
      <c r="I18" s="43">
        <f t="shared" si="0"/>
        <v>45303</v>
      </c>
      <c r="J18" s="46">
        <v>1</v>
      </c>
      <c r="K18" s="46">
        <f>SUMIF(Weeks!C:C,I18,Weeks!B:B)</f>
        <v>2</v>
      </c>
      <c r="L18" s="46" t="str">
        <f>VLOOKUP(F18,TablaBco!$C$1:$G$47,5,FALSE)</f>
        <v>Bank comissions &amp; related</v>
      </c>
    </row>
    <row r="19" spans="2:12" x14ac:dyDescent="0.25">
      <c r="B19">
        <v>18</v>
      </c>
      <c r="C19" s="43"/>
      <c r="D19" s="34">
        <v>-9203</v>
      </c>
      <c r="E19">
        <v>1345</v>
      </c>
      <c r="F19" t="s">
        <v>242</v>
      </c>
      <c r="G19">
        <f>SUMIF(TablaBco!C:C,F19,TablaBco!E:E)</f>
        <v>11</v>
      </c>
      <c r="H19" s="46">
        <f>VLOOKUP(F19,TablaBco!$C$1:$G$47,4,FALSE)</f>
        <v>24081502</v>
      </c>
      <c r="I19" s="43">
        <f t="shared" si="0"/>
        <v>45309</v>
      </c>
      <c r="J19" s="46">
        <v>1</v>
      </c>
      <c r="K19" s="46">
        <f>SUMIF(Weeks!C:C,I19,Weeks!B:B)</f>
        <v>3</v>
      </c>
      <c r="L19" s="46" t="str">
        <f>VLOOKUP(F19,TablaBco!$C$1:$G$47,5,FALSE)</f>
        <v>Bank comissions &amp; related</v>
      </c>
    </row>
    <row r="20" spans="2:12" x14ac:dyDescent="0.25">
      <c r="B20">
        <v>18</v>
      </c>
      <c r="C20" s="43"/>
      <c r="D20" s="34">
        <v>-48440</v>
      </c>
      <c r="E20">
        <v>5055</v>
      </c>
      <c r="F20" t="s">
        <v>240</v>
      </c>
      <c r="G20">
        <f>SUMIF(TablaBco!C:C,F20,TablaBco!E:E)</f>
        <v>12</v>
      </c>
      <c r="H20" s="46">
        <f>VLOOKUP(F20,TablaBco!$C$1:$G$47,4,FALSE)</f>
        <v>53050501</v>
      </c>
      <c r="I20" s="43">
        <f t="shared" si="0"/>
        <v>45309</v>
      </c>
      <c r="J20" s="46">
        <v>1</v>
      </c>
      <c r="K20" s="46">
        <f>SUMIF(Weeks!C:C,I20,Weeks!B:B)</f>
        <v>3</v>
      </c>
      <c r="L20" s="46" t="str">
        <f>VLOOKUP(F20,TablaBco!$C$1:$G$47,5,FALSE)</f>
        <v>Bank comissions &amp; related</v>
      </c>
    </row>
    <row r="21" spans="2:12" x14ac:dyDescent="0.25">
      <c r="B21">
        <v>5</v>
      </c>
      <c r="C21" s="43"/>
      <c r="D21" s="34">
        <v>-7190</v>
      </c>
      <c r="E21">
        <v>862</v>
      </c>
      <c r="F21" t="s">
        <v>265</v>
      </c>
      <c r="G21">
        <f>SUMIF(TablaBco!C:C,F21,TablaBco!E:E)</f>
        <v>13</v>
      </c>
      <c r="H21" s="46">
        <f>VLOOKUP(F21,TablaBco!$C$1:$G$47,4,FALSE)</f>
        <v>53050504</v>
      </c>
      <c r="I21" s="43">
        <f t="shared" si="0"/>
        <v>45296</v>
      </c>
      <c r="J21" s="46">
        <v>1</v>
      </c>
      <c r="K21" s="46">
        <f>SUMIF(Weeks!C:C,I21,Weeks!B:B)</f>
        <v>1</v>
      </c>
      <c r="L21" s="46" t="str">
        <f>VLOOKUP(F21,TablaBco!$C$1:$G$47,5,FALSE)</f>
        <v>Bank comissions &amp; related</v>
      </c>
    </row>
    <row r="22" spans="2:12" x14ac:dyDescent="0.25">
      <c r="B22">
        <v>5</v>
      </c>
      <c r="C22" s="43"/>
      <c r="D22" s="34">
        <v>-3790</v>
      </c>
      <c r="E22">
        <v>1371</v>
      </c>
      <c r="F22" t="s">
        <v>29</v>
      </c>
      <c r="G22">
        <f>SUMIF(TablaBco!C:C,F22,TablaBco!E:E)</f>
        <v>13</v>
      </c>
      <c r="H22" s="46">
        <f>VLOOKUP(F22,TablaBco!$C$1:$G$47,4,FALSE)</f>
        <v>53050503</v>
      </c>
      <c r="I22" s="43">
        <f t="shared" si="0"/>
        <v>45296</v>
      </c>
      <c r="J22" s="46">
        <v>1</v>
      </c>
      <c r="K22" s="46">
        <f>SUMIF(Weeks!C:C,I22,Weeks!B:B)</f>
        <v>1</v>
      </c>
      <c r="L22" s="46" t="str">
        <f>VLOOKUP(F22,TablaBco!$C$1:$G$47,5,FALSE)</f>
        <v>Bank comissions &amp; related</v>
      </c>
    </row>
    <row r="23" spans="2:12" x14ac:dyDescent="0.25">
      <c r="B23">
        <v>11</v>
      </c>
      <c r="C23" s="43"/>
      <c r="D23" s="34">
        <v>-7190</v>
      </c>
      <c r="E23">
        <v>862</v>
      </c>
      <c r="F23" t="s">
        <v>265</v>
      </c>
      <c r="G23">
        <f>SUMIF(TablaBco!C:C,F23,TablaBco!E:E)</f>
        <v>13</v>
      </c>
      <c r="H23" s="46">
        <f>VLOOKUP(F23,TablaBco!$C$1:$G$47,4,FALSE)</f>
        <v>53050504</v>
      </c>
      <c r="I23" s="43">
        <f t="shared" si="0"/>
        <v>45302</v>
      </c>
      <c r="J23" s="46">
        <v>1</v>
      </c>
      <c r="K23" s="46">
        <f>SUMIF(Weeks!C:C,I23,Weeks!B:B)</f>
        <v>2</v>
      </c>
      <c r="L23" s="46" t="str">
        <f>VLOOKUP(F23,TablaBco!$C$1:$G$47,5,FALSE)</f>
        <v>Bank comissions &amp; related</v>
      </c>
    </row>
    <row r="24" spans="2:12" x14ac:dyDescent="0.25">
      <c r="B24">
        <v>15</v>
      </c>
      <c r="C24" s="43"/>
      <c r="D24" s="34">
        <v>-3790</v>
      </c>
      <c r="E24">
        <v>1371</v>
      </c>
      <c r="F24" t="s">
        <v>29</v>
      </c>
      <c r="G24">
        <f>SUMIF(TablaBco!C:C,F24,TablaBco!E:E)</f>
        <v>13</v>
      </c>
      <c r="H24" s="46">
        <f>VLOOKUP(F24,TablaBco!$C$1:$G$47,4,FALSE)</f>
        <v>53050503</v>
      </c>
      <c r="I24" s="43">
        <f t="shared" si="0"/>
        <v>45306</v>
      </c>
      <c r="J24" s="46">
        <v>1</v>
      </c>
      <c r="K24" s="46">
        <f>SUMIF(Weeks!C:C,I24,Weeks!B:B)</f>
        <v>3</v>
      </c>
      <c r="L24" s="46" t="str">
        <f>VLOOKUP(F24,TablaBco!$C$1:$G$47,5,FALSE)</f>
        <v>Bank comissions &amp; related</v>
      </c>
    </row>
    <row r="25" spans="2:12" x14ac:dyDescent="0.25">
      <c r="B25">
        <v>17</v>
      </c>
      <c r="C25" s="43"/>
      <c r="D25" s="34">
        <v>-14380</v>
      </c>
      <c r="E25">
        <v>862</v>
      </c>
      <c r="F25" t="s">
        <v>265</v>
      </c>
      <c r="G25">
        <f>SUMIF(TablaBco!C:C,F25,TablaBco!E:E)</f>
        <v>13</v>
      </c>
      <c r="H25" s="46">
        <f>VLOOKUP(F25,TablaBco!$C$1:$G$47,4,FALSE)</f>
        <v>53050504</v>
      </c>
      <c r="I25" s="43">
        <f t="shared" si="0"/>
        <v>45308</v>
      </c>
      <c r="J25" s="46">
        <v>1</v>
      </c>
      <c r="K25" s="46">
        <f>SUMIF(Weeks!C:C,I25,Weeks!B:B)</f>
        <v>3</v>
      </c>
      <c r="L25" s="46" t="str">
        <f>VLOOKUP(F25,TablaBco!$C$1:$G$47,5,FALSE)</f>
        <v>Bank comissions &amp; related</v>
      </c>
    </row>
    <row r="26" spans="2:12" x14ac:dyDescent="0.25">
      <c r="B26">
        <v>17</v>
      </c>
      <c r="C26" s="43"/>
      <c r="D26" s="34">
        <v>-3790</v>
      </c>
      <c r="E26">
        <v>1371</v>
      </c>
      <c r="F26" t="s">
        <v>29</v>
      </c>
      <c r="G26">
        <f>SUMIF(TablaBco!C:C,F26,TablaBco!E:E)</f>
        <v>13</v>
      </c>
      <c r="H26" s="46">
        <f>VLOOKUP(F26,TablaBco!$C$1:$G$47,4,FALSE)</f>
        <v>53050503</v>
      </c>
      <c r="I26" s="43">
        <f t="shared" si="0"/>
        <v>45308</v>
      </c>
      <c r="J26" s="46">
        <v>1</v>
      </c>
      <c r="K26" s="46">
        <f>SUMIF(Weeks!C:C,I26,Weeks!B:B)</f>
        <v>3</v>
      </c>
      <c r="L26" s="46" t="str">
        <f>VLOOKUP(F26,TablaBco!$C$1:$G$47,5,FALSE)</f>
        <v>Bank comissions &amp; related</v>
      </c>
    </row>
    <row r="27" spans="2:12" x14ac:dyDescent="0.25">
      <c r="B27">
        <v>25</v>
      </c>
      <c r="C27" s="43"/>
      <c r="D27" s="34">
        <v>-14380</v>
      </c>
      <c r="E27">
        <v>862</v>
      </c>
      <c r="F27" t="s">
        <v>265</v>
      </c>
      <c r="G27">
        <f>SUMIF(TablaBco!C:C,F27,TablaBco!E:E)</f>
        <v>13</v>
      </c>
      <c r="H27" s="46">
        <f>VLOOKUP(F27,TablaBco!$C$1:$G$47,4,FALSE)</f>
        <v>53050504</v>
      </c>
      <c r="I27" s="43">
        <f t="shared" si="0"/>
        <v>45316</v>
      </c>
      <c r="J27" s="46">
        <v>1</v>
      </c>
      <c r="K27" s="46">
        <f>SUMIF(Weeks!C:C,I27,Weeks!B:B)</f>
        <v>4</v>
      </c>
      <c r="L27" s="46" t="str">
        <f>VLOOKUP(F27,TablaBco!$C$1:$G$47,5,FALSE)</f>
        <v>Bank comissions &amp; related</v>
      </c>
    </row>
    <row r="28" spans="2:12" x14ac:dyDescent="0.25">
      <c r="B28">
        <v>25</v>
      </c>
      <c r="C28" s="43"/>
      <c r="D28" s="34">
        <v>-35950</v>
      </c>
      <c r="E28">
        <v>862</v>
      </c>
      <c r="F28" t="s">
        <v>265</v>
      </c>
      <c r="G28">
        <f>SUMIF(TablaBco!C:C,F28,TablaBco!E:E)</f>
        <v>13</v>
      </c>
      <c r="H28" s="46">
        <f>VLOOKUP(F28,TablaBco!$C$1:$G$47,4,FALSE)</f>
        <v>53050504</v>
      </c>
      <c r="I28" s="43">
        <f t="shared" si="0"/>
        <v>45316</v>
      </c>
      <c r="J28" s="46">
        <v>1</v>
      </c>
      <c r="K28" s="46">
        <f>SUMIF(Weeks!C:C,I28,Weeks!B:B)</f>
        <v>4</v>
      </c>
      <c r="L28" s="46" t="str">
        <f>VLOOKUP(F28,TablaBco!$C$1:$G$47,5,FALSE)</f>
        <v>Bank comissions &amp; related</v>
      </c>
    </row>
    <row r="29" spans="2:12" x14ac:dyDescent="0.25">
      <c r="B29">
        <v>25</v>
      </c>
      <c r="C29" s="43"/>
      <c r="D29" s="34">
        <v>-3790</v>
      </c>
      <c r="E29">
        <v>1371</v>
      </c>
      <c r="F29" t="s">
        <v>29</v>
      </c>
      <c r="G29">
        <f>SUMIF(TablaBco!C:C,F29,TablaBco!E:E)</f>
        <v>13</v>
      </c>
      <c r="H29" s="46">
        <f>VLOOKUP(F29,TablaBco!$C$1:$G$47,4,FALSE)</f>
        <v>53050503</v>
      </c>
      <c r="I29" s="43">
        <f t="shared" si="0"/>
        <v>45316</v>
      </c>
      <c r="J29" s="46">
        <v>1</v>
      </c>
      <c r="K29" s="46">
        <f>SUMIF(Weeks!C:C,I29,Weeks!B:B)</f>
        <v>4</v>
      </c>
      <c r="L29" s="46" t="str">
        <f>VLOOKUP(F29,TablaBco!$C$1:$G$47,5,FALSE)</f>
        <v>Bank comissions &amp; related</v>
      </c>
    </row>
    <row r="30" spans="2:12" x14ac:dyDescent="0.25">
      <c r="B30">
        <v>25</v>
      </c>
      <c r="C30" s="43"/>
      <c r="D30" s="34">
        <v>-7580</v>
      </c>
      <c r="E30">
        <v>1371</v>
      </c>
      <c r="F30" t="s">
        <v>29</v>
      </c>
      <c r="G30">
        <f>SUMIF(TablaBco!C:C,F30,TablaBco!E:E)</f>
        <v>13</v>
      </c>
      <c r="H30" s="46">
        <f>VLOOKUP(F30,TablaBco!$C$1:$G$47,4,FALSE)</f>
        <v>53050503</v>
      </c>
      <c r="I30" s="43">
        <f t="shared" si="0"/>
        <v>45316</v>
      </c>
      <c r="J30" s="46">
        <v>1</v>
      </c>
      <c r="K30" s="46">
        <f>SUMIF(Weeks!C:C,I30,Weeks!B:B)</f>
        <v>4</v>
      </c>
      <c r="L30" s="46" t="str">
        <f>VLOOKUP(F30,TablaBco!$C$1:$G$47,5,FALSE)</f>
        <v>Bank comissions &amp; related</v>
      </c>
    </row>
    <row r="31" spans="2:12" x14ac:dyDescent="0.25">
      <c r="B31">
        <v>30</v>
      </c>
      <c r="C31" s="43"/>
      <c r="D31" s="34">
        <v>-7190</v>
      </c>
      <c r="E31">
        <v>1371</v>
      </c>
      <c r="F31" t="s">
        <v>29</v>
      </c>
      <c r="G31">
        <f>SUMIF(TablaBco!C:C,F31,TablaBco!E:E)</f>
        <v>13</v>
      </c>
      <c r="H31" s="46">
        <f>VLOOKUP(F31,TablaBco!$C$1:$G$47,4,FALSE)</f>
        <v>53050503</v>
      </c>
      <c r="I31" s="43">
        <f t="shared" ref="I31" si="3">DATE(2024,J31,B31)</f>
        <v>45321</v>
      </c>
      <c r="J31" s="46">
        <v>1</v>
      </c>
      <c r="K31" s="46">
        <f>SUMIF(Weeks!C:C,I31,Weeks!B:B)</f>
        <v>5</v>
      </c>
      <c r="L31" s="46" t="str">
        <f>VLOOKUP(F31,TablaBco!$C$1:$G$47,5,FALSE)</f>
        <v>Bank comissions &amp; related</v>
      </c>
    </row>
    <row r="32" spans="2:12" x14ac:dyDescent="0.25">
      <c r="B32">
        <v>5</v>
      </c>
      <c r="C32" s="43"/>
      <c r="D32" s="34">
        <v>-720.1</v>
      </c>
      <c r="E32">
        <v>1233</v>
      </c>
      <c r="F32" t="s">
        <v>239</v>
      </c>
      <c r="G32">
        <f>SUMIF(TablaBco!C:C,F32,TablaBco!E:E)</f>
        <v>14</v>
      </c>
      <c r="H32" s="46">
        <f>VLOOKUP(F32,TablaBco!$C$1:$G$47,4,FALSE)</f>
        <v>24081502</v>
      </c>
      <c r="I32" s="43">
        <f t="shared" si="0"/>
        <v>45296</v>
      </c>
      <c r="J32" s="46">
        <v>1</v>
      </c>
      <c r="K32" s="46">
        <f>SUMIF(Weeks!C:C,I32,Weeks!B:B)</f>
        <v>1</v>
      </c>
      <c r="L32" s="46" t="str">
        <f>VLOOKUP(F32,TablaBco!$C$1:$G$47,5,FALSE)</f>
        <v>Bank comissions &amp; related</v>
      </c>
    </row>
    <row r="33" spans="2:12" x14ac:dyDescent="0.25">
      <c r="B33">
        <v>5</v>
      </c>
      <c r="C33" s="43"/>
      <c r="D33" s="34">
        <v>-1366.1</v>
      </c>
      <c r="E33">
        <v>1233</v>
      </c>
      <c r="F33" t="s">
        <v>239</v>
      </c>
      <c r="G33">
        <f>SUMIF(TablaBco!C:C,F33,TablaBco!E:E)</f>
        <v>14</v>
      </c>
      <c r="H33" s="46">
        <f>VLOOKUP(F33,TablaBco!$C$1:$G$47,4,FALSE)</f>
        <v>24081502</v>
      </c>
      <c r="I33" s="43">
        <f t="shared" si="0"/>
        <v>45296</v>
      </c>
      <c r="J33" s="46">
        <v>1</v>
      </c>
      <c r="K33" s="46">
        <f>SUMIF(Weeks!C:C,I33,Weeks!B:B)</f>
        <v>1</v>
      </c>
      <c r="L33" s="46" t="str">
        <f>VLOOKUP(F33,TablaBco!$C$1:$G$47,5,FALSE)</f>
        <v>Bank comissions &amp; related</v>
      </c>
    </row>
    <row r="34" spans="2:12" x14ac:dyDescent="0.25">
      <c r="B34">
        <v>11</v>
      </c>
      <c r="C34" s="43"/>
      <c r="D34" s="34">
        <v>-1366.1</v>
      </c>
      <c r="E34">
        <v>1233</v>
      </c>
      <c r="F34" t="s">
        <v>239</v>
      </c>
      <c r="G34">
        <f>SUMIF(TablaBco!C:C,F34,TablaBco!E:E)</f>
        <v>14</v>
      </c>
      <c r="H34" s="46">
        <f>VLOOKUP(F34,TablaBco!$C$1:$G$47,4,FALSE)</f>
        <v>24081502</v>
      </c>
      <c r="I34" s="43">
        <f t="shared" si="0"/>
        <v>45302</v>
      </c>
      <c r="J34" s="46">
        <v>1</v>
      </c>
      <c r="K34" s="46">
        <f>SUMIF(Weeks!C:C,I34,Weeks!B:B)</f>
        <v>2</v>
      </c>
      <c r="L34" s="46" t="str">
        <f>VLOOKUP(F34,TablaBco!$C$1:$G$47,5,FALSE)</f>
        <v>Bank comissions &amp; related</v>
      </c>
    </row>
    <row r="35" spans="2:12" x14ac:dyDescent="0.25">
      <c r="B35">
        <v>15</v>
      </c>
      <c r="C35" s="43"/>
      <c r="D35" s="34">
        <v>-720.1</v>
      </c>
      <c r="E35">
        <v>1233</v>
      </c>
      <c r="F35" t="s">
        <v>239</v>
      </c>
      <c r="G35">
        <f>SUMIF(TablaBco!C:C,F35,TablaBco!E:E)</f>
        <v>14</v>
      </c>
      <c r="H35" s="46">
        <f>VLOOKUP(F35,TablaBco!$C$1:$G$47,4,FALSE)</f>
        <v>24081502</v>
      </c>
      <c r="I35" s="43">
        <f t="shared" si="0"/>
        <v>45306</v>
      </c>
      <c r="J35" s="46">
        <v>1</v>
      </c>
      <c r="K35" s="46">
        <f>SUMIF(Weeks!C:C,I35,Weeks!B:B)</f>
        <v>3</v>
      </c>
      <c r="L35" s="46" t="str">
        <f>VLOOKUP(F35,TablaBco!$C$1:$G$47,5,FALSE)</f>
        <v>Bank comissions &amp; related</v>
      </c>
    </row>
    <row r="36" spans="2:12" x14ac:dyDescent="0.25">
      <c r="B36">
        <v>17</v>
      </c>
      <c r="C36" s="43"/>
      <c r="D36" s="34">
        <v>-3452.3</v>
      </c>
      <c r="E36">
        <v>1233</v>
      </c>
      <c r="F36" t="s">
        <v>239</v>
      </c>
      <c r="G36">
        <f>SUMIF(TablaBco!C:C,F36,TablaBco!E:E)</f>
        <v>14</v>
      </c>
      <c r="H36" s="46">
        <f>VLOOKUP(F36,TablaBco!$C$1:$G$47,4,FALSE)</f>
        <v>24081502</v>
      </c>
      <c r="I36" s="43">
        <f t="shared" si="0"/>
        <v>45308</v>
      </c>
      <c r="J36" s="46">
        <v>1</v>
      </c>
      <c r="K36" s="46">
        <f>SUMIF(Weeks!C:C,I36,Weeks!B:B)</f>
        <v>3</v>
      </c>
      <c r="L36" s="46" t="str">
        <f>VLOOKUP(F36,TablaBco!$C$1:$G$47,5,FALSE)</f>
        <v>Bank comissions &amp; related</v>
      </c>
    </row>
    <row r="37" spans="2:12" x14ac:dyDescent="0.25">
      <c r="B37">
        <v>25</v>
      </c>
      <c r="C37" s="43"/>
      <c r="D37" s="34">
        <v>-1440.2</v>
      </c>
      <c r="E37">
        <v>1233</v>
      </c>
      <c r="F37" t="s">
        <v>239</v>
      </c>
      <c r="G37">
        <f>SUMIF(TablaBco!C:C,F37,TablaBco!E:E)</f>
        <v>14</v>
      </c>
      <c r="H37" s="46">
        <f>VLOOKUP(F37,TablaBco!$C$1:$G$47,4,FALSE)</f>
        <v>24081502</v>
      </c>
      <c r="I37" s="43">
        <f t="shared" si="0"/>
        <v>45316</v>
      </c>
      <c r="J37" s="46">
        <v>1</v>
      </c>
      <c r="K37" s="46">
        <f>SUMIF(Weeks!C:C,I37,Weeks!B:B)</f>
        <v>4</v>
      </c>
      <c r="L37" s="46" t="str">
        <f>VLOOKUP(F37,TablaBco!$C$1:$G$47,5,FALSE)</f>
        <v>Bank comissions &amp; related</v>
      </c>
    </row>
    <row r="38" spans="2:12" x14ac:dyDescent="0.25">
      <c r="B38">
        <v>25</v>
      </c>
      <c r="C38" s="43"/>
      <c r="D38" s="34">
        <v>-2732.2</v>
      </c>
      <c r="E38">
        <v>1233</v>
      </c>
      <c r="F38" t="s">
        <v>239</v>
      </c>
      <c r="G38">
        <f>SUMIF(TablaBco!C:C,F38,TablaBco!E:E)</f>
        <v>14</v>
      </c>
      <c r="H38" s="46">
        <f>VLOOKUP(F38,TablaBco!$C$1:$G$47,4,FALSE)</f>
        <v>24081502</v>
      </c>
      <c r="I38" s="43">
        <f t="shared" si="0"/>
        <v>45316</v>
      </c>
      <c r="J38" s="46">
        <v>1</v>
      </c>
      <c r="K38" s="46">
        <f>SUMIF(Weeks!C:C,I38,Weeks!B:B)</f>
        <v>4</v>
      </c>
      <c r="L38" s="46" t="str">
        <f>VLOOKUP(F38,TablaBco!$C$1:$G$47,5,FALSE)</f>
        <v>Bank comissions &amp; related</v>
      </c>
    </row>
    <row r="39" spans="2:12" x14ac:dyDescent="0.25">
      <c r="B39">
        <v>25</v>
      </c>
      <c r="C39" s="43"/>
      <c r="D39" s="34">
        <v>-7550.6</v>
      </c>
      <c r="E39">
        <v>1233</v>
      </c>
      <c r="F39" t="s">
        <v>239</v>
      </c>
      <c r="G39">
        <f>SUMIF(TablaBco!C:C,F39,TablaBco!E:E)</f>
        <v>14</v>
      </c>
      <c r="H39" s="46">
        <f>VLOOKUP(F39,TablaBco!$C$1:$G$47,4,FALSE)</f>
        <v>24081502</v>
      </c>
      <c r="I39" s="43">
        <f t="shared" ref="I39:I72" si="4">DATE(2024,J39,B39)</f>
        <v>45316</v>
      </c>
      <c r="J39" s="46">
        <v>1</v>
      </c>
      <c r="K39" s="46">
        <f>SUMIF(Weeks!C:C,I39,Weeks!B:B)</f>
        <v>4</v>
      </c>
      <c r="L39" s="46" t="str">
        <f>VLOOKUP(F39,TablaBco!$C$1:$G$47,5,FALSE)</f>
        <v>Bank comissions &amp; related</v>
      </c>
    </row>
    <row r="40" spans="2:12" x14ac:dyDescent="0.25">
      <c r="B40">
        <v>30</v>
      </c>
      <c r="C40" s="43"/>
      <c r="D40" s="34">
        <v>-1366.1</v>
      </c>
      <c r="E40">
        <v>1233</v>
      </c>
      <c r="F40" t="s">
        <v>239</v>
      </c>
      <c r="G40">
        <f>SUMIF(TablaBco!C:C,F40,TablaBco!E:E)</f>
        <v>14</v>
      </c>
      <c r="H40" s="46">
        <f>VLOOKUP(F40,TablaBco!$C$1:$G$47,4,FALSE)</f>
        <v>24081502</v>
      </c>
      <c r="I40" s="43">
        <f t="shared" ref="I40" si="5">DATE(2024,J40,B40)</f>
        <v>45321</v>
      </c>
      <c r="J40" s="46">
        <v>1</v>
      </c>
      <c r="K40" s="46">
        <f>SUMIF(Weeks!C:C,I40,Weeks!B:B)</f>
        <v>5</v>
      </c>
      <c r="L40" s="46" t="str">
        <f>VLOOKUP(F40,TablaBco!$C$1:$G$47,5,FALSE)</f>
        <v>Bank comissions &amp; related</v>
      </c>
    </row>
    <row r="41" spans="2:12" x14ac:dyDescent="0.25">
      <c r="B41">
        <v>10</v>
      </c>
      <c r="C41" s="43"/>
      <c r="D41" s="34">
        <v>-40982</v>
      </c>
      <c r="E41">
        <v>3196</v>
      </c>
      <c r="F41" s="37" t="s">
        <v>278</v>
      </c>
      <c r="G41">
        <f>SUMIF(TablaBco!C:C,F41,TablaBco!E:E)</f>
        <v>15</v>
      </c>
      <c r="H41" s="46">
        <f>VLOOKUP(F41,TablaBco!$C$1:$G$47,4,FALSE)</f>
        <v>51309501</v>
      </c>
      <c r="I41" s="43">
        <f t="shared" si="4"/>
        <v>45301</v>
      </c>
      <c r="J41" s="46">
        <v>1</v>
      </c>
      <c r="K41" s="46">
        <f>SUMIF(Weeks!C:C,I41,Weeks!B:B)</f>
        <v>2</v>
      </c>
      <c r="L41" s="46" t="str">
        <f>VLOOKUP(F41,TablaBco!$C$1:$G$47,5,FALSE)</f>
        <v>Insurances</v>
      </c>
    </row>
    <row r="42" spans="2:12" x14ac:dyDescent="0.25">
      <c r="B42">
        <v>17</v>
      </c>
      <c r="C42" s="43"/>
      <c r="D42" s="34">
        <v>-76070.539999999994</v>
      </c>
      <c r="E42">
        <v>3339</v>
      </c>
      <c r="F42" t="s">
        <v>241</v>
      </c>
      <c r="G42">
        <f>SUMIF(TablaBco!C:C,F42,TablaBco!E:E)</f>
        <v>16</v>
      </c>
      <c r="H42" s="46">
        <f>VLOOKUP(F42,TablaBco!$C$1:$G$47,4,FALSE)</f>
        <v>51159501</v>
      </c>
      <c r="I42" s="43">
        <f t="shared" si="4"/>
        <v>45308</v>
      </c>
      <c r="J42" s="46">
        <v>1</v>
      </c>
      <c r="K42" s="46">
        <f>SUMIF(Weeks!C:C,I42,Weeks!B:B)</f>
        <v>3</v>
      </c>
      <c r="L42" s="46" t="str">
        <f>VLOOKUP(F42,TablaBco!$C$1:$G$47,5,FALSE)</f>
        <v>Bank comissions &amp; related</v>
      </c>
    </row>
    <row r="43" spans="2:12" x14ac:dyDescent="0.25">
      <c r="B43">
        <v>18</v>
      </c>
      <c r="C43" s="43"/>
      <c r="D43" s="34">
        <v>-230.57</v>
      </c>
      <c r="E43">
        <v>3339</v>
      </c>
      <c r="F43" t="s">
        <v>241</v>
      </c>
      <c r="G43">
        <f>SUMIF(TablaBco!C:C,F43,TablaBco!E:E)</f>
        <v>16</v>
      </c>
      <c r="H43" s="46">
        <f>VLOOKUP(F43,TablaBco!$C$1:$G$47,4,FALSE)</f>
        <v>51159501</v>
      </c>
      <c r="I43" s="43">
        <f t="shared" si="4"/>
        <v>45309</v>
      </c>
      <c r="J43" s="46">
        <v>1</v>
      </c>
      <c r="K43" s="46">
        <f>SUMIF(Weeks!C:C,I43,Weeks!B:B)</f>
        <v>3</v>
      </c>
      <c r="L43" s="46" t="str">
        <f>VLOOKUP(F43,TablaBco!$C$1:$G$47,5,FALSE)</f>
        <v>Bank comissions &amp; related</v>
      </c>
    </row>
    <row r="44" spans="2:12" x14ac:dyDescent="0.25">
      <c r="B44">
        <v>22</v>
      </c>
      <c r="C44" s="43"/>
      <c r="D44" s="34">
        <v>-31.6</v>
      </c>
      <c r="E44">
        <v>3339</v>
      </c>
      <c r="F44" t="s">
        <v>241</v>
      </c>
      <c r="G44">
        <f>SUMIF(TablaBco!C:C,F44,TablaBco!E:E)</f>
        <v>16</v>
      </c>
      <c r="H44" s="46">
        <f>VLOOKUP(F44,TablaBco!$C$1:$G$47,4,FALSE)</f>
        <v>51159501</v>
      </c>
      <c r="I44" s="43">
        <f t="shared" si="4"/>
        <v>45313</v>
      </c>
      <c r="J44" s="46">
        <v>1</v>
      </c>
      <c r="K44" s="46">
        <f>SUMIF(Weeks!C:C,I44,Weeks!B:B)</f>
        <v>4</v>
      </c>
      <c r="L44" s="46" t="str">
        <f>VLOOKUP(F44,TablaBco!$C$1:$G$47,5,FALSE)</f>
        <v>Bank comissions &amp; related</v>
      </c>
    </row>
    <row r="45" spans="2:12" x14ac:dyDescent="0.25">
      <c r="B45">
        <v>23</v>
      </c>
      <c r="C45" s="43"/>
      <c r="D45" s="34">
        <v>-7.8</v>
      </c>
      <c r="E45">
        <v>3339</v>
      </c>
      <c r="F45" t="s">
        <v>241</v>
      </c>
      <c r="G45">
        <f>SUMIF(TablaBco!C:C,F45,TablaBco!E:E)</f>
        <v>16</v>
      </c>
      <c r="H45" s="46">
        <f>VLOOKUP(F45,TablaBco!$C$1:$G$47,4,FALSE)</f>
        <v>51159501</v>
      </c>
      <c r="I45" s="43">
        <f t="shared" si="4"/>
        <v>45314</v>
      </c>
      <c r="J45" s="46">
        <v>1</v>
      </c>
      <c r="K45" s="46">
        <f>SUMIF(Weeks!C:C,I45,Weeks!B:B)</f>
        <v>4</v>
      </c>
      <c r="L45" s="46" t="str">
        <f>VLOOKUP(F45,TablaBco!$C$1:$G$47,5,FALSE)</f>
        <v>Bank comissions &amp; related</v>
      </c>
    </row>
    <row r="46" spans="2:12" x14ac:dyDescent="0.25">
      <c r="B46">
        <v>25</v>
      </c>
      <c r="C46" s="43"/>
      <c r="D46" s="34">
        <v>-55028.05</v>
      </c>
      <c r="E46">
        <v>3339</v>
      </c>
      <c r="F46" t="s">
        <v>241</v>
      </c>
      <c r="G46">
        <f>SUMIF(TablaBco!C:C,F46,TablaBco!E:E)</f>
        <v>16</v>
      </c>
      <c r="H46" s="46">
        <f>VLOOKUP(F46,TablaBco!$C$1:$G$47,4,FALSE)</f>
        <v>51159501</v>
      </c>
      <c r="I46" s="43">
        <f t="shared" si="4"/>
        <v>45316</v>
      </c>
      <c r="J46" s="46">
        <v>1</v>
      </c>
      <c r="K46" s="46">
        <f>SUMIF(Weeks!C:C,I46,Weeks!B:B)</f>
        <v>4</v>
      </c>
      <c r="L46" s="46" t="str">
        <f>VLOOKUP(F46,TablaBco!$C$1:$G$47,5,FALSE)</f>
        <v>Bank comissions &amp; related</v>
      </c>
    </row>
    <row r="47" spans="2:12" x14ac:dyDescent="0.25">
      <c r="B47">
        <v>26</v>
      </c>
      <c r="C47" s="43"/>
      <c r="D47" s="34">
        <v>-560.99</v>
      </c>
      <c r="E47">
        <v>3339</v>
      </c>
      <c r="F47" t="s">
        <v>241</v>
      </c>
      <c r="G47">
        <f>SUMIF(TablaBco!C:C,F47,TablaBco!E:E)</f>
        <v>16</v>
      </c>
      <c r="H47" s="46">
        <f>VLOOKUP(F47,TablaBco!$C$1:$G$47,4,FALSE)</f>
        <v>51159501</v>
      </c>
      <c r="I47" s="43">
        <f t="shared" ref="I47" si="6">DATE(2024,J47,B47)</f>
        <v>45317</v>
      </c>
      <c r="J47" s="46">
        <v>1</v>
      </c>
      <c r="K47" s="46">
        <f>SUMIF(Weeks!C:C,I47,Weeks!B:B)</f>
        <v>4</v>
      </c>
      <c r="L47" s="46" t="str">
        <f>VLOOKUP(F47,TablaBco!$C$1:$G$47,5,FALSE)</f>
        <v>Bank comissions &amp; related</v>
      </c>
    </row>
    <row r="48" spans="2:12" x14ac:dyDescent="0.25">
      <c r="B48">
        <v>30</v>
      </c>
      <c r="C48" s="43"/>
      <c r="D48" s="34">
        <v>-17322.7</v>
      </c>
      <c r="E48">
        <v>3339</v>
      </c>
      <c r="F48" t="s">
        <v>241</v>
      </c>
      <c r="G48">
        <f>SUMIF(TablaBco!C:C,F48,TablaBco!E:E)</f>
        <v>16</v>
      </c>
      <c r="H48" s="46">
        <f>VLOOKUP(F48,TablaBco!$C$1:$G$47,4,FALSE)</f>
        <v>51159501</v>
      </c>
      <c r="I48" s="43">
        <f t="shared" ref="I48" si="7">DATE(2024,J48,B48)</f>
        <v>45321</v>
      </c>
      <c r="J48" s="46">
        <v>1</v>
      </c>
      <c r="K48" s="46">
        <f>SUMIF(Weeks!C:C,I48,Weeks!B:B)</f>
        <v>5</v>
      </c>
      <c r="L48" s="46" t="str">
        <f>VLOOKUP(F48,TablaBco!$C$1:$G$47,5,FALSE)</f>
        <v>Bank comissions &amp; related</v>
      </c>
    </row>
    <row r="49" spans="2:12" x14ac:dyDescent="0.25">
      <c r="B49">
        <v>5</v>
      </c>
      <c r="C49" s="43"/>
      <c r="D49" s="86">
        <v>-3250000</v>
      </c>
      <c r="E49" s="50">
        <v>1160</v>
      </c>
      <c r="F49" s="50" t="s">
        <v>268</v>
      </c>
      <c r="G49" s="50">
        <f>SUMIF(TablaBco!C:C,F49,TablaBco!E:E)</f>
        <v>30</v>
      </c>
      <c r="H49" s="84">
        <f>VLOOKUP(F49,TablaBco!$C$1:$G$47,4,FALSE)</f>
        <v>25050501</v>
      </c>
      <c r="I49" s="85">
        <f t="shared" si="4"/>
        <v>45296</v>
      </c>
      <c r="J49" s="84">
        <v>1</v>
      </c>
      <c r="K49" s="84">
        <f>SUMIF(Weeks!C:C,I49,Weeks!B:B)</f>
        <v>1</v>
      </c>
      <c r="L49" s="84" t="str">
        <f>VLOOKUP(F49,TablaBco!$C$1:$G$47,5,FALSE)</f>
        <v>Payroll (Basics)</v>
      </c>
    </row>
    <row r="50" spans="2:12" x14ac:dyDescent="0.25">
      <c r="B50">
        <v>11</v>
      </c>
      <c r="C50" s="43"/>
      <c r="D50" s="86">
        <v>-322500</v>
      </c>
      <c r="E50" s="50">
        <v>1160</v>
      </c>
      <c r="F50" s="50" t="s">
        <v>274</v>
      </c>
      <c r="G50" s="50">
        <f>SUMIF(TablaBco!C:C,F50,TablaBco!E:E)</f>
        <v>30</v>
      </c>
      <c r="H50" s="84">
        <f>VLOOKUP(F50,TablaBco!$C$1:$G$47,4,FALSE)</f>
        <v>23353001</v>
      </c>
      <c r="I50" s="85">
        <f t="shared" si="4"/>
        <v>45302</v>
      </c>
      <c r="J50" s="84">
        <v>1</v>
      </c>
      <c r="K50" s="84">
        <f>SUMIF(Weeks!C:C,I50,Weeks!B:B)</f>
        <v>2</v>
      </c>
      <c r="L50" s="84" t="str">
        <f>VLOOKUP(F50,TablaBco!$C$1:$G$47,5,FALSE)</f>
        <v>Recruitment</v>
      </c>
    </row>
    <row r="51" spans="2:12" x14ac:dyDescent="0.25">
      <c r="B51">
        <v>12</v>
      </c>
      <c r="C51" s="43"/>
      <c r="D51" s="86">
        <v>-230000</v>
      </c>
      <c r="E51" s="50">
        <v>7513</v>
      </c>
      <c r="F51" s="50" t="s">
        <v>277</v>
      </c>
      <c r="G51" s="50">
        <f>SUMIF(TablaBco!C:C,F51,TablaBco!E:E)</f>
        <v>30</v>
      </c>
      <c r="H51" s="84">
        <f>VLOOKUP(F51,TablaBco!$C$1:$G$47,4,FALSE)</f>
        <v>23359504</v>
      </c>
      <c r="I51" s="85">
        <f t="shared" si="4"/>
        <v>45303</v>
      </c>
      <c r="J51" s="84">
        <v>1</v>
      </c>
      <c r="K51" s="84">
        <f>SUMIF(Weeks!C:C,I51,Weeks!B:B)</f>
        <v>2</v>
      </c>
      <c r="L51" s="84" t="str">
        <f>VLOOKUP(F51,TablaBco!$C$1:$G$47,5,FALSE)</f>
        <v>Accounting software</v>
      </c>
    </row>
    <row r="52" spans="2:12" x14ac:dyDescent="0.25">
      <c r="B52">
        <v>15</v>
      </c>
      <c r="C52" s="43"/>
      <c r="D52" s="86">
        <v>-5254945</v>
      </c>
      <c r="E52" s="50">
        <v>8162</v>
      </c>
      <c r="F52" s="50" t="s">
        <v>276</v>
      </c>
      <c r="G52" s="50">
        <f>SUMIF(TablaBco!C:C,F52,TablaBco!E:E)</f>
        <v>30</v>
      </c>
      <c r="H52" s="84">
        <f>VLOOKUP(F52,TablaBco!$C$1:$G$47,4,FALSE)</f>
        <v>23359502</v>
      </c>
      <c r="I52" s="85">
        <f t="shared" si="4"/>
        <v>45306</v>
      </c>
      <c r="J52" s="84">
        <v>1</v>
      </c>
      <c r="K52" s="84">
        <f>SUMIF(Weeks!C:C,I52,Weeks!B:B)</f>
        <v>3</v>
      </c>
      <c r="L52" s="84" t="str">
        <f>VLOOKUP(F52,TablaBco!$C$1:$G$47,5,FALSE)</f>
        <v>Cleaning supplies</v>
      </c>
    </row>
    <row r="53" spans="2:12" x14ac:dyDescent="0.25">
      <c r="B53">
        <v>17</v>
      </c>
      <c r="C53" s="43"/>
      <c r="D53" s="86">
        <v>-64500</v>
      </c>
      <c r="E53" s="50">
        <v>1160</v>
      </c>
      <c r="F53" s="50" t="s">
        <v>274</v>
      </c>
      <c r="G53" s="50">
        <f>SUMIF(TablaBco!C:C,F53,TablaBco!E:E)</f>
        <v>30</v>
      </c>
      <c r="H53" s="84">
        <f>VLOOKUP(F53,TablaBco!$C$1:$G$47,4,FALSE)</f>
        <v>23353001</v>
      </c>
      <c r="I53" s="85">
        <f t="shared" si="4"/>
        <v>45308</v>
      </c>
      <c r="J53" s="84">
        <v>1</v>
      </c>
      <c r="K53" s="84">
        <f>SUMIF(Weeks!C:C,I53,Weeks!B:B)</f>
        <v>3</v>
      </c>
      <c r="L53" s="84" t="str">
        <f>VLOOKUP(F53,TablaBco!$C$1:$G$47,5,FALSE)</f>
        <v>Recruitment</v>
      </c>
    </row>
    <row r="54" spans="2:12" x14ac:dyDescent="0.25">
      <c r="B54">
        <v>17</v>
      </c>
      <c r="C54" s="43"/>
      <c r="D54" s="86">
        <v>-7372860</v>
      </c>
      <c r="E54" s="50">
        <v>7513</v>
      </c>
      <c r="F54" s="50" t="s">
        <v>253</v>
      </c>
      <c r="G54" s="50">
        <f>SUMIF(TablaBco!C:C,F54,TablaBco!E:E)</f>
        <v>30</v>
      </c>
      <c r="H54" s="84">
        <f>VLOOKUP(F54,TablaBco!$C$1:$G$47,4,FALSE)</f>
        <v>23355005</v>
      </c>
      <c r="I54" s="85">
        <f t="shared" si="4"/>
        <v>45308</v>
      </c>
      <c r="J54" s="84">
        <v>1</v>
      </c>
      <c r="K54" s="84">
        <f>SUMIF(Weeks!C:C,I54,Weeks!B:B)</f>
        <v>3</v>
      </c>
      <c r="L54" s="84" t="str">
        <f>VLOOKUP(F54,TablaBco!$C$1:$G$47,5,FALSE)</f>
        <v>Facility: Electricity</v>
      </c>
    </row>
    <row r="55" spans="2:12" x14ac:dyDescent="0.25">
      <c r="B55">
        <v>17</v>
      </c>
      <c r="C55" s="43"/>
      <c r="D55" s="86">
        <v>-559986</v>
      </c>
      <c r="E55" s="50">
        <v>8162</v>
      </c>
      <c r="F55" s="50" t="s">
        <v>275</v>
      </c>
      <c r="G55" s="50">
        <f>SUMIF(TablaBco!C:C,F55,TablaBco!E:E)</f>
        <v>30</v>
      </c>
      <c r="H55" s="84">
        <f>VLOOKUP(F55,TablaBco!$C$1:$G$47,4,FALSE)</f>
        <v>23359502</v>
      </c>
      <c r="I55" s="85">
        <f t="shared" si="4"/>
        <v>45308</v>
      </c>
      <c r="J55" s="84">
        <v>1</v>
      </c>
      <c r="K55" s="84">
        <f>SUMIF(Weeks!C:C,I55,Weeks!B:B)</f>
        <v>3</v>
      </c>
      <c r="L55" s="84" t="str">
        <f>VLOOKUP(F55,TablaBco!$C$1:$G$47,5,FALSE)</f>
        <v>Cleaning supplies</v>
      </c>
    </row>
    <row r="56" spans="2:12" x14ac:dyDescent="0.25">
      <c r="B56">
        <v>17</v>
      </c>
      <c r="C56" s="43"/>
      <c r="D56" s="86">
        <v>-885500</v>
      </c>
      <c r="E56" s="50">
        <v>8162</v>
      </c>
      <c r="F56" s="50" t="s">
        <v>250</v>
      </c>
      <c r="G56" s="50">
        <f>SUMIF(TablaBco!C:C,F56,TablaBco!E:E)</f>
        <v>30</v>
      </c>
      <c r="H56" s="84">
        <f>VLOOKUP(F56,TablaBco!$C$1:$G$47,4,FALSE)</f>
        <v>23359504</v>
      </c>
      <c r="I56" s="85">
        <f>DATE(2024,J56,B56)</f>
        <v>45308</v>
      </c>
      <c r="J56" s="84">
        <v>1</v>
      </c>
      <c r="K56" s="84">
        <f>SUMIF(Weeks!C:C,I56,Weeks!B:B)</f>
        <v>3</v>
      </c>
      <c r="L56" s="84" t="str">
        <f>VLOOKUP(F56,TablaBco!$C$1:$G$47,5,FALSE)</f>
        <v>Accounting software</v>
      </c>
    </row>
    <row r="57" spans="2:12" x14ac:dyDescent="0.25">
      <c r="B57">
        <v>17</v>
      </c>
      <c r="C57" s="43"/>
      <c r="D57" s="86">
        <v>-15990378</v>
      </c>
      <c r="E57" s="50">
        <v>1160</v>
      </c>
      <c r="F57" s="50" t="s">
        <v>273</v>
      </c>
      <c r="G57" s="50">
        <f>SUMIF(TablaBco!C:C,F57,TablaBco!E:E)</f>
        <v>30</v>
      </c>
      <c r="H57" s="84">
        <f>VLOOKUP(F57,TablaBco!$C$1:$G$47,4,FALSE)</f>
        <v>23354001</v>
      </c>
      <c r="I57" s="85">
        <f>DATE(2024,J57,B57)</f>
        <v>45308</v>
      </c>
      <c r="J57" s="84">
        <v>1</v>
      </c>
      <c r="K57" s="84">
        <f>SUMIF(Weeks!C:C,I57,Weeks!B:B)</f>
        <v>3</v>
      </c>
      <c r="L57" s="84" t="str">
        <f>VLOOKUP(F57,TablaBco!$C$1:$G$47,5,FALSE)</f>
        <v>Rent - Offices</v>
      </c>
    </row>
    <row r="58" spans="2:12" x14ac:dyDescent="0.25">
      <c r="B58">
        <v>17</v>
      </c>
      <c r="C58" s="43"/>
      <c r="D58" s="86">
        <v>-1457040</v>
      </c>
      <c r="E58" s="50">
        <v>7513</v>
      </c>
      <c r="F58" s="50" t="s">
        <v>254</v>
      </c>
      <c r="G58" s="50">
        <f>SUMIF(TablaBco!C:C,F58,TablaBco!E:E)</f>
        <v>30</v>
      </c>
      <c r="H58" s="84">
        <f>VLOOKUP(F58,TablaBco!$C$1:$G$47,4,FALSE)</f>
        <v>23355006</v>
      </c>
      <c r="I58" s="85">
        <f>DATE(2024,J58,B58)</f>
        <v>45308</v>
      </c>
      <c r="J58" s="84">
        <v>1</v>
      </c>
      <c r="K58" s="84">
        <f>SUMIF(Weeks!C:C,I58,Weeks!B:B)</f>
        <v>3</v>
      </c>
      <c r="L58" s="84" t="str">
        <f>VLOOKUP(F58,TablaBco!$C$1:$G$47,5,FALSE)</f>
        <v>Internet</v>
      </c>
    </row>
    <row r="59" spans="2:12" x14ac:dyDescent="0.25">
      <c r="B59">
        <v>22</v>
      </c>
      <c r="C59" s="43"/>
      <c r="D59" s="86">
        <v>-7900</v>
      </c>
      <c r="E59" s="50">
        <v>7513</v>
      </c>
      <c r="F59" s="50" t="s">
        <v>246</v>
      </c>
      <c r="G59" s="50">
        <f>SUMIF(TablaBco!C:C,F59,TablaBco!E:E)</f>
        <v>30</v>
      </c>
      <c r="H59" s="84">
        <f>VLOOKUP(F59,TablaBco!$C$1:$G$47,4,FALSE)</f>
        <v>23351001</v>
      </c>
      <c r="I59" s="85">
        <f>DATE(2024,J59,B59)</f>
        <v>45313</v>
      </c>
      <c r="J59" s="84">
        <v>1</v>
      </c>
      <c r="K59" s="84">
        <f>SUMIF(Weeks!C:C,I59,Weeks!B:B)</f>
        <v>4</v>
      </c>
      <c r="L59" s="84" t="str">
        <f>VLOOKUP(F59,TablaBco!$C$1:$G$47,5,FALSE)</f>
        <v>Certificates</v>
      </c>
    </row>
    <row r="60" spans="2:12" x14ac:dyDescent="0.25">
      <c r="B60">
        <v>23</v>
      </c>
      <c r="C60" s="43"/>
      <c r="D60" s="86">
        <v>-1952.24</v>
      </c>
      <c r="E60" s="50">
        <v>9183</v>
      </c>
      <c r="F60" s="50" t="s">
        <v>245</v>
      </c>
      <c r="G60" s="50">
        <f>SUMIF(TablaBco!C:C,F60,TablaBco!E:E)</f>
        <v>30</v>
      </c>
      <c r="H60" s="84">
        <f>VLOOKUP(F60,TablaBco!$C$1:$G$47,4,FALSE)</f>
        <v>23355007</v>
      </c>
      <c r="I60" s="85">
        <f>DATE(2024,J60,B60)</f>
        <v>45314</v>
      </c>
      <c r="J60" s="84">
        <v>1</v>
      </c>
      <c r="K60" s="84">
        <f>SUMIF(Weeks!C:C,I60,Weeks!B:B)</f>
        <v>4</v>
      </c>
      <c r="L60" s="84" t="str">
        <f>VLOOKUP(F60,TablaBco!$C$1:$G$47,5,FALSE)</f>
        <v>video surveillance</v>
      </c>
    </row>
    <row r="61" spans="2:12" x14ac:dyDescent="0.25">
      <c r="B61">
        <v>25</v>
      </c>
      <c r="C61" s="43"/>
      <c r="D61" s="86">
        <v>-2100579</v>
      </c>
      <c r="E61" s="50">
        <v>1160</v>
      </c>
      <c r="F61" s="50" t="s">
        <v>255</v>
      </c>
      <c r="G61" s="50">
        <f>SUMIF(TablaBco!C:C,F61,TablaBco!E:E)</f>
        <v>30</v>
      </c>
      <c r="H61" s="84">
        <f>VLOOKUP(F61,TablaBco!$C$1:$G$47,4,FALSE)</f>
        <v>25050501</v>
      </c>
      <c r="I61" s="85">
        <f t="shared" si="4"/>
        <v>45316</v>
      </c>
      <c r="J61" s="84">
        <v>1</v>
      </c>
      <c r="K61" s="84">
        <f>SUMIF(Weeks!C:C,I61,Weeks!B:B)</f>
        <v>4</v>
      </c>
      <c r="L61" s="84" t="str">
        <f>VLOOKUP(F61,TablaBco!$C$1:$G$47,5,FALSE)</f>
        <v>Payroll (Basics)</v>
      </c>
    </row>
    <row r="62" spans="2:12" x14ac:dyDescent="0.25">
      <c r="B62">
        <v>25</v>
      </c>
      <c r="C62" s="43"/>
      <c r="D62" s="86">
        <v>-1312733</v>
      </c>
      <c r="E62" s="50">
        <v>1160</v>
      </c>
      <c r="F62" s="50" t="s">
        <v>268</v>
      </c>
      <c r="G62" s="50">
        <f>SUMIF(TablaBco!C:C,F62,TablaBco!E:E)</f>
        <v>30</v>
      </c>
      <c r="H62" s="84">
        <f>VLOOKUP(F62,TablaBco!$C$1:$G$47,4,FALSE)</f>
        <v>25050501</v>
      </c>
      <c r="I62" s="85">
        <f t="shared" si="4"/>
        <v>45316</v>
      </c>
      <c r="J62" s="84">
        <v>1</v>
      </c>
      <c r="K62" s="84">
        <f>SUMIF(Weeks!C:C,I62,Weeks!B:B)</f>
        <v>4</v>
      </c>
      <c r="L62" s="84" t="str">
        <f>VLOOKUP(F62,TablaBco!$C$1:$G$47,5,FALSE)</f>
        <v>Payroll (Basics)</v>
      </c>
    </row>
    <row r="63" spans="2:12" x14ac:dyDescent="0.25">
      <c r="B63">
        <v>25</v>
      </c>
      <c r="C63" s="43"/>
      <c r="D63" s="86">
        <v>-800365</v>
      </c>
      <c r="E63" s="50">
        <v>1160</v>
      </c>
      <c r="F63" s="50" t="s">
        <v>269</v>
      </c>
      <c r="G63" s="50">
        <f>SUMIF(TablaBco!C:C,F63,TablaBco!E:E)</f>
        <v>30</v>
      </c>
      <c r="H63" s="84">
        <f>VLOOKUP(F63,TablaBco!$C$1:$G$47,4,FALSE)</f>
        <v>25050501</v>
      </c>
      <c r="I63" s="85">
        <f t="shared" si="4"/>
        <v>45316</v>
      </c>
      <c r="J63" s="84">
        <v>1</v>
      </c>
      <c r="K63" s="84">
        <f>SUMIF(Weeks!C:C,I63,Weeks!B:B)</f>
        <v>4</v>
      </c>
      <c r="L63" s="84" t="str">
        <f>VLOOKUP(F63,TablaBco!$C$1:$G$47,5,FALSE)</f>
        <v>Payroll (Basics)</v>
      </c>
    </row>
    <row r="64" spans="2:12" x14ac:dyDescent="0.25">
      <c r="B64">
        <v>25</v>
      </c>
      <c r="C64" s="43"/>
      <c r="D64" s="86">
        <v>-840000</v>
      </c>
      <c r="E64" s="50">
        <v>1160</v>
      </c>
      <c r="F64" s="50" t="s">
        <v>271</v>
      </c>
      <c r="G64" s="50">
        <f>SUMIF(TablaBco!C:C,F64,TablaBco!E:E)</f>
        <v>30</v>
      </c>
      <c r="H64" s="84">
        <f>VLOOKUP(F64,TablaBco!$C$1:$G$47,4,FALSE)</f>
        <v>25050501</v>
      </c>
      <c r="I64" s="85">
        <f t="shared" si="4"/>
        <v>45316</v>
      </c>
      <c r="J64" s="84">
        <v>1</v>
      </c>
      <c r="K64" s="84">
        <f>SUMIF(Weeks!C:C,I64,Weeks!B:B)</f>
        <v>4</v>
      </c>
      <c r="L64" s="84" t="str">
        <f>VLOOKUP(F64,TablaBco!$C$1:$G$47,5,FALSE)</f>
        <v>Payroll (Basics)</v>
      </c>
    </row>
    <row r="65" spans="2:12" x14ac:dyDescent="0.25">
      <c r="B65">
        <v>25</v>
      </c>
      <c r="C65" s="43"/>
      <c r="D65" s="86">
        <v>-1579533</v>
      </c>
      <c r="E65" s="50">
        <v>1160</v>
      </c>
      <c r="F65" s="50" t="s">
        <v>256</v>
      </c>
      <c r="G65" s="50">
        <f>SUMIF(TablaBco!C:C,F65,TablaBco!E:E)</f>
        <v>30</v>
      </c>
      <c r="H65" s="84">
        <f>VLOOKUP(F65,TablaBco!$C$1:$G$47,4,FALSE)</f>
        <v>25050501</v>
      </c>
      <c r="I65" s="85">
        <f>DATE(2024,J65,B65)</f>
        <v>45316</v>
      </c>
      <c r="J65" s="84">
        <v>1</v>
      </c>
      <c r="K65" s="84">
        <f>SUMIF(Weeks!C:C,I65,Weeks!B:B)</f>
        <v>4</v>
      </c>
      <c r="L65" s="84" t="str">
        <f>VLOOKUP(F65,TablaBco!$C$1:$G$47,5,FALSE)</f>
        <v>Payroll (Basics)</v>
      </c>
    </row>
    <row r="66" spans="2:12" x14ac:dyDescent="0.25">
      <c r="B66">
        <v>25</v>
      </c>
      <c r="C66" s="43"/>
      <c r="D66" s="86">
        <v>-1490600</v>
      </c>
      <c r="E66" s="50">
        <v>8162</v>
      </c>
      <c r="F66" s="50" t="s">
        <v>257</v>
      </c>
      <c r="G66" s="50">
        <f>SUMIF(TablaBco!C:C,F66,TablaBco!E:E)</f>
        <v>30</v>
      </c>
      <c r="H66" s="84">
        <f>VLOOKUP(F66,TablaBco!$C$1:$G$47,4,FALSE)</f>
        <v>25050501</v>
      </c>
      <c r="I66" s="85">
        <f>DATE(2024,J66,B66)</f>
        <v>45316</v>
      </c>
      <c r="J66" s="84">
        <v>1</v>
      </c>
      <c r="K66" s="84">
        <f>SUMIF(Weeks!C:C,I66,Weeks!B:B)</f>
        <v>4</v>
      </c>
      <c r="L66" s="84" t="str">
        <f>VLOOKUP(F66,TablaBco!$C$1:$G$47,5,FALSE)</f>
        <v>Payroll (Basics)</v>
      </c>
    </row>
    <row r="67" spans="2:12" x14ac:dyDescent="0.25">
      <c r="B67">
        <v>25</v>
      </c>
      <c r="C67" s="43"/>
      <c r="D67" s="86">
        <v>-2920000</v>
      </c>
      <c r="E67" s="50">
        <v>1160</v>
      </c>
      <c r="F67" s="50" t="s">
        <v>270</v>
      </c>
      <c r="G67" s="50">
        <f>SUMIF(TablaBco!C:C,F67,TablaBco!E:E)</f>
        <v>30</v>
      </c>
      <c r="H67" s="84">
        <f>VLOOKUP(F67,TablaBco!$C$1:$G$47,4,FALSE)</f>
        <v>23353002</v>
      </c>
      <c r="I67" s="85">
        <f>DATE(2024,J67,B67)</f>
        <v>45316</v>
      </c>
      <c r="J67" s="84">
        <v>1</v>
      </c>
      <c r="K67" s="84">
        <f>SUMIF(Weeks!C:C,I67,Weeks!B:B)</f>
        <v>4</v>
      </c>
      <c r="L67" s="84" t="str">
        <f>VLOOKUP(F67,TablaBco!$C$1:$G$47,5,FALSE)</f>
        <v>Cleaning service</v>
      </c>
    </row>
    <row r="68" spans="2:12" x14ac:dyDescent="0.25">
      <c r="B68">
        <v>25</v>
      </c>
      <c r="C68" s="43"/>
      <c r="D68" s="86">
        <v>-743487</v>
      </c>
      <c r="E68" s="50">
        <v>8162</v>
      </c>
      <c r="F68" s="50" t="s">
        <v>272</v>
      </c>
      <c r="G68" s="50">
        <f>SUMIF(TablaBco!C:C,F68,TablaBco!E:E)</f>
        <v>30</v>
      </c>
      <c r="H68" s="84">
        <f>VLOOKUP(F68,TablaBco!$C$1:$G$47,4,FALSE)</f>
        <v>23353002</v>
      </c>
      <c r="I68" s="85">
        <f t="shared" si="4"/>
        <v>45316</v>
      </c>
      <c r="J68" s="84">
        <v>1</v>
      </c>
      <c r="K68" s="84">
        <f>SUMIF(Weeks!C:C,I68,Weeks!B:B)</f>
        <v>4</v>
      </c>
      <c r="L68" s="84" t="str">
        <f>VLOOKUP(F68,TablaBco!$C$1:$G$47,5,FALSE)</f>
        <v>Cleaning service</v>
      </c>
    </row>
    <row r="69" spans="2:12" x14ac:dyDescent="0.25">
      <c r="B69">
        <v>25</v>
      </c>
      <c r="C69" s="43"/>
      <c r="D69" s="86">
        <v>-1618000</v>
      </c>
      <c r="E69" s="50">
        <v>1160</v>
      </c>
      <c r="F69" s="50" t="s">
        <v>267</v>
      </c>
      <c r="G69" s="50">
        <f>SUMIF(TablaBco!C:C,F69,TablaBco!E:E)</f>
        <v>30</v>
      </c>
      <c r="H69" s="84">
        <f>VLOOKUP(F69,TablaBco!$C$1:$G$47,4,FALSE)</f>
        <v>23353002</v>
      </c>
      <c r="I69" s="85">
        <f>DATE(2024,J69,B69)</f>
        <v>45316</v>
      </c>
      <c r="J69" s="84">
        <v>1</v>
      </c>
      <c r="K69" s="84">
        <f>SUMIF(Weeks!C:C,I69,Weeks!B:B)</f>
        <v>4</v>
      </c>
      <c r="L69" s="84" t="str">
        <f>VLOOKUP(F69,TablaBco!$C$1:$G$47,5,FALSE)</f>
        <v>Cleaning service</v>
      </c>
    </row>
    <row r="70" spans="2:12" x14ac:dyDescent="0.25">
      <c r="B70">
        <v>25</v>
      </c>
      <c r="C70" s="43"/>
      <c r="D70" s="86">
        <v>-278293</v>
      </c>
      <c r="E70" s="50">
        <v>8162</v>
      </c>
      <c r="F70" s="50" t="s">
        <v>249</v>
      </c>
      <c r="G70" s="50">
        <f>SUMIF(TablaBco!C:C,F70,TablaBco!E:E)</f>
        <v>30</v>
      </c>
      <c r="H70" s="84">
        <f>VLOOKUP(F70,TablaBco!$C$1:$G$47,4,FALSE)</f>
        <v>23359502</v>
      </c>
      <c r="I70" s="85">
        <f t="shared" si="4"/>
        <v>45316</v>
      </c>
      <c r="J70" s="84">
        <v>1</v>
      </c>
      <c r="K70" s="84">
        <f>SUMIF(Weeks!C:C,I70,Weeks!B:B)</f>
        <v>4</v>
      </c>
      <c r="L70" s="84" t="str">
        <f>VLOOKUP(F70,TablaBco!$C$1:$G$47,5,FALSE)</f>
        <v>Cleaning supplies</v>
      </c>
    </row>
    <row r="71" spans="2:12" x14ac:dyDescent="0.25">
      <c r="B71">
        <v>26</v>
      </c>
      <c r="C71" s="43"/>
      <c r="D71" s="86">
        <v>-140249.35</v>
      </c>
      <c r="E71" s="50">
        <v>9183</v>
      </c>
      <c r="F71" s="50" t="s">
        <v>245</v>
      </c>
      <c r="G71" s="50">
        <f>SUMIF(TablaBco!C:C,F71,TablaBco!E:E)</f>
        <v>30</v>
      </c>
      <c r="H71" s="84">
        <f>VLOOKUP(F71,TablaBco!$C$1:$G$47,4,FALSE)</f>
        <v>23355007</v>
      </c>
      <c r="I71" s="85">
        <f t="shared" ref="I71" si="8">DATE(2024,J71,B71)</f>
        <v>45317</v>
      </c>
      <c r="J71" s="84">
        <v>1</v>
      </c>
      <c r="K71" s="84">
        <f>SUMIF(Weeks!C:C,I71,Weeks!B:B)</f>
        <v>4</v>
      </c>
      <c r="L71" s="84" t="str">
        <f>VLOOKUP(F71,TablaBco!$C$1:$G$47,5,FALSE)</f>
        <v>video surveillance</v>
      </c>
    </row>
    <row r="72" spans="2:12" x14ac:dyDescent="0.25">
      <c r="B72">
        <v>30</v>
      </c>
      <c r="C72" s="43"/>
      <c r="D72" s="86">
        <v>-4322120</v>
      </c>
      <c r="E72" s="50">
        <v>1160</v>
      </c>
      <c r="F72" s="50" t="s">
        <v>251</v>
      </c>
      <c r="G72" s="50">
        <f>SUMIF(TablaBco!C:C,F72,TablaBco!E:E)</f>
        <v>30</v>
      </c>
      <c r="H72" s="84">
        <f>VLOOKUP(F72,TablaBco!$C$1:$G$47,4,FALSE)</f>
        <v>23354003</v>
      </c>
      <c r="I72" s="85">
        <f t="shared" si="4"/>
        <v>45321</v>
      </c>
      <c r="J72" s="84">
        <v>1</v>
      </c>
      <c r="K72" s="84">
        <f>SUMIF(Weeks!C:C,I72,Weeks!B:B)</f>
        <v>5</v>
      </c>
      <c r="L72" s="84" t="str">
        <f>VLOOKUP(F72,TablaBco!$C$1:$G$47,5,FALSE)</f>
        <v>Building cuote</v>
      </c>
    </row>
    <row r="73" spans="2:12" x14ac:dyDescent="0.25">
      <c r="B73">
        <v>30</v>
      </c>
      <c r="D73" s="87">
        <f>-2879032*0</f>
        <v>0</v>
      </c>
      <c r="E73">
        <v>1160</v>
      </c>
      <c r="F73" t="s">
        <v>252</v>
      </c>
      <c r="G73">
        <f>SUMIF(TablaBco!C:C,F73,TablaBco!E:E)</f>
        <v>30</v>
      </c>
      <c r="H73" s="46">
        <f>VLOOKUP(F73,TablaBco!$C$1:$G$47,4,FALSE)</f>
        <v>23355006</v>
      </c>
      <c r="I73" s="43">
        <f t="shared" ref="I73" si="9">DATE(2024,J73,B73)</f>
        <v>45321</v>
      </c>
      <c r="J73" s="46">
        <v>1</v>
      </c>
      <c r="K73" s="46">
        <f>SUMIF(Weeks!C:C,I73,Weeks!B:B)</f>
        <v>5</v>
      </c>
      <c r="L73" s="46" t="str">
        <f>VLOOKUP(F73,TablaBco!$C$1:$G$47,5,FALSE)</f>
        <v>Internet</v>
      </c>
    </row>
    <row r="74" spans="2:12" x14ac:dyDescent="0.25">
      <c r="D74" s="34"/>
      <c r="H74" s="34"/>
      <c r="J74" s="34"/>
      <c r="K74" s="34"/>
      <c r="L74" s="34"/>
    </row>
    <row r="75" spans="2:12" x14ac:dyDescent="0.25">
      <c r="B75">
        <v>7</v>
      </c>
      <c r="D75" s="86">
        <v>67065175</v>
      </c>
      <c r="E75" s="30">
        <v>2323</v>
      </c>
      <c r="F75" s="30" t="s">
        <v>279</v>
      </c>
      <c r="G75" s="30">
        <f>SUMIF(TablaBco!C:C,F75,TablaBco!E:E)</f>
        <v>1</v>
      </c>
      <c r="H75" s="113">
        <f>VLOOKUP(F75,TablaBco!$C$1:$G$47,4,FALSE)</f>
        <v>130510</v>
      </c>
      <c r="I75" s="114">
        <f t="shared" ref="I75:I106" si="10">DATE(2024,J75,B75)</f>
        <v>45329</v>
      </c>
      <c r="J75" s="113">
        <v>2</v>
      </c>
      <c r="K75" s="113">
        <f>SUMIF(Weeks!C:C,I75,Weeks!B:B)</f>
        <v>6</v>
      </c>
      <c r="L75" s="113" t="str">
        <f>VLOOKUP(F75,TablaBco!$C$1:$G$47,5,FALSE)</f>
        <v>Collect from clients</v>
      </c>
    </row>
    <row r="76" spans="2:12" x14ac:dyDescent="0.25">
      <c r="B76">
        <v>3</v>
      </c>
      <c r="D76" s="34">
        <v>11.88</v>
      </c>
      <c r="E76">
        <v>2999</v>
      </c>
      <c r="F76" t="s">
        <v>238</v>
      </c>
      <c r="G76">
        <f>SUMIF(TablaBco!C:C,F76,TablaBco!E:E)</f>
        <v>2</v>
      </c>
      <c r="H76" s="46">
        <f>VLOOKUP(F76,TablaBco!$C$1:$G$47,4,FALSE)</f>
        <v>42100501</v>
      </c>
      <c r="I76" s="43">
        <f t="shared" si="10"/>
        <v>45325</v>
      </c>
      <c r="J76" s="46">
        <v>2</v>
      </c>
      <c r="K76" s="46">
        <f>SUMIF(Weeks!C:C,I76,Weeks!B:B)</f>
        <v>5</v>
      </c>
      <c r="L76" s="46" t="str">
        <f>VLOOKUP(F76,TablaBco!$C$1:$G$47,5,FALSE)</f>
        <v>Financial Income</v>
      </c>
    </row>
    <row r="77" spans="2:12" x14ac:dyDescent="0.25">
      <c r="B77">
        <v>4</v>
      </c>
      <c r="D77" s="34">
        <v>3.7</v>
      </c>
      <c r="E77">
        <v>2999</v>
      </c>
      <c r="F77" t="s">
        <v>238</v>
      </c>
      <c r="G77">
        <f>SUMIF(TablaBco!C:C,F77,TablaBco!E:E)</f>
        <v>2</v>
      </c>
      <c r="H77" s="46">
        <f>VLOOKUP(F77,TablaBco!$C$1:$G$47,4,FALSE)</f>
        <v>42100501</v>
      </c>
      <c r="I77" s="43">
        <f t="shared" si="10"/>
        <v>45326</v>
      </c>
      <c r="J77" s="46">
        <v>2</v>
      </c>
      <c r="K77" s="46">
        <f>SUMIF(Weeks!C:C,I77,Weeks!B:B)</f>
        <v>5</v>
      </c>
      <c r="L77" s="46" t="str">
        <f>VLOOKUP(F77,TablaBco!$C$1:$G$47,5,FALSE)</f>
        <v>Financial Income</v>
      </c>
    </row>
    <row r="78" spans="2:12" x14ac:dyDescent="0.25">
      <c r="B78">
        <v>5</v>
      </c>
      <c r="D78" s="34">
        <v>2.44</v>
      </c>
      <c r="E78">
        <v>2999</v>
      </c>
      <c r="F78" t="s">
        <v>238</v>
      </c>
      <c r="G78">
        <f>SUMIF(TablaBco!C:C,F78,TablaBco!E:E)</f>
        <v>2</v>
      </c>
      <c r="H78" s="46">
        <f>VLOOKUP(F78,TablaBco!$C$1:$G$47,4,FALSE)</f>
        <v>42100501</v>
      </c>
      <c r="I78" s="43">
        <f t="shared" si="10"/>
        <v>45327</v>
      </c>
      <c r="J78" s="46">
        <v>2</v>
      </c>
      <c r="K78" s="46">
        <f>SUMIF(Weeks!C:C,I78,Weeks!B:B)</f>
        <v>6</v>
      </c>
      <c r="L78" s="46" t="str">
        <f>VLOOKUP(F78,TablaBco!$C$1:$G$47,5,FALSE)</f>
        <v>Financial Income</v>
      </c>
    </row>
    <row r="79" spans="2:12" x14ac:dyDescent="0.25">
      <c r="B79">
        <v>6</v>
      </c>
      <c r="D79" s="34">
        <v>2.33</v>
      </c>
      <c r="E79">
        <v>2999</v>
      </c>
      <c r="F79" t="s">
        <v>238</v>
      </c>
      <c r="G79">
        <f>SUMIF(TablaBco!C:C,F79,TablaBco!E:E)</f>
        <v>2</v>
      </c>
      <c r="H79" s="46">
        <f>VLOOKUP(F79,TablaBco!$C$1:$G$47,4,FALSE)</f>
        <v>42100501</v>
      </c>
      <c r="I79" s="43">
        <f t="shared" si="10"/>
        <v>45328</v>
      </c>
      <c r="J79" s="46">
        <v>2</v>
      </c>
      <c r="K79" s="46">
        <f>SUMIF(Weeks!C:C,I79,Weeks!B:B)</f>
        <v>6</v>
      </c>
      <c r="L79" s="46" t="str">
        <f>VLOOKUP(F79,TablaBco!$C$1:$G$47,5,FALSE)</f>
        <v>Financial Income</v>
      </c>
    </row>
    <row r="80" spans="2:12" x14ac:dyDescent="0.25">
      <c r="B80">
        <v>7</v>
      </c>
      <c r="D80" s="34">
        <v>376.8</v>
      </c>
      <c r="E80">
        <v>2999</v>
      </c>
      <c r="F80" t="s">
        <v>238</v>
      </c>
      <c r="G80">
        <f>SUMIF(TablaBco!C:C,F80,TablaBco!E:E)</f>
        <v>2</v>
      </c>
      <c r="H80" s="46">
        <f>VLOOKUP(F80,TablaBco!$C$1:$G$47,4,FALSE)</f>
        <v>42100501</v>
      </c>
      <c r="I80" s="43">
        <f t="shared" si="10"/>
        <v>45329</v>
      </c>
      <c r="J80" s="46">
        <v>2</v>
      </c>
      <c r="K80" s="46">
        <f>SUMIF(Weeks!C:C,I80,Weeks!B:B)</f>
        <v>6</v>
      </c>
      <c r="L80" s="46" t="str">
        <f>VLOOKUP(F80,TablaBco!$C$1:$G$47,5,FALSE)</f>
        <v>Financial Income</v>
      </c>
    </row>
    <row r="81" spans="2:12" x14ac:dyDescent="0.25">
      <c r="B81">
        <v>8</v>
      </c>
      <c r="D81" s="34">
        <v>376.24</v>
      </c>
      <c r="E81">
        <v>2999</v>
      </c>
      <c r="F81" t="s">
        <v>238</v>
      </c>
      <c r="G81">
        <f>SUMIF(TablaBco!C:C,F81,TablaBco!E:E)</f>
        <v>2</v>
      </c>
      <c r="H81" s="46">
        <f>VLOOKUP(F81,TablaBco!$C$1:$G$47,4,FALSE)</f>
        <v>42100501</v>
      </c>
      <c r="I81" s="43">
        <f t="shared" si="10"/>
        <v>45330</v>
      </c>
      <c r="J81" s="46">
        <v>2</v>
      </c>
      <c r="K81" s="46">
        <f>SUMIF(Weeks!C:C,I81,Weeks!B:B)</f>
        <v>6</v>
      </c>
      <c r="L81" s="46" t="str">
        <f>VLOOKUP(F81,TablaBco!$C$1:$G$47,5,FALSE)</f>
        <v>Financial Income</v>
      </c>
    </row>
    <row r="82" spans="2:12" x14ac:dyDescent="0.25">
      <c r="B82">
        <v>10</v>
      </c>
      <c r="D82" s="34">
        <v>746.8</v>
      </c>
      <c r="E82">
        <v>2999</v>
      </c>
      <c r="F82" t="s">
        <v>238</v>
      </c>
      <c r="G82">
        <f>SUMIF(TablaBco!C:C,F82,TablaBco!E:E)</f>
        <v>2</v>
      </c>
      <c r="H82" s="46">
        <f>VLOOKUP(F82,TablaBco!$C$1:$G$47,4,FALSE)</f>
        <v>42100501</v>
      </c>
      <c r="I82" s="43">
        <f t="shared" si="10"/>
        <v>45332</v>
      </c>
      <c r="J82" s="46">
        <v>2</v>
      </c>
      <c r="K82" s="46">
        <f>SUMIF(Weeks!C:C,I82,Weeks!B:B)</f>
        <v>6</v>
      </c>
      <c r="L82" s="46" t="str">
        <f>VLOOKUP(F82,TablaBco!$C$1:$G$47,5,FALSE)</f>
        <v>Financial Income</v>
      </c>
    </row>
    <row r="83" spans="2:12" x14ac:dyDescent="0.25">
      <c r="B83">
        <v>11</v>
      </c>
      <c r="D83" s="34">
        <v>372.36</v>
      </c>
      <c r="E83">
        <v>2999</v>
      </c>
      <c r="F83" t="s">
        <v>238</v>
      </c>
      <c r="G83">
        <f>SUMIF(TablaBco!C:C,F83,TablaBco!E:E)</f>
        <v>2</v>
      </c>
      <c r="H83" s="46">
        <f>VLOOKUP(F83,TablaBco!$C$1:$G$47,4,FALSE)</f>
        <v>42100501</v>
      </c>
      <c r="I83" s="43">
        <f t="shared" si="10"/>
        <v>45333</v>
      </c>
      <c r="J83" s="46">
        <v>2</v>
      </c>
      <c r="K83" s="46">
        <f>SUMIF(Weeks!C:C,I83,Weeks!B:B)</f>
        <v>6</v>
      </c>
      <c r="L83" s="46" t="str">
        <f>VLOOKUP(F83,TablaBco!$C$1:$G$47,5,FALSE)</f>
        <v>Financial Income</v>
      </c>
    </row>
    <row r="84" spans="2:12" x14ac:dyDescent="0.25">
      <c r="B84">
        <v>12</v>
      </c>
      <c r="D84" s="34">
        <v>372.13</v>
      </c>
      <c r="E84">
        <v>2999</v>
      </c>
      <c r="F84" t="s">
        <v>238</v>
      </c>
      <c r="G84">
        <f>SUMIF(TablaBco!C:C,F84,TablaBco!E:E)</f>
        <v>2</v>
      </c>
      <c r="H84" s="46">
        <f>VLOOKUP(F84,TablaBco!$C$1:$G$47,4,FALSE)</f>
        <v>42100501</v>
      </c>
      <c r="I84" s="43">
        <f t="shared" si="10"/>
        <v>45334</v>
      </c>
      <c r="J84" s="46">
        <v>2</v>
      </c>
      <c r="K84" s="46">
        <f>SUMIF(Weeks!C:C,I84,Weeks!B:B)</f>
        <v>7</v>
      </c>
      <c r="L84" s="46" t="str">
        <f>VLOOKUP(F84,TablaBco!$C$1:$G$47,5,FALSE)</f>
        <v>Financial Income</v>
      </c>
    </row>
    <row r="85" spans="2:12" x14ac:dyDescent="0.25">
      <c r="B85">
        <v>13</v>
      </c>
      <c r="D85" s="34">
        <v>298.52</v>
      </c>
      <c r="E85">
        <v>2999</v>
      </c>
      <c r="F85" t="s">
        <v>238</v>
      </c>
      <c r="G85">
        <f>SUMIF(TablaBco!C:C,F85,TablaBco!E:E)</f>
        <v>2</v>
      </c>
      <c r="H85" s="46">
        <f>VLOOKUP(F85,TablaBco!$C$1:$G$47,4,FALSE)</f>
        <v>42100501</v>
      </c>
      <c r="I85" s="43">
        <f t="shared" si="10"/>
        <v>45335</v>
      </c>
      <c r="J85" s="46">
        <v>2</v>
      </c>
      <c r="K85" s="46">
        <f>SUMIF(Weeks!C:C,I85,Weeks!B:B)</f>
        <v>7</v>
      </c>
      <c r="L85" s="46" t="str">
        <f>VLOOKUP(F85,TablaBco!$C$1:$G$47,5,FALSE)</f>
        <v>Financial Income</v>
      </c>
    </row>
    <row r="86" spans="2:12" x14ac:dyDescent="0.25">
      <c r="B86">
        <v>15</v>
      </c>
      <c r="D86" s="34">
        <v>206.68</v>
      </c>
      <c r="E86">
        <v>2999</v>
      </c>
      <c r="F86" t="s">
        <v>238</v>
      </c>
      <c r="G86">
        <f>SUMIF(TablaBco!C:C,F86,TablaBco!E:E)</f>
        <v>2</v>
      </c>
      <c r="H86" s="46">
        <f>VLOOKUP(F86,TablaBco!$C$1:$G$47,4,FALSE)</f>
        <v>42100501</v>
      </c>
      <c r="I86" s="43">
        <f t="shared" si="10"/>
        <v>45337</v>
      </c>
      <c r="J86" s="46">
        <v>2</v>
      </c>
      <c r="K86" s="46">
        <f>SUMIF(Weeks!C:C,I86,Weeks!B:B)</f>
        <v>7</v>
      </c>
      <c r="L86" s="46" t="str">
        <f>VLOOKUP(F86,TablaBco!$C$1:$G$47,5,FALSE)</f>
        <v>Financial Income</v>
      </c>
    </row>
    <row r="87" spans="2:12" x14ac:dyDescent="0.25">
      <c r="B87">
        <v>18</v>
      </c>
      <c r="D87" s="34">
        <v>300.77999999999997</v>
      </c>
      <c r="E87">
        <v>2999</v>
      </c>
      <c r="F87" t="s">
        <v>238</v>
      </c>
      <c r="G87">
        <f>SUMIF(TablaBco!C:C,F87,TablaBco!E:E)</f>
        <v>2</v>
      </c>
      <c r="H87" s="46">
        <f>VLOOKUP(F87,TablaBco!$C$1:$G$47,4,FALSE)</f>
        <v>42100501</v>
      </c>
      <c r="I87" s="43">
        <f t="shared" si="10"/>
        <v>45340</v>
      </c>
      <c r="J87" s="46">
        <v>2</v>
      </c>
      <c r="K87" s="46">
        <f>SUMIF(Weeks!C:C,I87,Weeks!B:B)</f>
        <v>7</v>
      </c>
      <c r="L87" s="46" t="str">
        <f>VLOOKUP(F87,TablaBco!$C$1:$G$47,5,FALSE)</f>
        <v>Financial Income</v>
      </c>
    </row>
    <row r="88" spans="2:12" x14ac:dyDescent="0.25">
      <c r="B88">
        <v>22</v>
      </c>
      <c r="D88" s="34">
        <v>330.76</v>
      </c>
      <c r="E88">
        <v>2999</v>
      </c>
      <c r="F88" t="s">
        <v>238</v>
      </c>
      <c r="G88">
        <f>SUMIF(TablaBco!C:C,F88,TablaBco!E:E)</f>
        <v>2</v>
      </c>
      <c r="H88" s="46">
        <f>VLOOKUP(F88,TablaBco!$C$1:$G$47,4,FALSE)</f>
        <v>42100501</v>
      </c>
      <c r="I88" s="43">
        <f t="shared" si="10"/>
        <v>45344</v>
      </c>
      <c r="J88" s="46">
        <v>2</v>
      </c>
      <c r="K88" s="46">
        <f>SUMIF(Weeks!C:C,I88,Weeks!B:B)</f>
        <v>8</v>
      </c>
      <c r="L88" s="46" t="str">
        <f>VLOOKUP(F88,TablaBco!$C$1:$G$47,5,FALSE)</f>
        <v>Financial Income</v>
      </c>
    </row>
    <row r="89" spans="2:12" x14ac:dyDescent="0.25">
      <c r="B89">
        <v>14</v>
      </c>
      <c r="D89" s="34">
        <v>-14190</v>
      </c>
      <c r="E89">
        <v>1280</v>
      </c>
      <c r="F89" t="s">
        <v>28</v>
      </c>
      <c r="G89">
        <f>SUMIF(TablaBco!C:C,F89,TablaBco!E:E)</f>
        <v>10</v>
      </c>
      <c r="H89" s="46">
        <f>VLOOKUP(F89,TablaBco!$C$1:$G$47,4,FALSE)</f>
        <v>53050502</v>
      </c>
      <c r="I89" s="43">
        <f t="shared" si="10"/>
        <v>45336</v>
      </c>
      <c r="J89" s="46">
        <v>2</v>
      </c>
      <c r="K89" s="46">
        <f>SUMIF(Weeks!C:C,I89,Weeks!B:B)</f>
        <v>7</v>
      </c>
      <c r="L89" s="46" t="str">
        <f>VLOOKUP(F89,TablaBco!$C$1:$G$47,5,FALSE)</f>
        <v>Bank comissions &amp; related</v>
      </c>
    </row>
    <row r="90" spans="2:12" x14ac:dyDescent="0.25">
      <c r="B90">
        <v>14</v>
      </c>
      <c r="D90" s="34">
        <v>-9203</v>
      </c>
      <c r="E90">
        <v>1345</v>
      </c>
      <c r="F90" t="s">
        <v>242</v>
      </c>
      <c r="G90">
        <f>SUMIF(TablaBco!C:C,F90,TablaBco!E:E)</f>
        <v>11</v>
      </c>
      <c r="H90" s="46">
        <f>VLOOKUP(F90,TablaBco!$C$1:$G$47,4,FALSE)</f>
        <v>24081502</v>
      </c>
      <c r="I90" s="43">
        <f t="shared" si="10"/>
        <v>45336</v>
      </c>
      <c r="J90" s="46">
        <v>2</v>
      </c>
      <c r="K90" s="46">
        <f>SUMIF(Weeks!C:C,I90,Weeks!B:B)</f>
        <v>7</v>
      </c>
      <c r="L90" s="46" t="str">
        <f>VLOOKUP(F90,TablaBco!$C$1:$G$47,5,FALSE)</f>
        <v>Bank comissions &amp; related</v>
      </c>
    </row>
    <row r="91" spans="2:12" x14ac:dyDescent="0.25">
      <c r="B91">
        <v>14</v>
      </c>
      <c r="D91" s="34">
        <v>-48440</v>
      </c>
      <c r="E91">
        <v>5055</v>
      </c>
      <c r="F91" t="s">
        <v>240</v>
      </c>
      <c r="G91">
        <f>SUMIF(TablaBco!C:C,F91,TablaBco!E:E)</f>
        <v>12</v>
      </c>
      <c r="H91" s="46">
        <f>VLOOKUP(F91,TablaBco!$C$1:$G$47,4,FALSE)</f>
        <v>53050501</v>
      </c>
      <c r="I91" s="43">
        <f t="shared" si="10"/>
        <v>45336</v>
      </c>
      <c r="J91" s="46">
        <v>2</v>
      </c>
      <c r="K91" s="46">
        <f>SUMIF(Weeks!C:C,I91,Weeks!B:B)</f>
        <v>7</v>
      </c>
      <c r="L91" s="46" t="str">
        <f>VLOOKUP(F91,TablaBco!$C$1:$G$47,5,FALSE)</f>
        <v>Bank comissions &amp; related</v>
      </c>
    </row>
    <row r="92" spans="2:12" x14ac:dyDescent="0.25">
      <c r="B92">
        <v>5</v>
      </c>
      <c r="D92" s="34">
        <v>-7190</v>
      </c>
      <c r="E92">
        <v>862</v>
      </c>
      <c r="F92" t="s">
        <v>265</v>
      </c>
      <c r="G92">
        <f>SUMIF(TablaBco!C:C,F92,TablaBco!E:E)</f>
        <v>13</v>
      </c>
      <c r="H92" s="46">
        <f>VLOOKUP(F92,TablaBco!$C$1:$G$47,4,FALSE)</f>
        <v>53050504</v>
      </c>
      <c r="I92" s="43">
        <f t="shared" si="10"/>
        <v>45327</v>
      </c>
      <c r="J92" s="46">
        <v>2</v>
      </c>
      <c r="K92" s="46">
        <f>SUMIF(Weeks!C:C,I92,Weeks!B:B)</f>
        <v>6</v>
      </c>
      <c r="L92" s="46" t="str">
        <f>VLOOKUP(F92,TablaBco!$C$1:$G$47,5,FALSE)</f>
        <v>Bank comissions &amp; related</v>
      </c>
    </row>
    <row r="93" spans="2:12" x14ac:dyDescent="0.25">
      <c r="B93">
        <v>5</v>
      </c>
      <c r="D93" s="34">
        <v>-3790</v>
      </c>
      <c r="E93">
        <v>1371</v>
      </c>
      <c r="F93" t="s">
        <v>29</v>
      </c>
      <c r="G93">
        <f>SUMIF(TablaBco!C:C,F93,TablaBco!E:E)</f>
        <v>13</v>
      </c>
      <c r="H93" s="46">
        <f>VLOOKUP(F93,TablaBco!$C$1:$G$47,4,FALSE)</f>
        <v>53050503</v>
      </c>
      <c r="I93" s="43">
        <f t="shared" si="10"/>
        <v>45327</v>
      </c>
      <c r="J93" s="46">
        <v>2</v>
      </c>
      <c r="K93" s="46">
        <f>SUMIF(Weeks!C:C,I93,Weeks!B:B)</f>
        <v>6</v>
      </c>
      <c r="L93" s="46" t="str">
        <f>VLOOKUP(F93,TablaBco!$C$1:$G$47,5,FALSE)</f>
        <v>Bank comissions &amp; related</v>
      </c>
    </row>
    <row r="94" spans="2:12" x14ac:dyDescent="0.25">
      <c r="B94">
        <v>6</v>
      </c>
      <c r="D94" s="34">
        <v>-7190</v>
      </c>
      <c r="E94">
        <v>862</v>
      </c>
      <c r="F94" t="s">
        <v>265</v>
      </c>
      <c r="G94">
        <f>SUMIF(TablaBco!C:C,F94,TablaBco!E:E)</f>
        <v>13</v>
      </c>
      <c r="H94" s="46">
        <f>VLOOKUP(F94,TablaBco!$C$1:$G$47,4,FALSE)</f>
        <v>53050504</v>
      </c>
      <c r="I94" s="43">
        <f t="shared" si="10"/>
        <v>45328</v>
      </c>
      <c r="J94" s="46">
        <v>2</v>
      </c>
      <c r="K94" s="46">
        <f>SUMIF(Weeks!C:C,I94,Weeks!B:B)</f>
        <v>6</v>
      </c>
      <c r="L94" s="46" t="str">
        <f>VLOOKUP(F94,TablaBco!$C$1:$G$47,5,FALSE)</f>
        <v>Bank comissions &amp; related</v>
      </c>
    </row>
    <row r="95" spans="2:12" x14ac:dyDescent="0.25">
      <c r="B95">
        <v>13</v>
      </c>
      <c r="D95" s="34">
        <v>-7580</v>
      </c>
      <c r="E95">
        <v>1371</v>
      </c>
      <c r="F95" t="s">
        <v>29</v>
      </c>
      <c r="G95">
        <f>SUMIF(TablaBco!C:C,F95,TablaBco!E:E)</f>
        <v>13</v>
      </c>
      <c r="H95" s="46">
        <f>VLOOKUP(F95,TablaBco!$C$1:$G$47,4,FALSE)</f>
        <v>53050503</v>
      </c>
      <c r="I95" s="43">
        <f t="shared" si="10"/>
        <v>45335</v>
      </c>
      <c r="J95" s="46">
        <v>2</v>
      </c>
      <c r="K95" s="46">
        <f>SUMIF(Weeks!C:C,I95,Weeks!B:B)</f>
        <v>7</v>
      </c>
      <c r="L95" s="46" t="str">
        <f>VLOOKUP(F95,TablaBco!$C$1:$G$47,5,FALSE)</f>
        <v>Bank comissions &amp; related</v>
      </c>
    </row>
    <row r="96" spans="2:12" x14ac:dyDescent="0.25">
      <c r="B96">
        <v>14</v>
      </c>
      <c r="D96" s="34">
        <v>-7190</v>
      </c>
      <c r="E96">
        <v>862</v>
      </c>
      <c r="F96" t="s">
        <v>265</v>
      </c>
      <c r="G96">
        <f>SUMIF(TablaBco!C:C,F96,TablaBco!E:E)</f>
        <v>13</v>
      </c>
      <c r="H96" s="46">
        <f>VLOOKUP(F96,TablaBco!$C$1:$G$47,4,FALSE)</f>
        <v>53050504</v>
      </c>
      <c r="I96" s="43">
        <f t="shared" si="10"/>
        <v>45336</v>
      </c>
      <c r="J96" s="46">
        <v>2</v>
      </c>
      <c r="K96" s="46">
        <f>SUMIF(Weeks!C:C,I96,Weeks!B:B)</f>
        <v>7</v>
      </c>
      <c r="L96" s="46" t="str">
        <f>VLOOKUP(F96,TablaBco!$C$1:$G$47,5,FALSE)</f>
        <v>Bank comissions &amp; related</v>
      </c>
    </row>
    <row r="97" spans="2:12" x14ac:dyDescent="0.25">
      <c r="B97">
        <v>19</v>
      </c>
      <c r="D97" s="34">
        <v>-3790</v>
      </c>
      <c r="E97">
        <v>1371</v>
      </c>
      <c r="F97" t="s">
        <v>29</v>
      </c>
      <c r="G97">
        <f>SUMIF(TablaBco!C:C,F97,TablaBco!E:E)</f>
        <v>13</v>
      </c>
      <c r="H97" s="46">
        <f>VLOOKUP(F97,TablaBco!$C$1:$G$47,4,FALSE)</f>
        <v>53050503</v>
      </c>
      <c r="I97" s="43">
        <f t="shared" si="10"/>
        <v>45341</v>
      </c>
      <c r="J97" s="46">
        <v>2</v>
      </c>
      <c r="K97" s="46">
        <f>SUMIF(Weeks!C:C,I97,Weeks!B:B)</f>
        <v>8</v>
      </c>
      <c r="L97" s="46" t="str">
        <f>VLOOKUP(F97,TablaBco!$C$1:$G$47,5,FALSE)</f>
        <v>Bank comissions &amp; related</v>
      </c>
    </row>
    <row r="98" spans="2:12" x14ac:dyDescent="0.25">
      <c r="B98">
        <v>23</v>
      </c>
      <c r="D98" s="34">
        <v>-35950</v>
      </c>
      <c r="E98">
        <v>862</v>
      </c>
      <c r="F98" t="s">
        <v>265</v>
      </c>
      <c r="G98">
        <f>SUMIF(TablaBco!C:C,F98,TablaBco!E:E)</f>
        <v>13</v>
      </c>
      <c r="H98" s="46">
        <f>VLOOKUP(F98,TablaBco!$C$1:$G$47,4,FALSE)</f>
        <v>53050504</v>
      </c>
      <c r="I98" s="43">
        <f t="shared" si="10"/>
        <v>45345</v>
      </c>
      <c r="J98" s="46">
        <v>2</v>
      </c>
      <c r="K98" s="46">
        <f>SUMIF(Weeks!C:C,I98,Weeks!B:B)</f>
        <v>8</v>
      </c>
      <c r="L98" s="46" t="str">
        <f>VLOOKUP(F98,TablaBco!$C$1:$G$47,5,FALSE)</f>
        <v>Bank comissions &amp; related</v>
      </c>
    </row>
    <row r="99" spans="2:12" x14ac:dyDescent="0.25">
      <c r="B99">
        <v>23</v>
      </c>
      <c r="D99" s="34">
        <v>-7190</v>
      </c>
      <c r="E99">
        <v>862</v>
      </c>
      <c r="F99" t="s">
        <v>265</v>
      </c>
      <c r="G99">
        <f>SUMIF(TablaBco!C:C,F99,TablaBco!E:E)</f>
        <v>13</v>
      </c>
      <c r="H99" s="46">
        <f>VLOOKUP(F99,TablaBco!$C$1:$G$47,4,FALSE)</f>
        <v>53050504</v>
      </c>
      <c r="I99" s="43">
        <f t="shared" si="10"/>
        <v>45345</v>
      </c>
      <c r="J99" s="46">
        <v>2</v>
      </c>
      <c r="K99" s="46">
        <f>SUMIF(Weeks!C:C,I99,Weeks!B:B)</f>
        <v>8</v>
      </c>
      <c r="L99" s="46" t="str">
        <f>VLOOKUP(F99,TablaBco!$C$1:$G$47,5,FALSE)</f>
        <v>Bank comissions &amp; related</v>
      </c>
    </row>
    <row r="100" spans="2:12" x14ac:dyDescent="0.25">
      <c r="B100">
        <v>23</v>
      </c>
      <c r="D100" s="34">
        <v>-3790</v>
      </c>
      <c r="E100">
        <v>1371</v>
      </c>
      <c r="F100" t="s">
        <v>29</v>
      </c>
      <c r="G100">
        <f>SUMIF(TablaBco!C:C,F100,TablaBco!E:E)</f>
        <v>13</v>
      </c>
      <c r="H100" s="46">
        <f>VLOOKUP(F100,TablaBco!$C$1:$G$47,4,FALSE)</f>
        <v>53050503</v>
      </c>
      <c r="I100" s="43">
        <f t="shared" si="10"/>
        <v>45345</v>
      </c>
      <c r="J100" s="46">
        <v>2</v>
      </c>
      <c r="K100" s="46">
        <f>SUMIF(Weeks!C:C,I100,Weeks!B:B)</f>
        <v>8</v>
      </c>
      <c r="L100" s="46" t="str">
        <f>VLOOKUP(F100,TablaBco!$C$1:$G$47,5,FALSE)</f>
        <v>Bank comissions &amp; related</v>
      </c>
    </row>
    <row r="101" spans="2:12" x14ac:dyDescent="0.25">
      <c r="B101">
        <v>5</v>
      </c>
      <c r="D101" s="34">
        <v>-1366.1</v>
      </c>
      <c r="E101">
        <v>1233</v>
      </c>
      <c r="F101" t="s">
        <v>239</v>
      </c>
      <c r="G101">
        <f>SUMIF(TablaBco!C:C,F101,TablaBco!E:E)</f>
        <v>14</v>
      </c>
      <c r="H101" s="46">
        <f>VLOOKUP(F101,TablaBco!$C$1:$G$47,4,FALSE)</f>
        <v>24081502</v>
      </c>
      <c r="I101" s="43">
        <f t="shared" si="10"/>
        <v>45327</v>
      </c>
      <c r="J101" s="46">
        <v>2</v>
      </c>
      <c r="K101" s="46">
        <f>SUMIF(Weeks!C:C,I101,Weeks!B:B)</f>
        <v>6</v>
      </c>
      <c r="L101" s="46" t="str">
        <f>VLOOKUP(F101,TablaBco!$C$1:$G$47,5,FALSE)</f>
        <v>Bank comissions &amp; related</v>
      </c>
    </row>
    <row r="102" spans="2:12" x14ac:dyDescent="0.25">
      <c r="B102">
        <v>5</v>
      </c>
      <c r="D102" s="34">
        <v>-720.1</v>
      </c>
      <c r="E102">
        <v>1233</v>
      </c>
      <c r="F102" t="s">
        <v>239</v>
      </c>
      <c r="G102">
        <f>SUMIF(TablaBco!C:C,F102,TablaBco!E:E)</f>
        <v>14</v>
      </c>
      <c r="H102" s="46">
        <f>VLOOKUP(F102,TablaBco!$C$1:$G$47,4,FALSE)</f>
        <v>24081502</v>
      </c>
      <c r="I102" s="43">
        <f t="shared" si="10"/>
        <v>45327</v>
      </c>
      <c r="J102" s="46">
        <v>2</v>
      </c>
      <c r="K102" s="46">
        <f>SUMIF(Weeks!C:C,I102,Weeks!B:B)</f>
        <v>6</v>
      </c>
      <c r="L102" s="46" t="str">
        <f>VLOOKUP(F102,TablaBco!$C$1:$G$47,5,FALSE)</f>
        <v>Bank comissions &amp; related</v>
      </c>
    </row>
    <row r="103" spans="2:12" x14ac:dyDescent="0.25">
      <c r="B103">
        <v>6</v>
      </c>
      <c r="D103" s="34">
        <v>-1366.1</v>
      </c>
      <c r="E103">
        <v>1233</v>
      </c>
      <c r="F103" t="s">
        <v>239</v>
      </c>
      <c r="G103">
        <f>SUMIF(TablaBco!C:C,F103,TablaBco!E:E)</f>
        <v>14</v>
      </c>
      <c r="H103" s="46">
        <f>VLOOKUP(F103,TablaBco!$C$1:$G$47,4,FALSE)</f>
        <v>24081502</v>
      </c>
      <c r="I103" s="43">
        <f t="shared" si="10"/>
        <v>45328</v>
      </c>
      <c r="J103" s="46">
        <v>2</v>
      </c>
      <c r="K103" s="46">
        <f>SUMIF(Weeks!C:C,I103,Weeks!B:B)</f>
        <v>6</v>
      </c>
      <c r="L103" s="46" t="str">
        <f>VLOOKUP(F103,TablaBco!$C$1:$G$47,5,FALSE)</f>
        <v>Bank comissions &amp; related</v>
      </c>
    </row>
    <row r="104" spans="2:12" x14ac:dyDescent="0.25">
      <c r="B104">
        <v>13</v>
      </c>
      <c r="D104" s="34">
        <v>-1440.2</v>
      </c>
      <c r="E104">
        <v>1233</v>
      </c>
      <c r="F104" t="s">
        <v>239</v>
      </c>
      <c r="G104">
        <f>SUMIF(TablaBco!C:C,F104,TablaBco!E:E)</f>
        <v>14</v>
      </c>
      <c r="H104" s="46">
        <f>VLOOKUP(F104,TablaBco!$C$1:$G$47,4,FALSE)</f>
        <v>24081502</v>
      </c>
      <c r="I104" s="43">
        <f t="shared" si="10"/>
        <v>45335</v>
      </c>
      <c r="J104" s="46">
        <v>2</v>
      </c>
      <c r="K104" s="46">
        <f>SUMIF(Weeks!C:C,I104,Weeks!B:B)</f>
        <v>7</v>
      </c>
      <c r="L104" s="46" t="str">
        <f>VLOOKUP(F104,TablaBco!$C$1:$G$47,5,FALSE)</f>
        <v>Bank comissions &amp; related</v>
      </c>
    </row>
    <row r="105" spans="2:12" x14ac:dyDescent="0.25">
      <c r="B105">
        <v>14</v>
      </c>
      <c r="D105" s="34">
        <v>-1366.1</v>
      </c>
      <c r="E105">
        <v>1233</v>
      </c>
      <c r="F105" t="s">
        <v>239</v>
      </c>
      <c r="G105">
        <f>SUMIF(TablaBco!C:C,F105,TablaBco!E:E)</f>
        <v>14</v>
      </c>
      <c r="H105" s="46">
        <f>VLOOKUP(F105,TablaBco!$C$1:$G$47,4,FALSE)</f>
        <v>24081502</v>
      </c>
      <c r="I105" s="43">
        <f t="shared" si="10"/>
        <v>45336</v>
      </c>
      <c r="J105" s="46">
        <v>2</v>
      </c>
      <c r="K105" s="46">
        <f>SUMIF(Weeks!C:C,I105,Weeks!B:B)</f>
        <v>7</v>
      </c>
      <c r="L105" s="46" t="str">
        <f>VLOOKUP(F105,TablaBco!$C$1:$G$47,5,FALSE)</f>
        <v>Bank comissions &amp; related</v>
      </c>
    </row>
    <row r="106" spans="2:12" x14ac:dyDescent="0.25">
      <c r="B106">
        <v>19</v>
      </c>
      <c r="D106" s="34">
        <v>-720.1</v>
      </c>
      <c r="E106">
        <v>1233</v>
      </c>
      <c r="F106" t="s">
        <v>239</v>
      </c>
      <c r="G106">
        <f>SUMIF(TablaBco!C:C,F106,TablaBco!E:E)</f>
        <v>14</v>
      </c>
      <c r="H106" s="46">
        <f>VLOOKUP(F106,TablaBco!$C$1:$G$47,4,FALSE)</f>
        <v>24081502</v>
      </c>
      <c r="I106" s="43">
        <f t="shared" si="10"/>
        <v>45341</v>
      </c>
      <c r="J106" s="46">
        <v>2</v>
      </c>
      <c r="K106" s="46">
        <f>SUMIF(Weeks!C:C,I106,Weeks!B:B)</f>
        <v>8</v>
      </c>
      <c r="L106" s="46" t="str">
        <f>VLOOKUP(F106,TablaBco!$C$1:$G$47,5,FALSE)</f>
        <v>Bank comissions &amp; related</v>
      </c>
    </row>
    <row r="107" spans="2:12" x14ac:dyDescent="0.25">
      <c r="B107">
        <v>23</v>
      </c>
      <c r="D107" s="34">
        <v>-2086.1999999999998</v>
      </c>
      <c r="E107">
        <v>1233</v>
      </c>
      <c r="F107" t="s">
        <v>239</v>
      </c>
      <c r="G107">
        <f>SUMIF(TablaBco!C:C,F107,TablaBco!E:E)</f>
        <v>14</v>
      </c>
      <c r="H107" s="46">
        <f>VLOOKUP(F107,TablaBco!$C$1:$G$47,4,FALSE)</f>
        <v>24081502</v>
      </c>
      <c r="I107" s="43">
        <f t="shared" ref="I107:I150" si="11">DATE(2024,J107,B107)</f>
        <v>45345</v>
      </c>
      <c r="J107" s="46">
        <v>2</v>
      </c>
      <c r="K107" s="46">
        <f>SUMIF(Weeks!C:C,I107,Weeks!B:B)</f>
        <v>8</v>
      </c>
      <c r="L107" s="46" t="str">
        <f>VLOOKUP(F107,TablaBco!$C$1:$G$47,5,FALSE)</f>
        <v>Bank comissions &amp; related</v>
      </c>
    </row>
    <row r="108" spans="2:12" x14ac:dyDescent="0.25">
      <c r="B108">
        <v>23</v>
      </c>
      <c r="D108" s="34">
        <v>-6830.5</v>
      </c>
      <c r="E108">
        <v>1233</v>
      </c>
      <c r="F108" t="s">
        <v>239</v>
      </c>
      <c r="G108">
        <f>SUMIF(TablaBco!C:C,F108,TablaBco!E:E)</f>
        <v>14</v>
      </c>
      <c r="H108" s="46">
        <f>VLOOKUP(F108,TablaBco!$C$1:$G$47,4,FALSE)</f>
        <v>24081502</v>
      </c>
      <c r="I108" s="43">
        <f t="shared" si="11"/>
        <v>45345</v>
      </c>
      <c r="J108" s="46">
        <v>2</v>
      </c>
      <c r="K108" s="46">
        <f>SUMIF(Weeks!C:C,I108,Weeks!B:B)</f>
        <v>8</v>
      </c>
      <c r="L108" s="46" t="str">
        <f>VLOOKUP(F108,TablaBco!$C$1:$G$47,5,FALSE)</f>
        <v>Bank comissions &amp; related</v>
      </c>
    </row>
    <row r="109" spans="2:12" x14ac:dyDescent="0.25">
      <c r="B109">
        <v>12</v>
      </c>
      <c r="D109" s="34">
        <v>-40982</v>
      </c>
      <c r="E109">
        <v>3196</v>
      </c>
      <c r="F109" t="s">
        <v>278</v>
      </c>
      <c r="G109">
        <f>SUMIF(TablaBco!C:C,F109,TablaBco!E:E)</f>
        <v>15</v>
      </c>
      <c r="H109" s="46">
        <f>VLOOKUP(F109,TablaBco!$C$1:$G$47,4,FALSE)</f>
        <v>51309501</v>
      </c>
      <c r="I109" s="43">
        <f t="shared" si="11"/>
        <v>45334</v>
      </c>
      <c r="J109" s="46">
        <v>2</v>
      </c>
      <c r="K109" s="46">
        <f>SUMIF(Weeks!C:C,I109,Weeks!B:B)</f>
        <v>7</v>
      </c>
      <c r="L109" s="46" t="str">
        <f>VLOOKUP(F109,TablaBco!$C$1:$G$47,5,FALSE)</f>
        <v>Insurances</v>
      </c>
    </row>
    <row r="110" spans="2:12" x14ac:dyDescent="0.25">
      <c r="B110">
        <v>13</v>
      </c>
      <c r="D110" s="34">
        <v>-3253.95</v>
      </c>
      <c r="E110">
        <v>3339</v>
      </c>
      <c r="F110" t="s">
        <v>241</v>
      </c>
      <c r="G110">
        <f>SUMIF(TablaBco!C:C,F110,TablaBco!E:E)</f>
        <v>16</v>
      </c>
      <c r="H110" s="46">
        <f>VLOOKUP(F110,TablaBco!$C$1:$G$47,4,FALSE)</f>
        <v>51159501</v>
      </c>
      <c r="I110" s="43">
        <f t="shared" si="11"/>
        <v>45335</v>
      </c>
      <c r="J110" s="46">
        <v>2</v>
      </c>
      <c r="K110" s="46">
        <f>SUMIF(Weeks!C:C,I110,Weeks!B:B)</f>
        <v>7</v>
      </c>
      <c r="L110" s="46" t="str">
        <f>VLOOKUP(F110,TablaBco!$C$1:$G$47,5,FALSE)</f>
        <v>Bank comissions &amp; related</v>
      </c>
    </row>
    <row r="111" spans="2:12" x14ac:dyDescent="0.25">
      <c r="B111">
        <v>14</v>
      </c>
      <c r="D111" s="34">
        <v>-66777.100000000006</v>
      </c>
      <c r="E111">
        <v>3339</v>
      </c>
      <c r="F111" t="s">
        <v>241</v>
      </c>
      <c r="G111">
        <f>SUMIF(TablaBco!C:C,F111,TablaBco!E:E)</f>
        <v>16</v>
      </c>
      <c r="H111" s="46">
        <f>VLOOKUP(F111,TablaBco!$C$1:$G$47,4,FALSE)</f>
        <v>51159501</v>
      </c>
      <c r="I111" s="43">
        <f t="shared" si="11"/>
        <v>45336</v>
      </c>
      <c r="J111" s="46">
        <v>2</v>
      </c>
      <c r="K111" s="46">
        <f>SUMIF(Weeks!C:C,I111,Weeks!B:B)</f>
        <v>7</v>
      </c>
      <c r="L111" s="46" t="str">
        <f>VLOOKUP(F111,TablaBco!$C$1:$G$47,5,FALSE)</f>
        <v>Bank comissions &amp; related</v>
      </c>
    </row>
    <row r="112" spans="2:12" x14ac:dyDescent="0.25">
      <c r="B112">
        <v>16</v>
      </c>
      <c r="D112" s="34">
        <v>-4485.96</v>
      </c>
      <c r="E112">
        <v>3339</v>
      </c>
      <c r="F112" t="s">
        <v>241</v>
      </c>
      <c r="G112">
        <f>SUMIF(TablaBco!C:C,F112,TablaBco!E:E)</f>
        <v>16</v>
      </c>
      <c r="H112" s="46">
        <f>VLOOKUP(F112,TablaBco!$C$1:$G$47,4,FALSE)</f>
        <v>51159501</v>
      </c>
      <c r="I112" s="43">
        <f t="shared" si="11"/>
        <v>45338</v>
      </c>
      <c r="J112" s="46">
        <v>2</v>
      </c>
      <c r="K112" s="46">
        <f>SUMIF(Weeks!C:C,I112,Weeks!B:B)</f>
        <v>7</v>
      </c>
      <c r="L112" s="46" t="str">
        <f>VLOOKUP(F112,TablaBco!$C$1:$G$47,5,FALSE)</f>
        <v>Bank comissions &amp; related</v>
      </c>
    </row>
    <row r="113" spans="2:12" x14ac:dyDescent="0.25">
      <c r="B113">
        <v>19</v>
      </c>
      <c r="D113" s="34">
        <v>-25540.880000000001</v>
      </c>
      <c r="E113">
        <v>3339</v>
      </c>
      <c r="F113" t="s">
        <v>241</v>
      </c>
      <c r="G113">
        <f>SUMIF(TablaBco!C:C,F113,TablaBco!E:E)</f>
        <v>16</v>
      </c>
      <c r="H113" s="46">
        <f>VLOOKUP(F113,TablaBco!$C$1:$G$47,4,FALSE)</f>
        <v>51159501</v>
      </c>
      <c r="I113" s="43">
        <f t="shared" si="11"/>
        <v>45341</v>
      </c>
      <c r="J113" s="46">
        <v>2</v>
      </c>
      <c r="K113" s="46">
        <f>SUMIF(Weeks!C:C,I113,Weeks!B:B)</f>
        <v>8</v>
      </c>
      <c r="L113" s="46" t="str">
        <f>VLOOKUP(F113,TablaBco!$C$1:$G$47,5,FALSE)</f>
        <v>Bank comissions &amp; related</v>
      </c>
    </row>
    <row r="114" spans="2:12" x14ac:dyDescent="0.25">
      <c r="B114">
        <v>23</v>
      </c>
      <c r="D114" s="34">
        <v>-40834.31</v>
      </c>
      <c r="E114">
        <v>3339</v>
      </c>
      <c r="F114" t="s">
        <v>241</v>
      </c>
      <c r="G114">
        <f>SUMIF(TablaBco!C:C,F114,TablaBco!E:E)</f>
        <v>16</v>
      </c>
      <c r="H114" s="46">
        <f>VLOOKUP(F114,TablaBco!$C$1:$G$47,4,FALSE)</f>
        <v>51159501</v>
      </c>
      <c r="I114" s="43">
        <f t="shared" si="11"/>
        <v>45345</v>
      </c>
      <c r="J114" s="46">
        <v>2</v>
      </c>
      <c r="K114" s="46">
        <f>SUMIF(Weeks!C:C,I114,Weeks!B:B)</f>
        <v>8</v>
      </c>
      <c r="L114" s="46" t="str">
        <f>VLOOKUP(F114,TablaBco!$C$1:$G$47,5,FALSE)</f>
        <v>Bank comissions &amp; related</v>
      </c>
    </row>
    <row r="115" spans="2:12" x14ac:dyDescent="0.25">
      <c r="B115">
        <v>26</v>
      </c>
      <c r="D115" s="34">
        <v>-18220.439999999999</v>
      </c>
      <c r="E115">
        <v>3339</v>
      </c>
      <c r="F115" t="s">
        <v>241</v>
      </c>
      <c r="G115">
        <f>SUMIF(TablaBco!C:C,F115,TablaBco!E:E)</f>
        <v>16</v>
      </c>
      <c r="H115" s="46">
        <f>VLOOKUP(F115,TablaBco!$C$1:$G$47,4,FALSE)</f>
        <v>51159501</v>
      </c>
      <c r="I115" s="43">
        <f t="shared" ref="I115:I123" si="12">DATE(2024,J115,B115)</f>
        <v>45348</v>
      </c>
      <c r="J115" s="46">
        <v>2</v>
      </c>
      <c r="K115" s="46">
        <f>SUMIF(Weeks!C:C,I115,Weeks!B:B)</f>
        <v>9</v>
      </c>
      <c r="L115" s="46" t="str">
        <f>VLOOKUP(F115,TablaBco!$C$1:$G$47,5,FALSE)</f>
        <v>Bank comissions &amp; related</v>
      </c>
    </row>
    <row r="116" spans="2:12" x14ac:dyDescent="0.25">
      <c r="B116">
        <v>27</v>
      </c>
      <c r="D116" s="34">
        <v>-8361.84</v>
      </c>
      <c r="H116" s="46"/>
      <c r="I116" s="43"/>
      <c r="J116" s="46"/>
      <c r="K116" s="46"/>
      <c r="L116" s="46"/>
    </row>
    <row r="117" spans="2:12" x14ac:dyDescent="0.25">
      <c r="B117">
        <v>28</v>
      </c>
      <c r="D117" s="34">
        <v>-17354.7</v>
      </c>
      <c r="E117">
        <v>3339</v>
      </c>
      <c r="F117" t="s">
        <v>241</v>
      </c>
      <c r="G117">
        <f>SUMIF(TablaBco!C:C,F117,TablaBco!E:E)</f>
        <v>16</v>
      </c>
      <c r="H117" s="46">
        <f>VLOOKUP(F117,TablaBco!$C$1:$G$47,4,FALSE)</f>
        <v>51159501</v>
      </c>
      <c r="I117" s="43">
        <f t="shared" si="12"/>
        <v>45350</v>
      </c>
      <c r="J117" s="46">
        <v>2</v>
      </c>
      <c r="K117" s="46">
        <f>SUMIF(Weeks!C:C,I117,Weeks!B:B)</f>
        <v>9</v>
      </c>
      <c r="L117" s="46" t="str">
        <f>VLOOKUP(F117,TablaBco!$C$1:$G$47,5,FALSE)</f>
        <v>Bank comissions &amp; related</v>
      </c>
    </row>
    <row r="118" spans="2:12" x14ac:dyDescent="0.25">
      <c r="D118" s="34"/>
      <c r="E118">
        <v>3339</v>
      </c>
      <c r="F118" t="s">
        <v>241</v>
      </c>
      <c r="G118">
        <f>SUMIF(TablaBco!C:C,F118,TablaBco!E:E)</f>
        <v>16</v>
      </c>
      <c r="H118" s="46">
        <f>VLOOKUP(F118,TablaBco!$C$1:$G$47,4,FALSE)</f>
        <v>51159501</v>
      </c>
      <c r="I118" s="43">
        <f t="shared" si="12"/>
        <v>45322</v>
      </c>
      <c r="J118" s="46">
        <v>2</v>
      </c>
      <c r="K118" s="46">
        <f>SUMIF(Weeks!C:C,I118,Weeks!B:B)</f>
        <v>5</v>
      </c>
      <c r="L118" s="46" t="str">
        <f>VLOOKUP(F118,TablaBco!$C$1:$G$47,5,FALSE)</f>
        <v>Bank comissions &amp; related</v>
      </c>
    </row>
    <row r="119" spans="2:12" x14ac:dyDescent="0.25">
      <c r="D119" s="34"/>
      <c r="E119">
        <v>3339</v>
      </c>
      <c r="F119" t="s">
        <v>241</v>
      </c>
      <c r="G119">
        <f>SUMIF(TablaBco!C:C,F119,TablaBco!E:E)</f>
        <v>16</v>
      </c>
      <c r="H119" s="46">
        <f>VLOOKUP(F119,TablaBco!$C$1:$G$47,4,FALSE)</f>
        <v>51159501</v>
      </c>
      <c r="I119" s="43">
        <f t="shared" si="12"/>
        <v>45322</v>
      </c>
      <c r="J119" s="46">
        <v>2</v>
      </c>
      <c r="K119" s="46">
        <f>SUMIF(Weeks!C:C,I119,Weeks!B:B)</f>
        <v>5</v>
      </c>
      <c r="L119" s="46" t="str">
        <f>VLOOKUP(F119,TablaBco!$C$1:$G$47,5,FALSE)</f>
        <v>Bank comissions &amp; related</v>
      </c>
    </row>
    <row r="120" spans="2:12" x14ac:dyDescent="0.25">
      <c r="D120" s="34"/>
      <c r="E120">
        <v>3339</v>
      </c>
      <c r="F120" t="s">
        <v>241</v>
      </c>
      <c r="G120">
        <f>SUMIF(TablaBco!C:C,F120,TablaBco!E:E)</f>
        <v>16</v>
      </c>
      <c r="H120" s="46">
        <f>VLOOKUP(F120,TablaBco!$C$1:$G$47,4,FALSE)</f>
        <v>51159501</v>
      </c>
      <c r="I120" s="43">
        <f t="shared" si="12"/>
        <v>45322</v>
      </c>
      <c r="J120" s="46">
        <v>2</v>
      </c>
      <c r="K120" s="46">
        <f>SUMIF(Weeks!C:C,I120,Weeks!B:B)</f>
        <v>5</v>
      </c>
      <c r="L120" s="46" t="str">
        <f>VLOOKUP(F120,TablaBco!$C$1:$G$47,5,FALSE)</f>
        <v>Bank comissions &amp; related</v>
      </c>
    </row>
    <row r="121" spans="2:12" x14ac:dyDescent="0.25">
      <c r="D121" s="34"/>
      <c r="E121">
        <v>3339</v>
      </c>
      <c r="F121" t="s">
        <v>241</v>
      </c>
      <c r="G121">
        <f>SUMIF(TablaBco!C:C,F121,TablaBco!E:E)</f>
        <v>16</v>
      </c>
      <c r="H121" s="46">
        <f>VLOOKUP(F121,TablaBco!$C$1:$G$47,4,FALSE)</f>
        <v>51159501</v>
      </c>
      <c r="I121" s="43">
        <f t="shared" si="12"/>
        <v>45322</v>
      </c>
      <c r="J121" s="46">
        <v>2</v>
      </c>
      <c r="K121" s="46">
        <f>SUMIF(Weeks!C:C,I121,Weeks!B:B)</f>
        <v>5</v>
      </c>
      <c r="L121" s="46" t="str">
        <f>VLOOKUP(F121,TablaBco!$C$1:$G$47,5,FALSE)</f>
        <v>Bank comissions &amp; related</v>
      </c>
    </row>
    <row r="122" spans="2:12" x14ac:dyDescent="0.25">
      <c r="D122" s="34"/>
      <c r="E122">
        <v>3339</v>
      </c>
      <c r="F122" t="s">
        <v>241</v>
      </c>
      <c r="G122">
        <f>SUMIF(TablaBco!C:C,F122,TablaBco!E:E)</f>
        <v>16</v>
      </c>
      <c r="H122" s="46">
        <f>VLOOKUP(F122,TablaBco!$C$1:$G$47,4,FALSE)</f>
        <v>51159501</v>
      </c>
      <c r="I122" s="43">
        <f t="shared" si="12"/>
        <v>45322</v>
      </c>
      <c r="J122" s="46">
        <v>2</v>
      </c>
      <c r="K122" s="46">
        <f>SUMIF(Weeks!C:C,I122,Weeks!B:B)</f>
        <v>5</v>
      </c>
      <c r="L122" s="46" t="str">
        <f>VLOOKUP(F122,TablaBco!$C$1:$G$47,5,FALSE)</f>
        <v>Bank comissions &amp; related</v>
      </c>
    </row>
    <row r="123" spans="2:12" x14ac:dyDescent="0.25">
      <c r="D123" s="34"/>
      <c r="E123">
        <v>3339</v>
      </c>
      <c r="F123" t="s">
        <v>241</v>
      </c>
      <c r="G123">
        <f>SUMIF(TablaBco!C:C,F123,TablaBco!E:E)</f>
        <v>16</v>
      </c>
      <c r="H123" s="46">
        <f>VLOOKUP(F123,TablaBco!$C$1:$G$47,4,FALSE)</f>
        <v>51159501</v>
      </c>
      <c r="I123" s="43">
        <f t="shared" si="12"/>
        <v>45322</v>
      </c>
      <c r="J123" s="46">
        <v>2</v>
      </c>
      <c r="K123" s="46">
        <f>SUMIF(Weeks!C:C,I123,Weeks!B:B)</f>
        <v>5</v>
      </c>
      <c r="L123" s="46" t="str">
        <f>VLOOKUP(F123,TablaBco!$C$1:$G$47,5,FALSE)</f>
        <v>Bank comissions &amp; related</v>
      </c>
    </row>
    <row r="124" spans="2:12" x14ac:dyDescent="0.25">
      <c r="B124">
        <v>1</v>
      </c>
      <c r="D124" s="86">
        <v>-1718200</v>
      </c>
      <c r="E124">
        <v>7513</v>
      </c>
      <c r="F124" t="s">
        <v>259</v>
      </c>
      <c r="G124">
        <f>SUMIF(TablaBco!C:C,F124,TablaBco!E:E)</f>
        <v>30</v>
      </c>
      <c r="H124" s="46">
        <f>VLOOKUP(F124,TablaBco!$C$1:$G$47,4,FALSE)</f>
        <v>237095</v>
      </c>
      <c r="I124" s="43">
        <f t="shared" si="11"/>
        <v>45323</v>
      </c>
      <c r="J124" s="46">
        <v>2</v>
      </c>
      <c r="K124" s="46">
        <f>SUMIF(Weeks!C:C,I124,Weeks!B:B)</f>
        <v>5</v>
      </c>
      <c r="L124" s="46" t="str">
        <f>VLOOKUP(F124,TablaBco!$C$1:$G$47,5,FALSE)</f>
        <v>Social security</v>
      </c>
    </row>
    <row r="125" spans="2:12" x14ac:dyDescent="0.25">
      <c r="B125">
        <v>1</v>
      </c>
      <c r="D125" s="86">
        <v>-94404.15</v>
      </c>
      <c r="E125">
        <v>9183</v>
      </c>
      <c r="F125" t="s">
        <v>370</v>
      </c>
      <c r="G125">
        <f>SUMIF(TablaBco!C:C,F125,TablaBco!E:E)</f>
        <v>30</v>
      </c>
      <c r="H125" s="46">
        <f>VLOOKUP(F125,TablaBco!$C$1:$G$47,4,FALSE)</f>
        <v>23359504</v>
      </c>
      <c r="I125" s="43">
        <f t="shared" si="11"/>
        <v>45323</v>
      </c>
      <c r="J125" s="46">
        <v>2</v>
      </c>
      <c r="K125" s="46">
        <f>SUMIF(Weeks!C:C,I125,Weeks!B:B)</f>
        <v>5</v>
      </c>
      <c r="L125" s="46" t="str">
        <f>VLOOKUP(F125,TablaBco!$C$1:$G$47,5,FALSE)</f>
        <v>Accounting software</v>
      </c>
    </row>
    <row r="126" spans="2:12" x14ac:dyDescent="0.25">
      <c r="B126">
        <v>4</v>
      </c>
      <c r="D126" s="86">
        <v>-187529.99</v>
      </c>
      <c r="E126">
        <v>9183</v>
      </c>
      <c r="F126" t="s">
        <v>245</v>
      </c>
      <c r="G126">
        <f>SUMIF(TablaBco!C:C,F126,TablaBco!E:E)</f>
        <v>30</v>
      </c>
      <c r="H126" s="46">
        <f>VLOOKUP(F126,TablaBco!$C$1:$G$47,4,FALSE)</f>
        <v>23355007</v>
      </c>
      <c r="I126" s="43">
        <f t="shared" si="11"/>
        <v>45326</v>
      </c>
      <c r="J126" s="46">
        <v>2</v>
      </c>
      <c r="K126" s="46">
        <f>SUMIF(Weeks!C:C,I126,Weeks!B:B)</f>
        <v>5</v>
      </c>
      <c r="L126" s="46" t="str">
        <f>VLOOKUP(F126,TablaBco!$C$1:$G$47,5,FALSE)</f>
        <v>video surveillance</v>
      </c>
    </row>
    <row r="127" spans="2:12" x14ac:dyDescent="0.25">
      <c r="B127">
        <v>5</v>
      </c>
      <c r="D127" s="86">
        <v>-578340</v>
      </c>
      <c r="E127">
        <v>1160</v>
      </c>
      <c r="F127" t="s">
        <v>369</v>
      </c>
      <c r="G127">
        <f>SUMIF(TablaBco!C:C,F127,TablaBco!E:E)</f>
        <v>30</v>
      </c>
      <c r="H127" s="46">
        <f>VLOOKUP(F127,TablaBco!$C$1:$G$47,4,FALSE)</f>
        <v>23359502</v>
      </c>
      <c r="I127" s="43">
        <f t="shared" si="11"/>
        <v>45327</v>
      </c>
      <c r="J127" s="46">
        <v>2</v>
      </c>
      <c r="K127" s="46">
        <f>SUMIF(Weeks!C:C,I127,Weeks!B:B)</f>
        <v>6</v>
      </c>
      <c r="L127" s="46" t="str">
        <f>VLOOKUP(F127,TablaBco!$C$1:$G$47,5,FALSE)</f>
        <v>Cleaning supplies</v>
      </c>
    </row>
    <row r="128" spans="2:12" x14ac:dyDescent="0.25">
      <c r="B128">
        <v>5</v>
      </c>
      <c r="D128" s="86">
        <v>-329477</v>
      </c>
      <c r="E128">
        <v>8162</v>
      </c>
      <c r="F128" t="s">
        <v>257</v>
      </c>
      <c r="G128">
        <f>SUMIF(TablaBco!C:C,F128,TablaBco!E:E)</f>
        <v>30</v>
      </c>
      <c r="H128" s="46">
        <f>VLOOKUP(F128,TablaBco!$C$1:$G$47,4,FALSE)</f>
        <v>25050501</v>
      </c>
      <c r="I128" s="43">
        <f t="shared" si="11"/>
        <v>45327</v>
      </c>
      <c r="J128" s="46">
        <v>2</v>
      </c>
      <c r="K128" s="46">
        <f>SUMIF(Weeks!C:C,I128,Weeks!B:B)</f>
        <v>6</v>
      </c>
      <c r="L128" s="46" t="str">
        <f>VLOOKUP(F128,TablaBco!$C$1:$G$47,5,FALSE)</f>
        <v>Payroll (Basics)</v>
      </c>
    </row>
    <row r="129" spans="1:14" x14ac:dyDescent="0.25">
      <c r="B129">
        <v>6</v>
      </c>
      <c r="D129" s="86">
        <v>-64500</v>
      </c>
      <c r="E129">
        <v>1160</v>
      </c>
      <c r="F129" t="s">
        <v>274</v>
      </c>
      <c r="G129">
        <f>SUMIF(TablaBco!C:C,F129,TablaBco!E:E)</f>
        <v>30</v>
      </c>
      <c r="H129" s="46">
        <f>VLOOKUP(F129,TablaBco!$C$1:$G$47,4,FALSE)</f>
        <v>23353001</v>
      </c>
      <c r="I129" s="43">
        <f t="shared" si="11"/>
        <v>45328</v>
      </c>
      <c r="J129" s="46">
        <v>2</v>
      </c>
      <c r="K129" s="46">
        <f>SUMIF(Weeks!C:C,I129,Weeks!B:B)</f>
        <v>6</v>
      </c>
      <c r="L129" s="46" t="str">
        <f>VLOOKUP(F129,TablaBco!$C$1:$G$47,5,FALSE)</f>
        <v>Recruitment</v>
      </c>
    </row>
    <row r="130" spans="1:14" x14ac:dyDescent="0.25">
      <c r="B130">
        <v>6</v>
      </c>
      <c r="D130" s="86">
        <v>-7900</v>
      </c>
      <c r="E130">
        <v>7513</v>
      </c>
      <c r="F130" t="s">
        <v>246</v>
      </c>
      <c r="G130">
        <f>SUMIF(TablaBco!C:C,F130,TablaBco!E:E)</f>
        <v>30</v>
      </c>
      <c r="H130" s="46">
        <f>VLOOKUP(F130,TablaBco!$C$1:$G$47,4,FALSE)</f>
        <v>23351001</v>
      </c>
      <c r="I130" s="43">
        <f t="shared" si="11"/>
        <v>45328</v>
      </c>
      <c r="J130" s="46">
        <v>2</v>
      </c>
      <c r="K130" s="46">
        <f>SUMIF(Weeks!C:C,I130,Weeks!B:B)</f>
        <v>6</v>
      </c>
      <c r="L130" s="46" t="str">
        <f>VLOOKUP(F130,TablaBco!$C$1:$G$47,5,FALSE)</f>
        <v>Certificates</v>
      </c>
    </row>
    <row r="131" spans="1:14" x14ac:dyDescent="0.25">
      <c r="B131">
        <v>8</v>
      </c>
      <c r="D131" s="86">
        <v>-54520.28</v>
      </c>
      <c r="E131">
        <v>9183</v>
      </c>
      <c r="F131" t="s">
        <v>245</v>
      </c>
      <c r="G131">
        <f>SUMIF(TablaBco!C:C,F131,TablaBco!E:E)</f>
        <v>30</v>
      </c>
      <c r="H131" s="46">
        <f>VLOOKUP(F131,TablaBco!$C$1:$G$47,4,FALSE)</f>
        <v>23355007</v>
      </c>
      <c r="I131" s="43">
        <f>DATE(2024,J131,B131)</f>
        <v>45330</v>
      </c>
      <c r="J131" s="46">
        <v>2</v>
      </c>
      <c r="K131" s="46">
        <f>SUMIF(Weeks!C:C,I131,Weeks!B:B)</f>
        <v>6</v>
      </c>
      <c r="L131" s="46" t="str">
        <f>VLOOKUP(F131,TablaBco!$C$1:$G$47,5,FALSE)</f>
        <v>video surveillance</v>
      </c>
      <c r="M131">
        <v>13.7</v>
      </c>
      <c r="N131">
        <f>D131/M131</f>
        <v>-3979.5824817518251</v>
      </c>
    </row>
    <row r="132" spans="1:14" x14ac:dyDescent="0.25">
      <c r="A132">
        <v>47</v>
      </c>
      <c r="B132">
        <v>8</v>
      </c>
      <c r="D132" s="86">
        <v>-47744.87</v>
      </c>
      <c r="E132">
        <v>9183</v>
      </c>
      <c r="F132" t="s">
        <v>245</v>
      </c>
      <c r="G132">
        <f>SUMIF(TablaBco!C:C,F132,TablaBco!E:E)</f>
        <v>30</v>
      </c>
      <c r="H132" s="46">
        <f>VLOOKUP(F132,TablaBco!$C$1:$G$47,4,FALSE)</f>
        <v>23355007</v>
      </c>
      <c r="I132" s="43">
        <f t="shared" si="11"/>
        <v>45330</v>
      </c>
      <c r="J132" s="46">
        <v>2</v>
      </c>
      <c r="K132" s="46">
        <f>SUMIF(Weeks!C:C,I132,Weeks!B:B)</f>
        <v>6</v>
      </c>
      <c r="L132" s="46" t="str">
        <f>VLOOKUP(F132,TablaBco!$C$1:$G$47,5,FALSE)</f>
        <v>video surveillance</v>
      </c>
      <c r="M132">
        <v>12</v>
      </c>
      <c r="N132">
        <f>D132/M132</f>
        <v>-3978.7391666666667</v>
      </c>
    </row>
    <row r="133" spans="1:14" x14ac:dyDescent="0.25">
      <c r="B133">
        <v>9</v>
      </c>
      <c r="D133" s="86">
        <v>-519800</v>
      </c>
      <c r="E133">
        <v>5380</v>
      </c>
      <c r="F133" t="s">
        <v>368</v>
      </c>
      <c r="G133">
        <f>SUMIF(TablaBco!C:C,F133,TablaBco!E:E)</f>
        <v>30</v>
      </c>
      <c r="H133" s="46">
        <f>VLOOKUP(F133,TablaBco!$C$1:$G$47,4,FALSE)</f>
        <v>23359501</v>
      </c>
      <c r="I133" s="43">
        <f t="shared" si="11"/>
        <v>45331</v>
      </c>
      <c r="J133" s="46">
        <v>2</v>
      </c>
      <c r="K133" s="46">
        <f>SUMIF(Weeks!C:C,I133,Weeks!B:B)</f>
        <v>6</v>
      </c>
      <c r="L133" s="46" t="str">
        <f>VLOOKUP(F133,TablaBco!$C$1:$G$47,5,FALSE)</f>
        <v>Purchace of fixed assets</v>
      </c>
    </row>
    <row r="134" spans="1:14" x14ac:dyDescent="0.25">
      <c r="B134">
        <v>11</v>
      </c>
      <c r="D134" s="86">
        <v>-190694.66</v>
      </c>
      <c r="E134">
        <v>9183</v>
      </c>
      <c r="F134" t="s">
        <v>245</v>
      </c>
      <c r="G134">
        <f>SUMIF(TablaBco!C:C,F134,TablaBco!E:E)</f>
        <v>30</v>
      </c>
      <c r="H134" s="46">
        <f>VLOOKUP(F134,TablaBco!$C$1:$G$47,4,FALSE)</f>
        <v>23355007</v>
      </c>
      <c r="I134" s="43">
        <f t="shared" si="11"/>
        <v>45333</v>
      </c>
      <c r="J134" s="46">
        <v>2</v>
      </c>
      <c r="K134" s="46">
        <f>SUMIF(Weeks!C:C,I134,Weeks!B:B)</f>
        <v>6</v>
      </c>
      <c r="L134" s="46" t="str">
        <f>VLOOKUP(F134,TablaBco!$C$1:$G$47,5,FALSE)</f>
        <v>video surveillance</v>
      </c>
      <c r="M134">
        <v>48</v>
      </c>
      <c r="N134">
        <f>D134/M134</f>
        <v>-3972.8054166666666</v>
      </c>
    </row>
    <row r="135" spans="1:14" x14ac:dyDescent="0.25">
      <c r="B135">
        <v>13</v>
      </c>
      <c r="D135" s="86">
        <v>-8018560</v>
      </c>
      <c r="E135">
        <v>7513</v>
      </c>
      <c r="F135" t="s">
        <v>253</v>
      </c>
      <c r="G135">
        <f>SUMIF(TablaBco!C:C,F135,TablaBco!E:E)</f>
        <v>30</v>
      </c>
      <c r="H135" s="46">
        <f>VLOOKUP(F135,TablaBco!$C$1:$G$47,4,FALSE)</f>
        <v>23355005</v>
      </c>
      <c r="I135" s="43">
        <f t="shared" si="11"/>
        <v>45335</v>
      </c>
      <c r="J135" s="46">
        <v>2</v>
      </c>
      <c r="K135" s="46">
        <f>SUMIF(Weeks!C:C,I135,Weeks!B:B)</f>
        <v>7</v>
      </c>
      <c r="L135" s="46" t="str">
        <f>VLOOKUP(F135,TablaBco!$C$1:$G$47,5,FALSE)</f>
        <v>Facility: Electricity</v>
      </c>
    </row>
    <row r="136" spans="1:14" x14ac:dyDescent="0.25">
      <c r="B136">
        <v>13</v>
      </c>
      <c r="D136" s="86">
        <v>-1799900</v>
      </c>
      <c r="E136">
        <v>7513</v>
      </c>
      <c r="F136" t="s">
        <v>367</v>
      </c>
      <c r="G136">
        <f>SUMIF(TablaBco!C:C,F136,TablaBco!E:E)</f>
        <v>30</v>
      </c>
      <c r="H136" s="46">
        <f>VLOOKUP(F136,TablaBco!$C$1:$G$47,4,FALSE)</f>
        <v>23359501</v>
      </c>
      <c r="I136" s="43">
        <f t="shared" si="11"/>
        <v>45335</v>
      </c>
      <c r="J136" s="46">
        <v>2</v>
      </c>
      <c r="K136" s="46">
        <f>SUMIF(Weeks!C:C,I136,Weeks!B:B)</f>
        <v>7</v>
      </c>
      <c r="L136" s="46" t="str">
        <f>VLOOKUP(F136,TablaBco!$C$1:$G$47,5,FALSE)</f>
        <v>Purchace of fixed assets</v>
      </c>
    </row>
    <row r="137" spans="1:14" x14ac:dyDescent="0.25">
      <c r="B137">
        <v>13</v>
      </c>
      <c r="D137" s="86">
        <v>-2975000</v>
      </c>
      <c r="E137">
        <v>7513</v>
      </c>
      <c r="F137" t="s">
        <v>252</v>
      </c>
      <c r="G137">
        <f>SUMIF(TablaBco!C:C,F137,TablaBco!E:E)</f>
        <v>30</v>
      </c>
      <c r="H137" s="46">
        <f>VLOOKUP(F137,TablaBco!$C$1:$G$47,4,FALSE)</f>
        <v>23355006</v>
      </c>
      <c r="I137" s="43">
        <f t="shared" si="11"/>
        <v>45335</v>
      </c>
      <c r="J137" s="46">
        <v>2</v>
      </c>
      <c r="K137" s="46">
        <f>SUMIF(Weeks!C:C,I137,Weeks!B:B)</f>
        <v>7</v>
      </c>
      <c r="L137" s="46" t="str">
        <f>VLOOKUP(F137,TablaBco!$C$1:$G$47,5,FALSE)</f>
        <v>Internet</v>
      </c>
    </row>
    <row r="138" spans="1:14" x14ac:dyDescent="0.25">
      <c r="B138">
        <v>13</v>
      </c>
      <c r="D138" s="86">
        <v>-350000</v>
      </c>
      <c r="E138">
        <v>8162</v>
      </c>
      <c r="F138" t="s">
        <v>250</v>
      </c>
      <c r="G138">
        <f>SUMIF(TablaBco!C:C,F138,TablaBco!E:E)</f>
        <v>30</v>
      </c>
      <c r="H138" s="46">
        <f>VLOOKUP(F138,TablaBco!$C$1:$G$47,4,FALSE)</f>
        <v>23359504</v>
      </c>
      <c r="I138" s="43">
        <f t="shared" si="11"/>
        <v>45335</v>
      </c>
      <c r="J138" s="46">
        <v>2</v>
      </c>
      <c r="K138" s="46">
        <f>SUMIF(Weeks!C:C,I138,Weeks!B:B)</f>
        <v>7</v>
      </c>
      <c r="L138" s="46" t="str">
        <f>VLOOKUP(F138,TablaBco!$C$1:$G$47,5,FALSE)</f>
        <v>Accounting software</v>
      </c>
    </row>
    <row r="139" spans="1:14" x14ac:dyDescent="0.25">
      <c r="B139">
        <v>13</v>
      </c>
      <c r="D139" s="86">
        <v>-278293</v>
      </c>
      <c r="E139">
        <v>8162</v>
      </c>
      <c r="F139" t="s">
        <v>249</v>
      </c>
      <c r="G139">
        <f>SUMIF(TablaBco!C:C,F139,TablaBco!E:E)</f>
        <v>30</v>
      </c>
      <c r="H139" s="46">
        <f>VLOOKUP(F139,TablaBco!$C$1:$G$47,4,FALSE)</f>
        <v>23359502</v>
      </c>
      <c r="I139" s="43">
        <f t="shared" si="11"/>
        <v>45335</v>
      </c>
      <c r="J139" s="46">
        <v>2</v>
      </c>
      <c r="K139" s="46">
        <f>SUMIF(Weeks!C:C,I139,Weeks!B:B)</f>
        <v>7</v>
      </c>
      <c r="L139" s="46" t="str">
        <f>VLOOKUP(F139,TablaBco!$C$1:$G$47,5,FALSE)</f>
        <v>Cleaning supplies</v>
      </c>
    </row>
    <row r="140" spans="1:14" x14ac:dyDescent="0.25">
      <c r="B140">
        <v>14</v>
      </c>
      <c r="D140" s="86">
        <v>-16613888</v>
      </c>
      <c r="E140">
        <v>1160</v>
      </c>
      <c r="F140" t="s">
        <v>273</v>
      </c>
      <c r="G140">
        <f>SUMIF(TablaBco!C:C,F140,TablaBco!E:E)</f>
        <v>30</v>
      </c>
      <c r="H140" s="46">
        <f>VLOOKUP(F140,TablaBco!$C$1:$G$47,4,FALSE)</f>
        <v>23354001</v>
      </c>
      <c r="I140" s="43">
        <f t="shared" si="11"/>
        <v>45336</v>
      </c>
      <c r="J140" s="46">
        <v>2</v>
      </c>
      <c r="K140" s="46">
        <f>SUMIF(Weeks!C:C,I140,Weeks!B:B)</f>
        <v>7</v>
      </c>
      <c r="L140" s="46" t="str">
        <f>VLOOKUP(F140,TablaBco!$C$1:$G$47,5,FALSE)</f>
        <v>Rent - Offices</v>
      </c>
    </row>
    <row r="141" spans="1:14" x14ac:dyDescent="0.25">
      <c r="B141">
        <v>16</v>
      </c>
      <c r="D141" s="86">
        <v>-1121490</v>
      </c>
      <c r="E141">
        <v>7513</v>
      </c>
      <c r="F141" t="s">
        <v>254</v>
      </c>
      <c r="G141">
        <f>SUMIF(TablaBco!C:C,F141,TablaBco!E:E)</f>
        <v>30</v>
      </c>
      <c r="H141" s="46">
        <f>VLOOKUP(F141,TablaBco!$C$1:$G$47,4,FALSE)</f>
        <v>23355006</v>
      </c>
      <c r="I141" s="43">
        <f t="shared" si="11"/>
        <v>45338</v>
      </c>
      <c r="J141" s="46">
        <v>2</v>
      </c>
      <c r="K141" s="46">
        <f>SUMIF(Weeks!C:C,I141,Weeks!B:B)</f>
        <v>7</v>
      </c>
      <c r="L141" s="46" t="str">
        <f>VLOOKUP(F141,TablaBco!$C$1:$G$47,5,FALSE)</f>
        <v>Internet</v>
      </c>
    </row>
    <row r="142" spans="1:14" x14ac:dyDescent="0.25">
      <c r="B142" s="49">
        <v>19</v>
      </c>
      <c r="C142" s="49"/>
      <c r="D142" s="86">
        <v>-5837620</v>
      </c>
      <c r="E142" s="49">
        <v>8162</v>
      </c>
      <c r="F142" s="49" t="s">
        <v>276</v>
      </c>
      <c r="G142" s="49">
        <f>SUMIF(TablaBco!C:C,F142,TablaBco!E:E)</f>
        <v>30</v>
      </c>
      <c r="H142" s="121">
        <f>VLOOKUP(F142,TablaBco!$C$1:$G$47,4,FALSE)</f>
        <v>23359502</v>
      </c>
      <c r="I142" s="122">
        <f t="shared" si="11"/>
        <v>45341</v>
      </c>
      <c r="J142" s="121">
        <v>2</v>
      </c>
      <c r="K142" s="121">
        <f>SUMIF(Weeks!C:C,I142,Weeks!B:B)</f>
        <v>8</v>
      </c>
      <c r="L142" s="121" t="str">
        <f>VLOOKUP(F142,TablaBco!$C$1:$G$47,5,FALSE)</f>
        <v>Cleaning supplies</v>
      </c>
      <c r="M142" s="49" t="s">
        <v>377</v>
      </c>
    </row>
    <row r="143" spans="1:14" x14ac:dyDescent="0.25">
      <c r="B143" s="116">
        <v>19</v>
      </c>
      <c r="C143" s="116"/>
      <c r="D143" s="86">
        <v>-543090.98</v>
      </c>
      <c r="E143" s="37">
        <v>9183</v>
      </c>
      <c r="F143" s="37" t="s">
        <v>245</v>
      </c>
      <c r="G143" s="116">
        <f>SUMIF(TablaBco!C:C,F143,TablaBco!E:E)</f>
        <v>30</v>
      </c>
      <c r="H143" s="118">
        <f>VLOOKUP(F143,TablaBco!$C$1:$G$47,4,FALSE)</f>
        <v>23355007</v>
      </c>
      <c r="I143" s="119">
        <f t="shared" si="11"/>
        <v>45341</v>
      </c>
      <c r="J143" s="118">
        <v>2</v>
      </c>
      <c r="K143" s="118">
        <f>SUMIF(Weeks!C:C,I143,Weeks!B:B)</f>
        <v>8</v>
      </c>
      <c r="L143" s="118" t="str">
        <f>VLOOKUP(F143,TablaBco!$C$1:$G$47,5,FALSE)</f>
        <v>video surveillance</v>
      </c>
      <c r="M143">
        <v>138</v>
      </c>
      <c r="N143">
        <f>D143/M143</f>
        <v>-3935.441884057971</v>
      </c>
    </row>
    <row r="144" spans="1:14" x14ac:dyDescent="0.25">
      <c r="B144" s="116">
        <v>23</v>
      </c>
      <c r="C144" s="116"/>
      <c r="D144" s="86">
        <v>-624750</v>
      </c>
      <c r="E144" s="116">
        <v>1160</v>
      </c>
      <c r="F144" s="116" t="s">
        <v>366</v>
      </c>
      <c r="G144" s="116">
        <f>SUMIF(TablaBco!C:C,F144,TablaBco!E:E)</f>
        <v>30</v>
      </c>
      <c r="H144" s="118">
        <f>VLOOKUP(F144,TablaBco!$C$1:$G$47,4,FALSE)</f>
        <v>23352501</v>
      </c>
      <c r="I144" s="119">
        <f t="shared" si="11"/>
        <v>45345</v>
      </c>
      <c r="J144" s="118">
        <v>2</v>
      </c>
      <c r="K144" s="118">
        <f>SUMIF(Weeks!C:C,I144,Weeks!B:B)</f>
        <v>8</v>
      </c>
      <c r="L144" s="118" t="str">
        <f>VLOOKUP(F144,TablaBco!$C$1:$G$47,5,FALSE)</f>
        <v>Lawyers</v>
      </c>
    </row>
    <row r="145" spans="2:12" x14ac:dyDescent="0.25">
      <c r="B145" s="116">
        <v>23</v>
      </c>
      <c r="C145" s="116"/>
      <c r="D145" s="86">
        <v>-7900</v>
      </c>
      <c r="E145" s="116">
        <v>7513</v>
      </c>
      <c r="F145" s="116" t="s">
        <v>246</v>
      </c>
      <c r="G145" s="116">
        <f>SUMIF(TablaBco!C:C,F145,TablaBco!E:E)</f>
        <v>30</v>
      </c>
      <c r="H145" s="118">
        <f>VLOOKUP(F145,TablaBco!$C$1:$G$47,4,FALSE)</f>
        <v>23351001</v>
      </c>
      <c r="I145" s="119">
        <f>DATE(2024,J145,B145)</f>
        <v>45345</v>
      </c>
      <c r="J145" s="118">
        <v>2</v>
      </c>
      <c r="K145" s="118">
        <f>SUMIF(Weeks!C:C,I145,Weeks!B:B)</f>
        <v>8</v>
      </c>
      <c r="L145" s="118" t="str">
        <f>VLOOKUP(F145,TablaBco!$C$1:$G$47,5,FALSE)</f>
        <v>Certificates</v>
      </c>
    </row>
    <row r="146" spans="2:12" x14ac:dyDescent="0.25">
      <c r="B146" s="116">
        <v>23</v>
      </c>
      <c r="C146" s="116"/>
      <c r="D146" s="86">
        <v>-7900</v>
      </c>
      <c r="E146" s="116">
        <v>7513</v>
      </c>
      <c r="F146" s="116" t="s">
        <v>246</v>
      </c>
      <c r="G146" s="116">
        <f>SUMIF(TablaBco!C:C,F146,TablaBco!E:E)</f>
        <v>30</v>
      </c>
      <c r="H146" s="118">
        <f>VLOOKUP(F146,TablaBco!$C$1:$G$47,4,FALSE)</f>
        <v>23351001</v>
      </c>
      <c r="I146" s="119">
        <f>DATE(2024,J146,B146)</f>
        <v>45345</v>
      </c>
      <c r="J146" s="118">
        <v>2</v>
      </c>
      <c r="K146" s="118">
        <f>SUMIF(Weeks!C:C,I146,Weeks!B:B)</f>
        <v>8</v>
      </c>
      <c r="L146" s="118" t="str">
        <f>VLOOKUP(F146,TablaBco!$C$1:$G$47,5,FALSE)</f>
        <v>Certificates</v>
      </c>
    </row>
    <row r="147" spans="2:12" x14ac:dyDescent="0.25">
      <c r="B147" s="116">
        <v>23</v>
      </c>
      <c r="C147" s="116"/>
      <c r="D147" s="86">
        <v>-743487</v>
      </c>
      <c r="E147" s="116">
        <v>8162</v>
      </c>
      <c r="F147" s="116" t="s">
        <v>272</v>
      </c>
      <c r="G147" s="116">
        <f>SUMIF(TablaBco!C:C,F147,TablaBco!E:E)</f>
        <v>30</v>
      </c>
      <c r="H147" s="118">
        <f>VLOOKUP(F147,TablaBco!$C$1:$G$47,4,FALSE)</f>
        <v>23353002</v>
      </c>
      <c r="I147" s="119">
        <f>DATE(2024,J147,B147)</f>
        <v>45345</v>
      </c>
      <c r="J147" s="118">
        <v>2</v>
      </c>
      <c r="K147" s="118">
        <f>SUMIF(Weeks!C:C,I147,Weeks!B:B)</f>
        <v>8</v>
      </c>
      <c r="L147" s="118" t="str">
        <f>VLOOKUP(F147,TablaBco!$C$1:$G$47,5,FALSE)</f>
        <v>Cleaning service</v>
      </c>
    </row>
    <row r="148" spans="2:12" x14ac:dyDescent="0.25">
      <c r="B148" s="116">
        <v>23</v>
      </c>
      <c r="C148" s="116"/>
      <c r="D148" s="86">
        <v>-1882695</v>
      </c>
      <c r="E148" s="116">
        <v>1160</v>
      </c>
      <c r="F148" s="120" t="s">
        <v>269</v>
      </c>
      <c r="G148" s="116">
        <f>SUMIF(TablaBco!C:C,F148,TablaBco!E:E)</f>
        <v>30</v>
      </c>
      <c r="H148" s="118">
        <f>VLOOKUP(F148,TablaBco!$C$1:$G$47,4,FALSE)</f>
        <v>25050501</v>
      </c>
      <c r="I148" s="119">
        <f t="shared" si="11"/>
        <v>45345</v>
      </c>
      <c r="J148" s="118">
        <v>2</v>
      </c>
      <c r="K148" s="118">
        <f>SUMIF(Weeks!C:C,I148,Weeks!B:B)</f>
        <v>8</v>
      </c>
      <c r="L148" s="118" t="str">
        <f>VLOOKUP(F148,TablaBco!$C$1:$G$47,5,FALSE)</f>
        <v>Payroll (Basics)</v>
      </c>
    </row>
    <row r="149" spans="2:12" x14ac:dyDescent="0.25">
      <c r="B149" s="116">
        <v>23</v>
      </c>
      <c r="C149" s="116"/>
      <c r="D149" s="86">
        <v>-2251168</v>
      </c>
      <c r="E149" s="116">
        <v>1160</v>
      </c>
      <c r="F149" s="120" t="s">
        <v>255</v>
      </c>
      <c r="G149" s="116">
        <f>SUMIF(TablaBco!C:C,F149,TablaBco!E:E)</f>
        <v>30</v>
      </c>
      <c r="H149" s="118">
        <f>VLOOKUP(F149,TablaBco!$C$1:$G$47,4,FALSE)</f>
        <v>25050501</v>
      </c>
      <c r="I149" s="119">
        <f t="shared" si="11"/>
        <v>45345</v>
      </c>
      <c r="J149" s="118">
        <v>2</v>
      </c>
      <c r="K149" s="118">
        <f>SUMIF(Weeks!C:C,I149,Weeks!B:B)</f>
        <v>8</v>
      </c>
      <c r="L149" s="118" t="str">
        <f>VLOOKUP(F149,TablaBco!$C$1:$G$47,5,FALSE)</f>
        <v>Payroll (Basics)</v>
      </c>
    </row>
    <row r="150" spans="2:12" x14ac:dyDescent="0.25">
      <c r="B150" s="116">
        <v>23</v>
      </c>
      <c r="C150" s="116"/>
      <c r="D150" s="86">
        <v>-1196000</v>
      </c>
      <c r="E150" s="116">
        <v>1160</v>
      </c>
      <c r="F150" s="120" t="s">
        <v>268</v>
      </c>
      <c r="G150" s="116">
        <f>SUMIF(TablaBco!C:C,F150,TablaBco!E:E)</f>
        <v>30</v>
      </c>
      <c r="H150" s="118">
        <f>VLOOKUP(F150,TablaBco!$C$1:$G$47,4,FALSE)</f>
        <v>25050501</v>
      </c>
      <c r="I150" s="119">
        <f t="shared" si="11"/>
        <v>45345</v>
      </c>
      <c r="J150" s="118">
        <v>2</v>
      </c>
      <c r="K150" s="118">
        <f>SUMIF(Weeks!C:C,I150,Weeks!B:B)</f>
        <v>8</v>
      </c>
      <c r="L150" s="118" t="str">
        <f>VLOOKUP(F150,TablaBco!$C$1:$G$47,5,FALSE)</f>
        <v>Payroll (Basics)</v>
      </c>
    </row>
    <row r="151" spans="2:12" x14ac:dyDescent="0.25">
      <c r="B151" s="116">
        <v>23</v>
      </c>
      <c r="C151" s="116"/>
      <c r="D151" s="86">
        <v>-1634000</v>
      </c>
      <c r="E151" s="116">
        <v>1160</v>
      </c>
      <c r="F151" s="120" t="s">
        <v>256</v>
      </c>
      <c r="G151" s="116">
        <f>SUMIF(TablaBco!C:C,F151,TablaBco!E:E)</f>
        <v>30</v>
      </c>
      <c r="H151" s="118">
        <f>VLOOKUP(F151,TablaBco!$C$1:$G$47,4,FALSE)</f>
        <v>25050501</v>
      </c>
      <c r="I151" s="119">
        <f t="shared" ref="I151:I157" si="13">DATE(2024,J151,B151)</f>
        <v>45345</v>
      </c>
      <c r="J151" s="118">
        <v>2</v>
      </c>
      <c r="K151" s="118">
        <f>SUMIF(Weeks!C:C,I151,Weeks!B:B)</f>
        <v>8</v>
      </c>
      <c r="L151" s="118" t="str">
        <f>VLOOKUP(F151,TablaBco!$C$1:$G$47,5,FALSE)</f>
        <v>Payroll (Basics)</v>
      </c>
    </row>
    <row r="152" spans="2:12" x14ac:dyDescent="0.25">
      <c r="B152" s="116">
        <v>23</v>
      </c>
      <c r="C152" s="116"/>
      <c r="D152" s="86">
        <v>-1804832</v>
      </c>
      <c r="E152" s="116">
        <v>1160</v>
      </c>
      <c r="F152" s="120" t="s">
        <v>271</v>
      </c>
      <c r="G152" s="116">
        <f>SUMIF(TablaBco!C:C,F152,TablaBco!E:E)</f>
        <v>30</v>
      </c>
      <c r="H152" s="118">
        <f>VLOOKUP(F152,TablaBco!$C$1:$G$47,4,FALSE)</f>
        <v>25050501</v>
      </c>
      <c r="I152" s="119">
        <f t="shared" si="13"/>
        <v>45345</v>
      </c>
      <c r="J152" s="118">
        <v>2</v>
      </c>
      <c r="K152" s="118">
        <f>SUMIF(Weeks!C:C,I152,Weeks!B:B)</f>
        <v>8</v>
      </c>
      <c r="L152" s="118" t="str">
        <f>VLOOKUP(F152,TablaBco!$C$1:$G$47,5,FALSE)</f>
        <v>Payroll (Basics)</v>
      </c>
    </row>
    <row r="153" spans="2:12" x14ac:dyDescent="0.25">
      <c r="B153" s="116">
        <v>26</v>
      </c>
      <c r="C153" s="116"/>
      <c r="D153" s="86">
        <v>-1618000</v>
      </c>
      <c r="E153" s="116">
        <v>1160</v>
      </c>
      <c r="F153" s="116" t="s">
        <v>267</v>
      </c>
      <c r="G153" s="116">
        <f>SUMIF(TablaBco!C:C,F153,TablaBco!E:E)</f>
        <v>30</v>
      </c>
      <c r="H153" s="118">
        <f>VLOOKUP(F153,TablaBco!$C$1:$G$47,4,FALSE)</f>
        <v>23353002</v>
      </c>
      <c r="I153" s="119">
        <f t="shared" si="13"/>
        <v>45348</v>
      </c>
      <c r="J153" s="118">
        <v>2</v>
      </c>
      <c r="K153" s="118">
        <f>SUMIF(Weeks!C:C,I153,Weeks!B:B)</f>
        <v>9</v>
      </c>
      <c r="L153" s="118" t="str">
        <f>VLOOKUP(F153,TablaBco!$C$1:$G$47,5,FALSE)</f>
        <v>Cleaning service</v>
      </c>
    </row>
    <row r="154" spans="2:12" x14ac:dyDescent="0.25">
      <c r="B154" s="116">
        <v>26</v>
      </c>
      <c r="C154" s="116"/>
      <c r="D154" s="86">
        <v>-2920000</v>
      </c>
      <c r="E154" s="116">
        <v>1160</v>
      </c>
      <c r="F154" s="116" t="s">
        <v>270</v>
      </c>
      <c r="G154" s="116">
        <f>SUMIF(TablaBco!C:C,F154,TablaBco!E:E)</f>
        <v>30</v>
      </c>
      <c r="H154" s="118">
        <f>VLOOKUP(F154,TablaBco!$C$1:$G$47,4,FALSE)</f>
        <v>23353002</v>
      </c>
      <c r="I154" s="119">
        <f>DATE(2024,J154,B154)</f>
        <v>45348</v>
      </c>
      <c r="J154" s="118">
        <v>2</v>
      </c>
      <c r="K154" s="118">
        <f>SUMIF(Weeks!C:C,I154,Weeks!B:B)</f>
        <v>9</v>
      </c>
      <c r="L154" s="118" t="str">
        <f>VLOOKUP(F154,TablaBco!$C$1:$G$47,5,FALSE)</f>
        <v>Cleaning service</v>
      </c>
    </row>
    <row r="155" spans="2:12" x14ac:dyDescent="0.25">
      <c r="B155" s="116">
        <v>26</v>
      </c>
      <c r="C155" s="116"/>
      <c r="D155" s="86">
        <v>-162000</v>
      </c>
      <c r="E155" s="116"/>
      <c r="F155" s="120" t="s">
        <v>268</v>
      </c>
      <c r="G155" s="116">
        <f>SUMIF(TablaBco!C:C,F155,TablaBco!E:E)</f>
        <v>30</v>
      </c>
      <c r="H155" s="118">
        <f>VLOOKUP(F155,TablaBco!$C$1:$G$47,4,FALSE)</f>
        <v>25050501</v>
      </c>
      <c r="I155" s="119">
        <f t="shared" ref="I155:I156" si="14">DATE(2024,J155,B155)</f>
        <v>45348</v>
      </c>
      <c r="J155" s="118">
        <v>2</v>
      </c>
      <c r="K155" s="118">
        <f>SUMIF(Weeks!C:C,I155,Weeks!B:B)</f>
        <v>9</v>
      </c>
      <c r="L155" s="118" t="str">
        <f>VLOOKUP(F155,TablaBco!$C$1:$G$47,5,FALSE)</f>
        <v>Payroll (Basics)</v>
      </c>
    </row>
    <row r="156" spans="2:12" x14ac:dyDescent="0.25">
      <c r="B156" s="116">
        <v>26</v>
      </c>
      <c r="C156" s="116"/>
      <c r="D156" s="86">
        <v>-64350</v>
      </c>
      <c r="E156" s="116"/>
      <c r="F156" s="120" t="s">
        <v>271</v>
      </c>
      <c r="G156" s="116">
        <f>SUMIF(TablaBco!C:C,F156,TablaBco!E:E)</f>
        <v>30</v>
      </c>
      <c r="H156" s="118">
        <f>VLOOKUP(F156,TablaBco!$C$1:$G$47,4,FALSE)</f>
        <v>25050501</v>
      </c>
      <c r="I156" s="119">
        <f t="shared" si="14"/>
        <v>45348</v>
      </c>
      <c r="J156" s="118">
        <v>2</v>
      </c>
      <c r="K156" s="118">
        <f>SUMIF(Weeks!C:C,I156,Weeks!B:B)</f>
        <v>9</v>
      </c>
      <c r="L156" s="118" t="str">
        <f>VLOOKUP(F156,TablaBco!$C$1:$G$47,5,FALSE)</f>
        <v>Payroll (Basics)</v>
      </c>
    </row>
    <row r="157" spans="2:12" x14ac:dyDescent="0.25">
      <c r="B157" s="116">
        <v>27</v>
      </c>
      <c r="C157" s="116"/>
      <c r="D157" s="86">
        <v>-1914500</v>
      </c>
      <c r="E157" s="116">
        <v>7513</v>
      </c>
      <c r="F157" s="116" t="s">
        <v>259</v>
      </c>
      <c r="G157" s="116">
        <f>SUMIF(TablaBco!C:C,F157,TablaBco!E:E)</f>
        <v>30</v>
      </c>
      <c r="H157" s="118">
        <f>VLOOKUP(F157,TablaBco!$C$1:$G$47,4,FALSE)</f>
        <v>237095</v>
      </c>
      <c r="I157" s="119">
        <f t="shared" si="13"/>
        <v>45349</v>
      </c>
      <c r="J157" s="118">
        <v>2</v>
      </c>
      <c r="K157" s="118">
        <f>SUMIF(Weeks!C:C,I157,Weeks!B:B)</f>
        <v>9</v>
      </c>
      <c r="L157" s="118" t="str">
        <f>VLOOKUP(F157,TablaBco!$C$1:$G$47,5,FALSE)</f>
        <v>Social security</v>
      </c>
    </row>
    <row r="158" spans="2:12" x14ac:dyDescent="0.25">
      <c r="B158" s="116">
        <v>27</v>
      </c>
      <c r="C158" s="116"/>
      <c r="D158" s="117">
        <v>0</v>
      </c>
      <c r="E158" s="116"/>
      <c r="F158" s="116" t="s">
        <v>375</v>
      </c>
      <c r="G158" s="116">
        <f>SUMIF(TablaBco!C:C,F158,TablaBco!E:E)</f>
        <v>30</v>
      </c>
      <c r="H158" s="118">
        <f>VLOOKUP(F158,TablaBco!$C$1:$G$47,4,FALSE)</f>
        <v>240890</v>
      </c>
      <c r="I158" s="119">
        <f t="shared" ref="I158:I160" si="15">DATE(2024,J158,B158)</f>
        <v>45349</v>
      </c>
      <c r="J158" s="118">
        <v>2</v>
      </c>
      <c r="K158" s="118">
        <f>SUMIF(Weeks!C:C,I158,Weeks!B:B)</f>
        <v>9</v>
      </c>
      <c r="L158" s="118" t="str">
        <f>VLOOKUP(F158,TablaBco!$C$1:$G$47,5,FALSE)</f>
        <v>Tax report: RST IVA Payable</v>
      </c>
    </row>
    <row r="159" spans="2:12" x14ac:dyDescent="0.25">
      <c r="B159" s="116">
        <v>28</v>
      </c>
      <c r="C159" s="116"/>
      <c r="D159" s="86">
        <v>-7900</v>
      </c>
      <c r="E159" s="116">
        <v>7513</v>
      </c>
      <c r="F159" s="116" t="s">
        <v>246</v>
      </c>
      <c r="G159" s="116">
        <f>SUMIF(TablaBco!C:C,F159,TablaBco!E:E)</f>
        <v>30</v>
      </c>
      <c r="H159" s="118">
        <f>VLOOKUP(F159,TablaBco!$C$1:$G$47,4,FALSE)</f>
        <v>23351001</v>
      </c>
      <c r="I159" s="119">
        <f>DATE(2024,J159,B159)</f>
        <v>45350</v>
      </c>
      <c r="J159" s="118">
        <v>2</v>
      </c>
      <c r="K159" s="118">
        <f>SUMIF(Weeks!C:C,I159,Weeks!B:B)</f>
        <v>9</v>
      </c>
      <c r="L159" s="118" t="str">
        <f>VLOOKUP(F159,TablaBco!$C$1:$G$47,5,FALSE)</f>
        <v>Certificates</v>
      </c>
    </row>
    <row r="160" spans="2:12" x14ac:dyDescent="0.25">
      <c r="B160" s="37">
        <v>27</v>
      </c>
      <c r="C160" s="37"/>
      <c r="D160" s="115">
        <v>-4322120</v>
      </c>
      <c r="E160" s="37">
        <v>1160</v>
      </c>
      <c r="F160" s="37" t="s">
        <v>251</v>
      </c>
      <c r="G160" s="37">
        <v>30</v>
      </c>
      <c r="H160" s="123">
        <v>23354003</v>
      </c>
      <c r="I160" s="124">
        <f t="shared" si="15"/>
        <v>45349</v>
      </c>
      <c r="J160" s="123">
        <v>2</v>
      </c>
      <c r="K160" s="123">
        <f>SUMIF(Weeks!C:C,I160,Weeks!B:B)</f>
        <v>9</v>
      </c>
      <c r="L160" s="123" t="s">
        <v>305</v>
      </c>
    </row>
    <row r="161" spans="2:13" x14ac:dyDescent="0.25">
      <c r="D161" s="34"/>
    </row>
    <row r="162" spans="2:13" x14ac:dyDescent="0.25">
      <c r="B162" s="49">
        <v>19</v>
      </c>
      <c r="C162" s="49"/>
      <c r="D162" s="48">
        <f>-5837620*0</f>
        <v>0</v>
      </c>
      <c r="E162" s="49">
        <v>8162</v>
      </c>
      <c r="F162" s="49" t="s">
        <v>276</v>
      </c>
      <c r="G162" s="49">
        <f>SUMIF(TablaBco!C:C,F162,TablaBco!E:E)</f>
        <v>30</v>
      </c>
      <c r="H162" s="121">
        <f>VLOOKUP(F162,TablaBco!$C$1:$G$47,4,FALSE)</f>
        <v>23359502</v>
      </c>
      <c r="I162" s="122">
        <f t="shared" ref="I162" si="16">DATE(2024,J162,B162)</f>
        <v>45341</v>
      </c>
      <c r="J162" s="121">
        <v>2</v>
      </c>
      <c r="K162" s="121">
        <f>SUMIF(Weeks!C:C,I162,Weeks!B:B)</f>
        <v>8</v>
      </c>
      <c r="L162" s="121" t="str">
        <f>VLOOKUP(F162,TablaBco!$C$1:$G$47,5,FALSE)</f>
        <v>Cleaning supplies</v>
      </c>
      <c r="M162" s="49" t="s">
        <v>377</v>
      </c>
    </row>
  </sheetData>
  <autoFilter ref="B2:L161" xr:uid="{72359EF7-A825-4C7C-85B9-5796A711C240}"/>
  <sortState ref="B75:L157">
    <sortCondition ref="G75:G157"/>
    <sortCondition ref="B75:B15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69124-4B5C-4025-82C8-23F20F3F5D6A}">
  <dimension ref="A1:N40"/>
  <sheetViews>
    <sheetView workbookViewId="0">
      <selection activeCell="D25" sqref="D25"/>
    </sheetView>
  </sheetViews>
  <sheetFormatPr baseColWidth="10" defaultRowHeight="15" x14ac:dyDescent="0.25"/>
  <cols>
    <col min="2" max="2" width="31.7109375" bestFit="1" customWidth="1"/>
    <col min="3" max="3" width="12.28515625" bestFit="1" customWidth="1"/>
    <col min="4" max="4" width="12.5703125" bestFit="1" customWidth="1"/>
  </cols>
  <sheetData>
    <row r="1" spans="2:14" x14ac:dyDescent="0.25">
      <c r="C1" s="91">
        <v>1</v>
      </c>
      <c r="D1" s="91">
        <v>2</v>
      </c>
      <c r="E1" s="91">
        <v>3</v>
      </c>
      <c r="F1" s="91">
        <v>4</v>
      </c>
      <c r="G1" s="91">
        <v>5</v>
      </c>
      <c r="H1" s="91">
        <v>6</v>
      </c>
      <c r="I1" s="91">
        <v>7</v>
      </c>
      <c r="J1" s="91">
        <v>8</v>
      </c>
      <c r="K1" s="91">
        <v>9</v>
      </c>
      <c r="L1" s="91">
        <v>10</v>
      </c>
      <c r="M1" s="91">
        <v>11</v>
      </c>
      <c r="N1" s="91">
        <v>12</v>
      </c>
    </row>
    <row r="2" spans="2:14" x14ac:dyDescent="0.25">
      <c r="C2" s="29" t="s">
        <v>339</v>
      </c>
      <c r="D2" s="29" t="s">
        <v>340</v>
      </c>
      <c r="E2" s="29" t="s">
        <v>341</v>
      </c>
      <c r="F2" s="29" t="s">
        <v>342</v>
      </c>
      <c r="G2" s="29" t="s">
        <v>343</v>
      </c>
      <c r="H2" s="29" t="s">
        <v>344</v>
      </c>
      <c r="I2" s="29" t="s">
        <v>345</v>
      </c>
      <c r="J2" s="29" t="s">
        <v>346</v>
      </c>
      <c r="K2" s="29" t="s">
        <v>347</v>
      </c>
      <c r="L2" s="29" t="s">
        <v>348</v>
      </c>
      <c r="M2" s="29" t="s">
        <v>349</v>
      </c>
      <c r="N2" s="29" t="s">
        <v>350</v>
      </c>
    </row>
    <row r="3" spans="2:14" x14ac:dyDescent="0.25">
      <c r="B3" t="s">
        <v>238</v>
      </c>
      <c r="C3" s="34">
        <f>ROUND(SUMIFS('2024'!$D:$D,'2024'!$J:$J,C$1,'2024'!$F:$F,$B3),2)</f>
        <v>4461.88</v>
      </c>
      <c r="D3" s="34">
        <f>SUMIFS('2024'!$D:$D,'2024'!$J:$J,D$1,'2024'!$F:$F,$B3)</f>
        <v>3401.42</v>
      </c>
      <c r="E3" s="34">
        <f>SUMIFS('2024'!$D:$D,'2024'!$J:$J,E$1,'2024'!$F:$F,$B3)</f>
        <v>0</v>
      </c>
      <c r="F3" s="34">
        <f>SUMIFS('2024'!$D:$D,'2024'!$J:$J,F$1,'2024'!$F:$F,$B3)</f>
        <v>0</v>
      </c>
      <c r="G3" s="34">
        <f>SUMIFS('2024'!$D:$D,'2024'!$J:$J,G$1,'2024'!$F:$F,$B3)</f>
        <v>0</v>
      </c>
      <c r="H3" s="34">
        <f>SUMIFS('2024'!$D:$D,'2024'!$J:$J,H$1,'2024'!$F:$F,$B3)</f>
        <v>0</v>
      </c>
      <c r="I3" s="34">
        <f>SUMIFS('2024'!$D:$D,'2024'!$J:$J,I$1,'2024'!$F:$F,$B3)</f>
        <v>0</v>
      </c>
      <c r="J3" s="34">
        <f>SUMIFS('2024'!$D:$D,'2024'!$J:$J,J$1,'2024'!$F:$F,$B3)</f>
        <v>0</v>
      </c>
      <c r="K3" s="34">
        <f>SUMIFS('2024'!$D:$D,'2024'!$J:$J,K$1,'2024'!$F:$F,$B3)</f>
        <v>0</v>
      </c>
      <c r="L3" s="34">
        <f>SUMIFS('2024'!$D:$D,'2024'!$J:$J,L$1,'2024'!$F:$F,$B3)</f>
        <v>0</v>
      </c>
      <c r="M3" s="34">
        <f>SUMIFS('2024'!$D:$D,'2024'!$J:$J,M$1,'2024'!$F:$F,$B3)</f>
        <v>0</v>
      </c>
      <c r="N3" s="34">
        <f>SUMIFS('2024'!$D:$D,'2024'!$J:$J,N$1,'2024'!$F:$F,$B3)</f>
        <v>0</v>
      </c>
    </row>
    <row r="4" spans="2:14" x14ac:dyDescent="0.25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</row>
    <row r="5" spans="2:14" x14ac:dyDescent="0.25">
      <c r="B5" t="s">
        <v>240</v>
      </c>
      <c r="C5" s="34">
        <f>ROUND(-SUMIFS('2024'!$D:$D,'2024'!$J:$J,C$1,'2024'!$F:$F,$B5),2)</f>
        <v>48440</v>
      </c>
      <c r="D5" s="34">
        <f>SUMIFS('2024'!$D:$D,'2024'!$J:$J,D$1,'2024'!$F:$F,$B5)</f>
        <v>-48440</v>
      </c>
      <c r="E5" s="34">
        <f>SUMIFS('2024'!$D:$D,'2024'!$J:$J,E$1,'2024'!$F:$F,$B5)</f>
        <v>0</v>
      </c>
      <c r="F5" s="34">
        <f>SUMIFS('2024'!$D:$D,'2024'!$J:$J,F$1,'2024'!$F:$F,$B5)</f>
        <v>0</v>
      </c>
      <c r="G5" s="34">
        <f>SUMIFS('2024'!$D:$D,'2024'!$J:$J,G$1,'2024'!$F:$F,$B5)</f>
        <v>0</v>
      </c>
      <c r="H5" s="34">
        <f>SUMIFS('2024'!$D:$D,'2024'!$J:$J,H$1,'2024'!$F:$F,$B5)</f>
        <v>0</v>
      </c>
      <c r="I5" s="34">
        <f>SUMIFS('2024'!$D:$D,'2024'!$J:$J,I$1,'2024'!$F:$F,$B5)</f>
        <v>0</v>
      </c>
      <c r="J5" s="34">
        <f>SUMIFS('2024'!$D:$D,'2024'!$J:$J,J$1,'2024'!$F:$F,$B5)</f>
        <v>0</v>
      </c>
      <c r="K5" s="34">
        <f>SUMIFS('2024'!$D:$D,'2024'!$J:$J,K$1,'2024'!$F:$F,$B5)</f>
        <v>0</v>
      </c>
      <c r="L5" s="34">
        <f>SUMIFS('2024'!$D:$D,'2024'!$J:$J,L$1,'2024'!$F:$F,$B5)</f>
        <v>0</v>
      </c>
      <c r="M5" s="34">
        <f>SUMIFS('2024'!$D:$D,'2024'!$J:$J,M$1,'2024'!$F:$F,$B5)</f>
        <v>0</v>
      </c>
      <c r="N5" s="34">
        <f>SUMIFS('2024'!$D:$D,'2024'!$J:$J,N$1,'2024'!$F:$F,$B5)</f>
        <v>0</v>
      </c>
    </row>
    <row r="6" spans="2:14" x14ac:dyDescent="0.25">
      <c r="B6" t="s">
        <v>242</v>
      </c>
      <c r="C6" s="34">
        <f>ROUND(-SUMIFS('2024'!$D:$D,'2024'!$J:$J,C$1,'2024'!$F:$F,$B6),2)</f>
        <v>9203</v>
      </c>
      <c r="D6" s="34">
        <f>SUMIFS('2024'!$D:$D,'2024'!$J:$J,D$1,'2024'!$F:$F,$B6)</f>
        <v>-9203</v>
      </c>
      <c r="E6" s="34">
        <f>SUMIFS('2024'!$D:$D,'2024'!$J:$J,E$1,'2024'!$F:$F,$B6)</f>
        <v>0</v>
      </c>
      <c r="F6" s="34">
        <f>SUMIFS('2024'!$D:$D,'2024'!$J:$J,F$1,'2024'!$F:$F,$B6)</f>
        <v>0</v>
      </c>
      <c r="G6" s="34">
        <f>SUMIFS('2024'!$D:$D,'2024'!$J:$J,G$1,'2024'!$F:$F,$B6)</f>
        <v>0</v>
      </c>
      <c r="H6" s="34">
        <f>SUMIFS('2024'!$D:$D,'2024'!$J:$J,H$1,'2024'!$F:$F,$B6)</f>
        <v>0</v>
      </c>
      <c r="I6" s="34">
        <f>SUMIFS('2024'!$D:$D,'2024'!$J:$J,I$1,'2024'!$F:$F,$B6)</f>
        <v>0</v>
      </c>
      <c r="J6" s="34">
        <f>SUMIFS('2024'!$D:$D,'2024'!$J:$J,J$1,'2024'!$F:$F,$B6)</f>
        <v>0</v>
      </c>
      <c r="K6" s="34">
        <f>SUMIFS('2024'!$D:$D,'2024'!$J:$J,K$1,'2024'!$F:$F,$B6)</f>
        <v>0</v>
      </c>
      <c r="L6" s="34">
        <f>SUMIFS('2024'!$D:$D,'2024'!$J:$J,L$1,'2024'!$F:$F,$B6)</f>
        <v>0</v>
      </c>
      <c r="M6" s="34">
        <f>SUMIFS('2024'!$D:$D,'2024'!$J:$J,M$1,'2024'!$F:$F,$B6)</f>
        <v>0</v>
      </c>
      <c r="N6" s="34">
        <f>SUMIFS('2024'!$D:$D,'2024'!$J:$J,N$1,'2024'!$F:$F,$B6)</f>
        <v>0</v>
      </c>
    </row>
    <row r="7" spans="2:14" x14ac:dyDescent="0.25">
      <c r="B7" t="s">
        <v>28</v>
      </c>
      <c r="C7" s="34">
        <f>ROUND(-SUMIFS('2024'!$D:$D,'2024'!$J:$J,C$1,'2024'!$F:$F,$B7),2)</f>
        <v>14190</v>
      </c>
      <c r="D7" s="34">
        <f>SUMIFS('2024'!$D:$D,'2024'!$J:$J,D$1,'2024'!$F:$F,$B7)</f>
        <v>-14190</v>
      </c>
      <c r="E7" s="34">
        <f>SUMIFS('2024'!$D:$D,'2024'!$J:$J,E$1,'2024'!$F:$F,$B7)</f>
        <v>0</v>
      </c>
      <c r="F7" s="34">
        <f>SUMIFS('2024'!$D:$D,'2024'!$J:$J,F$1,'2024'!$F:$F,$B7)</f>
        <v>0</v>
      </c>
      <c r="G7" s="34">
        <f>SUMIFS('2024'!$D:$D,'2024'!$J:$J,G$1,'2024'!$F:$F,$B7)</f>
        <v>0</v>
      </c>
      <c r="H7" s="34">
        <f>SUMIFS('2024'!$D:$D,'2024'!$J:$J,H$1,'2024'!$F:$F,$B7)</f>
        <v>0</v>
      </c>
      <c r="I7" s="34">
        <f>SUMIFS('2024'!$D:$D,'2024'!$J:$J,I$1,'2024'!$F:$F,$B7)</f>
        <v>0</v>
      </c>
      <c r="J7" s="34">
        <f>SUMIFS('2024'!$D:$D,'2024'!$J:$J,J$1,'2024'!$F:$F,$B7)</f>
        <v>0</v>
      </c>
      <c r="K7" s="34">
        <f>SUMIFS('2024'!$D:$D,'2024'!$J:$J,K$1,'2024'!$F:$F,$B7)</f>
        <v>0</v>
      </c>
      <c r="L7" s="34">
        <f>SUMIFS('2024'!$D:$D,'2024'!$J:$J,L$1,'2024'!$F:$F,$B7)</f>
        <v>0</v>
      </c>
      <c r="M7" s="34">
        <f>SUMIFS('2024'!$D:$D,'2024'!$J:$J,M$1,'2024'!$F:$F,$B7)</f>
        <v>0</v>
      </c>
      <c r="N7" s="34">
        <f>SUMIFS('2024'!$D:$D,'2024'!$J:$J,N$1,'2024'!$F:$F,$B7)</f>
        <v>0</v>
      </c>
    </row>
    <row r="8" spans="2:14" x14ac:dyDescent="0.25">
      <c r="B8" t="s">
        <v>265</v>
      </c>
      <c r="C8" s="34">
        <f>ROUND(-SUMIFS('2024'!$D:$D,'2024'!$J:$J,C$1,'2024'!$F:$F,$B8),2)</f>
        <v>79090</v>
      </c>
      <c r="D8" s="34">
        <f>SUMIFS('2024'!$D:$D,'2024'!$J:$J,D$1,'2024'!$F:$F,$B8)</f>
        <v>-64710</v>
      </c>
      <c r="E8" s="34">
        <f>SUMIFS('2024'!$D:$D,'2024'!$J:$J,E$1,'2024'!$F:$F,$B8)</f>
        <v>0</v>
      </c>
      <c r="F8" s="34">
        <f>SUMIFS('2024'!$D:$D,'2024'!$J:$J,F$1,'2024'!$F:$F,$B8)</f>
        <v>0</v>
      </c>
      <c r="G8" s="34">
        <f>SUMIFS('2024'!$D:$D,'2024'!$J:$J,G$1,'2024'!$F:$F,$B8)</f>
        <v>0</v>
      </c>
      <c r="H8" s="34">
        <f>SUMIFS('2024'!$D:$D,'2024'!$J:$J,H$1,'2024'!$F:$F,$B8)</f>
        <v>0</v>
      </c>
      <c r="I8" s="34">
        <f>SUMIFS('2024'!$D:$D,'2024'!$J:$J,I$1,'2024'!$F:$F,$B8)</f>
        <v>0</v>
      </c>
      <c r="J8" s="34">
        <f>SUMIFS('2024'!$D:$D,'2024'!$J:$J,J$1,'2024'!$F:$F,$B8)</f>
        <v>0</v>
      </c>
      <c r="K8" s="34">
        <f>SUMIFS('2024'!$D:$D,'2024'!$J:$J,K$1,'2024'!$F:$F,$B8)</f>
        <v>0</v>
      </c>
      <c r="L8" s="34">
        <f>SUMIFS('2024'!$D:$D,'2024'!$J:$J,L$1,'2024'!$F:$F,$B8)</f>
        <v>0</v>
      </c>
      <c r="M8" s="34">
        <f>SUMIFS('2024'!$D:$D,'2024'!$J:$J,M$1,'2024'!$F:$F,$B8)</f>
        <v>0</v>
      </c>
      <c r="N8" s="34">
        <f>SUMIFS('2024'!$D:$D,'2024'!$J:$J,N$1,'2024'!$F:$F,$B8)</f>
        <v>0</v>
      </c>
    </row>
    <row r="9" spans="2:14" x14ac:dyDescent="0.25">
      <c r="B9" t="s">
        <v>29</v>
      </c>
      <c r="C9" s="34">
        <f>ROUND(-SUMIFS('2024'!$D:$D,'2024'!$J:$J,C$1,'2024'!$F:$F,$B9),2)</f>
        <v>29930</v>
      </c>
      <c r="D9" s="34">
        <f>SUMIFS('2024'!$D:$D,'2024'!$J:$J,D$1,'2024'!$F:$F,$B9)</f>
        <v>-18950</v>
      </c>
      <c r="E9" s="34">
        <f>SUMIFS('2024'!$D:$D,'2024'!$J:$J,E$1,'2024'!$F:$F,$B9)</f>
        <v>0</v>
      </c>
      <c r="F9" s="34">
        <f>SUMIFS('2024'!$D:$D,'2024'!$J:$J,F$1,'2024'!$F:$F,$B9)</f>
        <v>0</v>
      </c>
      <c r="G9" s="34">
        <f>SUMIFS('2024'!$D:$D,'2024'!$J:$J,G$1,'2024'!$F:$F,$B9)</f>
        <v>0</v>
      </c>
      <c r="H9" s="34">
        <f>SUMIFS('2024'!$D:$D,'2024'!$J:$J,H$1,'2024'!$F:$F,$B9)</f>
        <v>0</v>
      </c>
      <c r="I9" s="34">
        <f>SUMIFS('2024'!$D:$D,'2024'!$J:$J,I$1,'2024'!$F:$F,$B9)</f>
        <v>0</v>
      </c>
      <c r="J9" s="34">
        <f>SUMIFS('2024'!$D:$D,'2024'!$J:$J,J$1,'2024'!$F:$F,$B9)</f>
        <v>0</v>
      </c>
      <c r="K9" s="34">
        <f>SUMIFS('2024'!$D:$D,'2024'!$J:$J,K$1,'2024'!$F:$F,$B9)</f>
        <v>0</v>
      </c>
      <c r="L9" s="34">
        <f>SUMIFS('2024'!$D:$D,'2024'!$J:$J,L$1,'2024'!$F:$F,$B9)</f>
        <v>0</v>
      </c>
      <c r="M9" s="34">
        <f>SUMIFS('2024'!$D:$D,'2024'!$J:$J,M$1,'2024'!$F:$F,$B9)</f>
        <v>0</v>
      </c>
      <c r="N9" s="34">
        <f>SUMIFS('2024'!$D:$D,'2024'!$J:$J,N$1,'2024'!$F:$F,$B9)</f>
        <v>0</v>
      </c>
    </row>
    <row r="10" spans="2:14" x14ac:dyDescent="0.25">
      <c r="B10" t="s">
        <v>239</v>
      </c>
      <c r="C10" s="34">
        <f>ROUND(-SUMIFS('2024'!$D:$D,'2024'!$J:$J,C$1,'2024'!$F:$F,$B10),2)</f>
        <v>20713.8</v>
      </c>
      <c r="D10" s="34">
        <f>SUMIFS('2024'!$D:$D,'2024'!$J:$J,D$1,'2024'!$F:$F,$B10)</f>
        <v>-15895.400000000001</v>
      </c>
      <c r="E10" s="34">
        <f>SUMIFS('2024'!$D:$D,'2024'!$J:$J,E$1,'2024'!$F:$F,$B10)</f>
        <v>0</v>
      </c>
      <c r="F10" s="34">
        <f>SUMIFS('2024'!$D:$D,'2024'!$J:$J,F$1,'2024'!$F:$F,$B10)</f>
        <v>0</v>
      </c>
      <c r="G10" s="34">
        <f>SUMIFS('2024'!$D:$D,'2024'!$J:$J,G$1,'2024'!$F:$F,$B10)</f>
        <v>0</v>
      </c>
      <c r="H10" s="34">
        <f>SUMIFS('2024'!$D:$D,'2024'!$J:$J,H$1,'2024'!$F:$F,$B10)</f>
        <v>0</v>
      </c>
      <c r="I10" s="34">
        <f>SUMIFS('2024'!$D:$D,'2024'!$J:$J,I$1,'2024'!$F:$F,$B10)</f>
        <v>0</v>
      </c>
      <c r="J10" s="34">
        <f>SUMIFS('2024'!$D:$D,'2024'!$J:$J,J$1,'2024'!$F:$F,$B10)</f>
        <v>0</v>
      </c>
      <c r="K10" s="34">
        <f>SUMIFS('2024'!$D:$D,'2024'!$J:$J,K$1,'2024'!$F:$F,$B10)</f>
        <v>0</v>
      </c>
      <c r="L10" s="34">
        <f>SUMIFS('2024'!$D:$D,'2024'!$J:$J,L$1,'2024'!$F:$F,$B10)</f>
        <v>0</v>
      </c>
      <c r="M10" s="34">
        <f>SUMIFS('2024'!$D:$D,'2024'!$J:$J,M$1,'2024'!$F:$F,$B10)</f>
        <v>0</v>
      </c>
      <c r="N10" s="34">
        <f>SUMIFS('2024'!$D:$D,'2024'!$J:$J,N$1,'2024'!$F:$F,$B10)</f>
        <v>0</v>
      </c>
    </row>
    <row r="11" spans="2:14" x14ac:dyDescent="0.25">
      <c r="B11" t="s">
        <v>278</v>
      </c>
      <c r="C11" s="34">
        <f>ROUND(-SUMIFS('2024'!$D:$D,'2024'!$J:$J,C$1,'2024'!$F:$F,$B11),2)</f>
        <v>40982</v>
      </c>
      <c r="D11" s="34">
        <f>SUMIFS('2024'!$D:$D,'2024'!$J:$J,D$1,'2024'!$F:$F,$B11)</f>
        <v>-40982</v>
      </c>
      <c r="E11" s="34">
        <f>SUMIFS('2024'!$D:$D,'2024'!$J:$J,E$1,'2024'!$F:$F,$B11)</f>
        <v>0</v>
      </c>
      <c r="F11" s="34">
        <f>SUMIFS('2024'!$D:$D,'2024'!$J:$J,F$1,'2024'!$F:$F,$B11)</f>
        <v>0</v>
      </c>
      <c r="G11" s="34">
        <f>SUMIFS('2024'!$D:$D,'2024'!$J:$J,G$1,'2024'!$F:$F,$B11)</f>
        <v>0</v>
      </c>
      <c r="H11" s="34">
        <f>SUMIFS('2024'!$D:$D,'2024'!$J:$J,H$1,'2024'!$F:$F,$B11)</f>
        <v>0</v>
      </c>
      <c r="I11" s="34">
        <f>SUMIFS('2024'!$D:$D,'2024'!$J:$J,I$1,'2024'!$F:$F,$B11)</f>
        <v>0</v>
      </c>
      <c r="J11" s="34">
        <f>SUMIFS('2024'!$D:$D,'2024'!$J:$J,J$1,'2024'!$F:$F,$B11)</f>
        <v>0</v>
      </c>
      <c r="K11" s="34">
        <f>SUMIFS('2024'!$D:$D,'2024'!$J:$J,K$1,'2024'!$F:$F,$B11)</f>
        <v>0</v>
      </c>
      <c r="L11" s="34">
        <f>SUMIFS('2024'!$D:$D,'2024'!$J:$J,L$1,'2024'!$F:$F,$B11)</f>
        <v>0</v>
      </c>
      <c r="M11" s="34">
        <f>SUMIFS('2024'!$D:$D,'2024'!$J:$J,M$1,'2024'!$F:$F,$B11)</f>
        <v>0</v>
      </c>
      <c r="N11" s="34">
        <f>SUMIFS('2024'!$D:$D,'2024'!$J:$J,N$1,'2024'!$F:$F,$B11)</f>
        <v>0</v>
      </c>
    </row>
    <row r="12" spans="2:14" x14ac:dyDescent="0.25">
      <c r="B12" t="s">
        <v>241</v>
      </c>
      <c r="C12" s="34">
        <f>ROUND(-SUMIFS('2024'!$D:$D,'2024'!$J:$J,C$1,'2024'!$F:$F,$B12),2)</f>
        <v>149252.25</v>
      </c>
      <c r="D12" s="34">
        <f>SUMIFS('2024'!$D:$D,'2024'!$J:$J,D$1,'2024'!$F:$F,$B12)</f>
        <v>-176467.34000000003</v>
      </c>
      <c r="E12" s="34">
        <f>SUMIFS('2024'!$D:$D,'2024'!$J:$J,E$1,'2024'!$F:$F,$B12)</f>
        <v>0</v>
      </c>
      <c r="F12" s="34">
        <f>SUMIFS('2024'!$D:$D,'2024'!$J:$J,F$1,'2024'!$F:$F,$B12)</f>
        <v>0</v>
      </c>
      <c r="G12" s="34">
        <f>SUMIFS('2024'!$D:$D,'2024'!$J:$J,G$1,'2024'!$F:$F,$B12)</f>
        <v>0</v>
      </c>
      <c r="H12" s="34">
        <f>SUMIFS('2024'!$D:$D,'2024'!$J:$J,H$1,'2024'!$F:$F,$B12)</f>
        <v>0</v>
      </c>
      <c r="I12" s="34">
        <f>SUMIFS('2024'!$D:$D,'2024'!$J:$J,I$1,'2024'!$F:$F,$B12)</f>
        <v>0</v>
      </c>
      <c r="J12" s="34">
        <f>SUMIFS('2024'!$D:$D,'2024'!$J:$J,J$1,'2024'!$F:$F,$B12)</f>
        <v>0</v>
      </c>
      <c r="K12" s="34">
        <f>SUMIFS('2024'!$D:$D,'2024'!$J:$J,K$1,'2024'!$F:$F,$B12)</f>
        <v>0</v>
      </c>
      <c r="L12" s="34">
        <f>SUMIFS('2024'!$D:$D,'2024'!$J:$J,L$1,'2024'!$F:$F,$B12)</f>
        <v>0</v>
      </c>
      <c r="M12" s="34">
        <f>SUMIFS('2024'!$D:$D,'2024'!$J:$J,M$1,'2024'!$F:$F,$B12)</f>
        <v>0</v>
      </c>
      <c r="N12" s="34">
        <f>SUMIFS('2024'!$D:$D,'2024'!$J:$J,N$1,'2024'!$F:$F,$B12)</f>
        <v>0</v>
      </c>
    </row>
    <row r="13" spans="2:14" ht="15.75" thickBot="1" x14ac:dyDescent="0.3">
      <c r="C13" s="92">
        <f t="shared" ref="C13:N13" si="0">SUM(C5:C12)</f>
        <v>391801.05</v>
      </c>
      <c r="D13" s="92">
        <f t="shared" si="0"/>
        <v>-388837.74</v>
      </c>
      <c r="E13" s="92">
        <f t="shared" si="0"/>
        <v>0</v>
      </c>
      <c r="F13" s="92">
        <f t="shared" si="0"/>
        <v>0</v>
      </c>
      <c r="G13" s="92">
        <f t="shared" si="0"/>
        <v>0</v>
      </c>
      <c r="H13" s="92">
        <f t="shared" si="0"/>
        <v>0</v>
      </c>
      <c r="I13" s="92">
        <f t="shared" si="0"/>
        <v>0</v>
      </c>
      <c r="J13" s="92">
        <f t="shared" si="0"/>
        <v>0</v>
      </c>
      <c r="K13" s="92">
        <f t="shared" si="0"/>
        <v>0</v>
      </c>
      <c r="L13" s="92">
        <f t="shared" si="0"/>
        <v>0</v>
      </c>
      <c r="M13" s="92">
        <f t="shared" si="0"/>
        <v>0</v>
      </c>
      <c r="N13" s="92">
        <f t="shared" si="0"/>
        <v>0</v>
      </c>
    </row>
    <row r="15" spans="2:14" x14ac:dyDescent="0.25">
      <c r="C15" s="34">
        <f>+C8+C9</f>
        <v>109020</v>
      </c>
      <c r="D15" s="34">
        <f>+D8+D9</f>
        <v>-83660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</row>
    <row r="16" spans="2:14" x14ac:dyDescent="0.25">
      <c r="C16" s="34">
        <f>+C15*0.19</f>
        <v>20713.8</v>
      </c>
      <c r="D16" s="34">
        <f>+D15*0.19</f>
        <v>-15895.4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</row>
    <row r="17" spans="1:14" x14ac:dyDescent="0.25">
      <c r="B17" s="29" t="s">
        <v>351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</row>
    <row r="18" spans="1:14" x14ac:dyDescent="0.25">
      <c r="A18" s="91"/>
      <c r="B18" s="91" t="s">
        <v>311</v>
      </c>
      <c r="C18" s="34">
        <v>87194.55</v>
      </c>
      <c r="D18" s="34">
        <f>C20</f>
        <v>4703997.7900000075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</row>
    <row r="19" spans="1:14" x14ac:dyDescent="0.25">
      <c r="A19" s="91"/>
      <c r="B19" s="91" t="s">
        <v>353</v>
      </c>
      <c r="C19" s="34">
        <f>SUMIFS('2024'!$D:$D,'2024'!$J:$J,C$1)</f>
        <v>4616803.2400000077</v>
      </c>
      <c r="D19" s="34">
        <f>SUMIFS('2024'!$D:$D,'2024'!$J:$J,D$1)</f>
        <v>4187183.7499999814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</row>
    <row r="20" spans="1:14" x14ac:dyDescent="0.25">
      <c r="A20" s="91"/>
      <c r="B20" s="91" t="s">
        <v>312</v>
      </c>
      <c r="C20" s="34">
        <f>SUM(C18:C19)</f>
        <v>4703997.7900000075</v>
      </c>
      <c r="D20" s="34">
        <f>SUM(D18:D19)</f>
        <v>8891181.5399999879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</row>
    <row r="21" spans="1:14" x14ac:dyDescent="0.25">
      <c r="A21" s="91"/>
      <c r="B21" s="91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</row>
    <row r="22" spans="1:14" x14ac:dyDescent="0.25">
      <c r="A22" s="91" t="s">
        <v>313</v>
      </c>
      <c r="B22" s="91" t="s">
        <v>312</v>
      </c>
      <c r="C22" s="34">
        <v>4703997.79</v>
      </c>
      <c r="D22" s="34">
        <v>8840035.8599999994</v>
      </c>
      <c r="E22" s="34"/>
      <c r="F22" s="34"/>
      <c r="G22" s="34"/>
      <c r="H22" s="34"/>
      <c r="I22" s="34"/>
      <c r="J22" s="34"/>
      <c r="K22" s="34"/>
      <c r="L22" s="34"/>
      <c r="M22" s="34"/>
      <c r="N22" s="34"/>
    </row>
    <row r="23" spans="1:14" x14ac:dyDescent="0.25"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</row>
    <row r="24" spans="1:14" ht="15.75" thickBot="1" x14ac:dyDescent="0.3">
      <c r="A24" s="91" t="s">
        <v>152</v>
      </c>
      <c r="C24" s="93">
        <f>C20-C22</f>
        <v>7.4505805969238281E-9</v>
      </c>
      <c r="D24" s="93">
        <f>D20-D22</f>
        <v>51145.679999988526</v>
      </c>
      <c r="E24" s="34"/>
      <c r="F24" s="34"/>
      <c r="G24" s="34"/>
      <c r="H24" s="34"/>
      <c r="I24" s="34"/>
      <c r="J24" s="34"/>
      <c r="K24" s="34"/>
      <c r="L24" s="34"/>
      <c r="M24" s="34"/>
      <c r="N24" s="34"/>
    </row>
    <row r="25" spans="1:14" x14ac:dyDescent="0.25"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</row>
    <row r="26" spans="1:14" x14ac:dyDescent="0.25"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</row>
    <row r="27" spans="1:14" x14ac:dyDescent="0.25">
      <c r="A27" s="91" t="s">
        <v>352</v>
      </c>
      <c r="B27" s="91" t="s">
        <v>312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</row>
    <row r="28" spans="1:14" x14ac:dyDescent="0.25"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</row>
    <row r="29" spans="1:14" x14ac:dyDescent="0.25"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</row>
    <row r="30" spans="1:14" x14ac:dyDescent="0.25"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</row>
    <row r="31" spans="1:14" x14ac:dyDescent="0.25"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</row>
    <row r="32" spans="1:14" x14ac:dyDescent="0.25"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</row>
    <row r="33" spans="3:14" x14ac:dyDescent="0.25"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</row>
    <row r="34" spans="3:14" x14ac:dyDescent="0.25"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</row>
    <row r="35" spans="3:14" x14ac:dyDescent="0.25"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</row>
    <row r="36" spans="3:14" x14ac:dyDescent="0.25"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</row>
    <row r="37" spans="3:14" x14ac:dyDescent="0.25"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</row>
    <row r="38" spans="3:14" x14ac:dyDescent="0.25"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</row>
    <row r="39" spans="3:14" x14ac:dyDescent="0.25"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</row>
    <row r="40" spans="3:14" x14ac:dyDescent="0.25"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</row>
  </sheetData>
  <phoneticPr fontId="2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53FF7-0A4B-4AE9-B03B-6FC44EE5C0C4}">
  <sheetPr>
    <tabColor rgb="FF00FF00"/>
  </sheetPr>
  <dimension ref="A1:BF76"/>
  <sheetViews>
    <sheetView showGridLines="0" tabSelected="1" workbookViewId="0">
      <pane xSplit="3" ySplit="6" topLeftCell="D8" activePane="bottomRight" state="frozen"/>
      <selection activeCell="C2" sqref="C2"/>
      <selection pane="topRight" activeCell="C2" sqref="C2"/>
      <selection pane="bottomLeft" activeCell="C2" sqref="C2"/>
      <selection pane="bottomRight" activeCell="L33" sqref="L33"/>
    </sheetView>
  </sheetViews>
  <sheetFormatPr baseColWidth="10" defaultColWidth="11.42578125" defaultRowHeight="15" x14ac:dyDescent="0.25"/>
  <cols>
    <col min="1" max="1" width="9.140625" style="8" bestFit="1" customWidth="1"/>
    <col min="2" max="2" width="2.7109375" style="8" customWidth="1"/>
    <col min="3" max="3" width="35.140625" style="8" bestFit="1" customWidth="1"/>
    <col min="4" max="5" width="10.140625" style="8" bestFit="1" customWidth="1"/>
    <col min="6" max="7" width="10.7109375" style="8" bestFit="1" customWidth="1"/>
    <col min="8" max="8" width="9.7109375" style="8" bestFit="1" customWidth="1"/>
    <col min="9" max="10" width="10.140625" style="8" bestFit="1" customWidth="1"/>
    <col min="11" max="11" width="9.140625" style="8" bestFit="1" customWidth="1"/>
    <col min="12" max="16" width="9.7109375" style="8" bestFit="1" customWidth="1"/>
    <col min="17" max="20" width="9.140625" style="8" bestFit="1" customWidth="1"/>
    <col min="21" max="25" width="10" style="8" bestFit="1" customWidth="1"/>
    <col min="26" max="26" width="10.140625" style="8" bestFit="1" customWidth="1"/>
    <col min="27" max="29" width="9.140625" style="8" bestFit="1" customWidth="1"/>
    <col min="30" max="30" width="10.140625" style="8" bestFit="1" customWidth="1"/>
    <col min="31" max="33" width="8.42578125" style="8" bestFit="1" customWidth="1"/>
    <col min="34" max="38" width="9.42578125" style="8" bestFit="1" customWidth="1"/>
    <col min="39" max="42" width="9.28515625" style="8" bestFit="1" customWidth="1"/>
    <col min="43" max="46" width="9" style="8" bestFit="1" customWidth="1"/>
    <col min="47" max="51" width="9.5703125" style="8" bestFit="1" customWidth="1"/>
    <col min="52" max="56" width="8.7109375" style="8" bestFit="1" customWidth="1"/>
    <col min="57" max="57" width="11.5703125" style="8" bestFit="1" customWidth="1"/>
    <col min="58" max="58" width="8.7109375" style="8" customWidth="1"/>
    <col min="59" max="16384" width="11.42578125" style="8"/>
  </cols>
  <sheetData>
    <row r="1" spans="1:57" x14ac:dyDescent="0.25">
      <c r="C1" s="9" t="s">
        <v>379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</row>
    <row r="2" spans="1:57" x14ac:dyDescent="0.25">
      <c r="C2" s="9" t="s">
        <v>380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</row>
    <row r="3" spans="1:57" x14ac:dyDescent="0.25">
      <c r="C3" s="94" t="s">
        <v>125</v>
      </c>
    </row>
    <row r="4" spans="1:57" ht="15" customHeight="1" x14ac:dyDescent="0.25">
      <c r="C4" s="28" t="s">
        <v>137</v>
      </c>
      <c r="D4" s="18">
        <v>1</v>
      </c>
      <c r="E4" s="18">
        <f t="shared" ref="E4:G4" si="0">D4+1</f>
        <v>2</v>
      </c>
      <c r="F4" s="18">
        <f t="shared" si="0"/>
        <v>3</v>
      </c>
      <c r="G4" s="18">
        <f t="shared" si="0"/>
        <v>4</v>
      </c>
      <c r="H4" s="18">
        <f t="shared" ref="H4" si="1">G4+1</f>
        <v>5</v>
      </c>
      <c r="I4" s="18">
        <f t="shared" ref="I4" si="2">H4+1</f>
        <v>6</v>
      </c>
      <c r="J4" s="18">
        <f t="shared" ref="J4" si="3">I4+1</f>
        <v>7</v>
      </c>
      <c r="K4" s="18">
        <f t="shared" ref="K4" si="4">J4+1</f>
        <v>8</v>
      </c>
      <c r="L4" s="18">
        <f t="shared" ref="L4" si="5">K4+1</f>
        <v>9</v>
      </c>
      <c r="M4" s="18">
        <f t="shared" ref="M4" si="6">L4+1</f>
        <v>10</v>
      </c>
      <c r="N4" s="18">
        <f t="shared" ref="N4" si="7">M4+1</f>
        <v>11</v>
      </c>
      <c r="O4" s="18">
        <f t="shared" ref="O4:P4" si="8">N4+1</f>
        <v>12</v>
      </c>
      <c r="P4" s="18">
        <f t="shared" si="8"/>
        <v>13</v>
      </c>
      <c r="Q4" s="18">
        <f t="shared" ref="Q4" si="9">P4+1</f>
        <v>14</v>
      </c>
      <c r="R4" s="18">
        <f t="shared" ref="R4" si="10">Q4+1</f>
        <v>15</v>
      </c>
      <c r="S4" s="18">
        <f t="shared" ref="S4" si="11">R4+1</f>
        <v>16</v>
      </c>
      <c r="T4" s="18">
        <f t="shared" ref="T4" si="12">S4+1</f>
        <v>17</v>
      </c>
      <c r="U4" s="18">
        <f t="shared" ref="U4" si="13">T4+1</f>
        <v>18</v>
      </c>
      <c r="V4" s="18">
        <f t="shared" ref="V4" si="14">U4+1</f>
        <v>19</v>
      </c>
      <c r="W4" s="18">
        <f t="shared" ref="W4" si="15">V4+1</f>
        <v>20</v>
      </c>
      <c r="X4" s="18">
        <f t="shared" ref="X4:Y4" si="16">W4+1</f>
        <v>21</v>
      </c>
      <c r="Y4" s="18">
        <f t="shared" si="16"/>
        <v>22</v>
      </c>
      <c r="Z4" s="18">
        <f t="shared" ref="Z4" si="17">Y4+1</f>
        <v>23</v>
      </c>
      <c r="AA4" s="18">
        <f t="shared" ref="AA4" si="18">Z4+1</f>
        <v>24</v>
      </c>
      <c r="AB4" s="18">
        <f t="shared" ref="AB4" si="19">AA4+1</f>
        <v>25</v>
      </c>
      <c r="AC4" s="18">
        <f t="shared" ref="AC4:BD4" si="20">AB4+1</f>
        <v>26</v>
      </c>
      <c r="AD4" s="18">
        <f t="shared" si="20"/>
        <v>27</v>
      </c>
      <c r="AE4" s="18">
        <f t="shared" si="20"/>
        <v>28</v>
      </c>
      <c r="AF4" s="18">
        <f t="shared" si="20"/>
        <v>29</v>
      </c>
      <c r="AG4" s="18">
        <f t="shared" si="20"/>
        <v>30</v>
      </c>
      <c r="AH4" s="18">
        <f t="shared" si="20"/>
        <v>31</v>
      </c>
      <c r="AI4" s="18">
        <f t="shared" si="20"/>
        <v>32</v>
      </c>
      <c r="AJ4" s="18">
        <f t="shared" si="20"/>
        <v>33</v>
      </c>
      <c r="AK4" s="18">
        <f t="shared" si="20"/>
        <v>34</v>
      </c>
      <c r="AL4" s="18">
        <f t="shared" si="20"/>
        <v>35</v>
      </c>
      <c r="AM4" s="18">
        <f t="shared" si="20"/>
        <v>36</v>
      </c>
      <c r="AN4" s="18">
        <f t="shared" si="20"/>
        <v>37</v>
      </c>
      <c r="AO4" s="18">
        <f t="shared" si="20"/>
        <v>38</v>
      </c>
      <c r="AP4" s="18">
        <f t="shared" si="20"/>
        <v>39</v>
      </c>
      <c r="AQ4" s="18">
        <f t="shared" si="20"/>
        <v>40</v>
      </c>
      <c r="AR4" s="18">
        <f t="shared" si="20"/>
        <v>41</v>
      </c>
      <c r="AS4" s="18">
        <f t="shared" si="20"/>
        <v>42</v>
      </c>
      <c r="AT4" s="18">
        <f t="shared" si="20"/>
        <v>43</v>
      </c>
      <c r="AU4" s="18">
        <f t="shared" si="20"/>
        <v>44</v>
      </c>
      <c r="AV4" s="18">
        <f t="shared" si="20"/>
        <v>45</v>
      </c>
      <c r="AW4" s="18">
        <f t="shared" si="20"/>
        <v>46</v>
      </c>
      <c r="AX4" s="18">
        <f t="shared" si="20"/>
        <v>47</v>
      </c>
      <c r="AY4" s="18">
        <f t="shared" si="20"/>
        <v>48</v>
      </c>
      <c r="AZ4" s="18">
        <f t="shared" si="20"/>
        <v>49</v>
      </c>
      <c r="BA4" s="18">
        <f t="shared" si="20"/>
        <v>50</v>
      </c>
      <c r="BB4" s="18">
        <f t="shared" si="20"/>
        <v>51</v>
      </c>
      <c r="BC4" s="18">
        <f t="shared" si="20"/>
        <v>52</v>
      </c>
      <c r="BD4" s="18">
        <f t="shared" si="20"/>
        <v>53</v>
      </c>
      <c r="BE4" s="18" t="s">
        <v>135</v>
      </c>
    </row>
    <row r="5" spans="1:57" x14ac:dyDescent="0.25">
      <c r="C5" s="44" t="s">
        <v>138</v>
      </c>
      <c r="D5" s="57">
        <f>Weeks!C65</f>
        <v>45292</v>
      </c>
      <c r="E5" s="44">
        <f>D6+1</f>
        <v>45299</v>
      </c>
      <c r="F5" s="44">
        <f t="shared" ref="F5:BD5" si="21">E6+1</f>
        <v>45306</v>
      </c>
      <c r="G5" s="44">
        <f t="shared" si="21"/>
        <v>45313</v>
      </c>
      <c r="H5" s="44">
        <f t="shared" si="21"/>
        <v>45320</v>
      </c>
      <c r="I5" s="44">
        <f t="shared" si="21"/>
        <v>45327</v>
      </c>
      <c r="J5" s="44">
        <f t="shared" si="21"/>
        <v>45334</v>
      </c>
      <c r="K5" s="44">
        <f t="shared" si="21"/>
        <v>45341</v>
      </c>
      <c r="L5" s="44">
        <f t="shared" si="21"/>
        <v>45348</v>
      </c>
      <c r="M5" s="44">
        <f t="shared" si="21"/>
        <v>45355</v>
      </c>
      <c r="N5" s="44">
        <f t="shared" si="21"/>
        <v>45362</v>
      </c>
      <c r="O5" s="44">
        <f t="shared" si="21"/>
        <v>45369</v>
      </c>
      <c r="P5" s="44">
        <f t="shared" si="21"/>
        <v>45376</v>
      </c>
      <c r="Q5" s="44">
        <f t="shared" si="21"/>
        <v>45383</v>
      </c>
      <c r="R5" s="44">
        <f t="shared" si="21"/>
        <v>45390</v>
      </c>
      <c r="S5" s="44">
        <f t="shared" si="21"/>
        <v>45397</v>
      </c>
      <c r="T5" s="44">
        <f t="shared" si="21"/>
        <v>45404</v>
      </c>
      <c r="U5" s="44">
        <f t="shared" si="21"/>
        <v>45411</v>
      </c>
      <c r="V5" s="44">
        <f t="shared" si="21"/>
        <v>45418</v>
      </c>
      <c r="W5" s="44">
        <f t="shared" si="21"/>
        <v>45425</v>
      </c>
      <c r="X5" s="44">
        <f t="shared" si="21"/>
        <v>45432</v>
      </c>
      <c r="Y5" s="44">
        <f t="shared" si="21"/>
        <v>45439</v>
      </c>
      <c r="Z5" s="44">
        <f t="shared" si="21"/>
        <v>45446</v>
      </c>
      <c r="AA5" s="44">
        <f t="shared" si="21"/>
        <v>45453</v>
      </c>
      <c r="AB5" s="44">
        <f t="shared" si="21"/>
        <v>45460</v>
      </c>
      <c r="AC5" s="44">
        <f t="shared" si="21"/>
        <v>45467</v>
      </c>
      <c r="AD5" s="44">
        <f t="shared" si="21"/>
        <v>45474</v>
      </c>
      <c r="AE5" s="44">
        <f t="shared" si="21"/>
        <v>45481</v>
      </c>
      <c r="AF5" s="44">
        <f t="shared" si="21"/>
        <v>45488</v>
      </c>
      <c r="AG5" s="44">
        <f t="shared" si="21"/>
        <v>45495</v>
      </c>
      <c r="AH5" s="44">
        <f t="shared" si="21"/>
        <v>45502</v>
      </c>
      <c r="AI5" s="44">
        <f t="shared" si="21"/>
        <v>45509</v>
      </c>
      <c r="AJ5" s="44">
        <f t="shared" si="21"/>
        <v>45516</v>
      </c>
      <c r="AK5" s="44">
        <f t="shared" si="21"/>
        <v>45523</v>
      </c>
      <c r="AL5" s="44">
        <f t="shared" si="21"/>
        <v>45530</v>
      </c>
      <c r="AM5" s="44">
        <f t="shared" si="21"/>
        <v>45537</v>
      </c>
      <c r="AN5" s="44">
        <f t="shared" si="21"/>
        <v>45544</v>
      </c>
      <c r="AO5" s="44">
        <f t="shared" si="21"/>
        <v>45551</v>
      </c>
      <c r="AP5" s="44">
        <f t="shared" si="21"/>
        <v>45558</v>
      </c>
      <c r="AQ5" s="44">
        <f t="shared" si="21"/>
        <v>45565</v>
      </c>
      <c r="AR5" s="44">
        <f t="shared" si="21"/>
        <v>45572</v>
      </c>
      <c r="AS5" s="44">
        <f t="shared" si="21"/>
        <v>45579</v>
      </c>
      <c r="AT5" s="44">
        <f t="shared" si="21"/>
        <v>45586</v>
      </c>
      <c r="AU5" s="44">
        <f t="shared" si="21"/>
        <v>45593</v>
      </c>
      <c r="AV5" s="44">
        <f t="shared" si="21"/>
        <v>45600</v>
      </c>
      <c r="AW5" s="44">
        <f t="shared" si="21"/>
        <v>45607</v>
      </c>
      <c r="AX5" s="44">
        <f t="shared" si="21"/>
        <v>45614</v>
      </c>
      <c r="AY5" s="44">
        <f t="shared" si="21"/>
        <v>45621</v>
      </c>
      <c r="AZ5" s="44">
        <f t="shared" si="21"/>
        <v>45628</v>
      </c>
      <c r="BA5" s="44">
        <f t="shared" si="21"/>
        <v>45635</v>
      </c>
      <c r="BB5" s="44">
        <f t="shared" si="21"/>
        <v>45642</v>
      </c>
      <c r="BC5" s="44">
        <f t="shared" si="21"/>
        <v>45649</v>
      </c>
      <c r="BD5" s="44">
        <f t="shared" si="21"/>
        <v>45656</v>
      </c>
      <c r="BE5" s="23" t="s">
        <v>234</v>
      </c>
    </row>
    <row r="6" spans="1:57" x14ac:dyDescent="0.25">
      <c r="A6" s="45"/>
      <c r="C6" s="45" t="s">
        <v>139</v>
      </c>
      <c r="D6" s="45">
        <f t="shared" ref="D6:BB6" si="22">D5+6</f>
        <v>45298</v>
      </c>
      <c r="E6" s="45">
        <f t="shared" si="22"/>
        <v>45305</v>
      </c>
      <c r="F6" s="45">
        <f t="shared" si="22"/>
        <v>45312</v>
      </c>
      <c r="G6" s="45">
        <f t="shared" si="22"/>
        <v>45319</v>
      </c>
      <c r="H6" s="45">
        <f t="shared" si="22"/>
        <v>45326</v>
      </c>
      <c r="I6" s="45">
        <f t="shared" si="22"/>
        <v>45333</v>
      </c>
      <c r="J6" s="45">
        <f t="shared" si="22"/>
        <v>45340</v>
      </c>
      <c r="K6" s="45">
        <f t="shared" si="22"/>
        <v>45347</v>
      </c>
      <c r="L6" s="45">
        <f t="shared" si="22"/>
        <v>45354</v>
      </c>
      <c r="M6" s="45">
        <f t="shared" si="22"/>
        <v>45361</v>
      </c>
      <c r="N6" s="45">
        <f t="shared" si="22"/>
        <v>45368</v>
      </c>
      <c r="O6" s="45">
        <f t="shared" si="22"/>
        <v>45375</v>
      </c>
      <c r="P6" s="45">
        <f t="shared" si="22"/>
        <v>45382</v>
      </c>
      <c r="Q6" s="45">
        <f t="shared" si="22"/>
        <v>45389</v>
      </c>
      <c r="R6" s="45">
        <f t="shared" si="22"/>
        <v>45396</v>
      </c>
      <c r="S6" s="45">
        <f t="shared" si="22"/>
        <v>45403</v>
      </c>
      <c r="T6" s="45">
        <f t="shared" si="22"/>
        <v>45410</v>
      </c>
      <c r="U6" s="45">
        <f t="shared" si="22"/>
        <v>45417</v>
      </c>
      <c r="V6" s="45">
        <f t="shared" si="22"/>
        <v>45424</v>
      </c>
      <c r="W6" s="45">
        <f t="shared" si="22"/>
        <v>45431</v>
      </c>
      <c r="X6" s="45">
        <f t="shared" si="22"/>
        <v>45438</v>
      </c>
      <c r="Y6" s="45">
        <f t="shared" si="22"/>
        <v>45445</v>
      </c>
      <c r="Z6" s="45">
        <f t="shared" si="22"/>
        <v>45452</v>
      </c>
      <c r="AA6" s="45">
        <f t="shared" si="22"/>
        <v>45459</v>
      </c>
      <c r="AB6" s="45">
        <f t="shared" si="22"/>
        <v>45466</v>
      </c>
      <c r="AC6" s="45">
        <f t="shared" si="22"/>
        <v>45473</v>
      </c>
      <c r="AD6" s="45">
        <f t="shared" si="22"/>
        <v>45480</v>
      </c>
      <c r="AE6" s="45">
        <f t="shared" si="22"/>
        <v>45487</v>
      </c>
      <c r="AF6" s="45">
        <f t="shared" si="22"/>
        <v>45494</v>
      </c>
      <c r="AG6" s="45">
        <f t="shared" si="22"/>
        <v>45501</v>
      </c>
      <c r="AH6" s="45">
        <f t="shared" si="22"/>
        <v>45508</v>
      </c>
      <c r="AI6" s="45">
        <f t="shared" si="22"/>
        <v>45515</v>
      </c>
      <c r="AJ6" s="45">
        <f t="shared" si="22"/>
        <v>45522</v>
      </c>
      <c r="AK6" s="45">
        <f t="shared" si="22"/>
        <v>45529</v>
      </c>
      <c r="AL6" s="45">
        <f t="shared" si="22"/>
        <v>45536</v>
      </c>
      <c r="AM6" s="45">
        <f t="shared" si="22"/>
        <v>45543</v>
      </c>
      <c r="AN6" s="45">
        <f t="shared" si="22"/>
        <v>45550</v>
      </c>
      <c r="AO6" s="45">
        <f t="shared" si="22"/>
        <v>45557</v>
      </c>
      <c r="AP6" s="45">
        <f t="shared" si="22"/>
        <v>45564</v>
      </c>
      <c r="AQ6" s="45">
        <f t="shared" si="22"/>
        <v>45571</v>
      </c>
      <c r="AR6" s="45">
        <f t="shared" si="22"/>
        <v>45578</v>
      </c>
      <c r="AS6" s="45">
        <f t="shared" si="22"/>
        <v>45585</v>
      </c>
      <c r="AT6" s="45">
        <f t="shared" si="22"/>
        <v>45592</v>
      </c>
      <c r="AU6" s="45">
        <f t="shared" si="22"/>
        <v>45599</v>
      </c>
      <c r="AV6" s="45">
        <f t="shared" si="22"/>
        <v>45606</v>
      </c>
      <c r="AW6" s="45">
        <f t="shared" si="22"/>
        <v>45613</v>
      </c>
      <c r="AX6" s="45">
        <f t="shared" si="22"/>
        <v>45620</v>
      </c>
      <c r="AY6" s="45">
        <f t="shared" si="22"/>
        <v>45627</v>
      </c>
      <c r="AZ6" s="45">
        <f t="shared" si="22"/>
        <v>45634</v>
      </c>
      <c r="BA6" s="45">
        <f t="shared" si="22"/>
        <v>45641</v>
      </c>
      <c r="BB6" s="45">
        <f t="shared" si="22"/>
        <v>45648</v>
      </c>
      <c r="BC6" s="45">
        <f>BC5+6</f>
        <v>45655</v>
      </c>
      <c r="BD6" s="45">
        <f>BD5+1</f>
        <v>45657</v>
      </c>
      <c r="BE6" s="24" t="s">
        <v>338</v>
      </c>
    </row>
    <row r="7" spans="1:57" x14ac:dyDescent="0.25">
      <c r="C7" s="10" t="s">
        <v>87</v>
      </c>
      <c r="D7" s="26">
        <f>87194.55/1000</f>
        <v>87.194550000000007</v>
      </c>
      <c r="E7" s="26">
        <f t="shared" ref="E7" si="23">D64</f>
        <v>55372.434130000001</v>
      </c>
      <c r="F7" s="26">
        <f t="shared" ref="F7" si="24">E64</f>
        <v>54759.179250000001</v>
      </c>
      <c r="G7" s="26">
        <f t="shared" ref="G7" si="25">F64</f>
        <v>23014.47552</v>
      </c>
      <c r="H7" s="26">
        <f t="shared" ref="H7" si="26">G64</f>
        <v>9051.934150000001</v>
      </c>
      <c r="I7" s="26">
        <f t="shared" ref="I7" si="27">H64</f>
        <v>2703.8792300000005</v>
      </c>
      <c r="J7" s="26">
        <f t="shared" ref="J7" si="28">I64</f>
        <v>67956.332090000011</v>
      </c>
      <c r="K7" s="26">
        <f t="shared" ref="K7" si="29">J64</f>
        <v>36595.470890000011</v>
      </c>
      <c r="L7" s="26">
        <f t="shared" ref="L7" si="30">K64</f>
        <v>19935.626680000012</v>
      </c>
      <c r="M7" s="11">
        <f t="shared" ref="M7" si="31">L64</f>
        <v>8891.1815400000123</v>
      </c>
      <c r="N7" s="11">
        <f t="shared" ref="N7" si="32">M64</f>
        <v>52527.81154000001</v>
      </c>
      <c r="O7" s="11">
        <f t="shared" ref="O7" si="33">N64</f>
        <v>43677.81154000001</v>
      </c>
      <c r="P7" s="11">
        <f t="shared" ref="P7" si="34">O64</f>
        <v>36677.81154000001</v>
      </c>
      <c r="Q7" s="11">
        <f t="shared" ref="Q7" si="35">P64</f>
        <v>10013.691540000007</v>
      </c>
      <c r="R7" s="11">
        <f t="shared" ref="R7" si="36">Q64</f>
        <v>79033.69154</v>
      </c>
      <c r="S7" s="11">
        <f t="shared" ref="S7" si="37">R64</f>
        <v>47200.321540000004</v>
      </c>
      <c r="T7" s="11">
        <f t="shared" ref="T7" si="38">S64</f>
        <v>40200.321540000004</v>
      </c>
      <c r="U7" s="11">
        <f t="shared" ref="U7" si="39">T64</f>
        <v>23569.321540000004</v>
      </c>
      <c r="V7" s="11">
        <f t="shared" ref="V7" si="40">U64</f>
        <v>13986.201540000004</v>
      </c>
      <c r="W7" s="11">
        <f t="shared" ref="W7" si="41">V64</f>
        <v>51172.831539999999</v>
      </c>
      <c r="X7" s="11">
        <f>W64</f>
        <v>44172.831539999999</v>
      </c>
      <c r="Y7" s="11">
        <f t="shared" ref="Y7" si="42">X64</f>
        <v>28741.831539999999</v>
      </c>
      <c r="Z7" s="11">
        <f t="shared" ref="Z7" si="43">Y64</f>
        <v>19158.711539999997</v>
      </c>
      <c r="AA7" s="11">
        <f t="shared" ref="AA7" si="44">Z64</f>
        <v>69545.341539999994</v>
      </c>
      <c r="AB7" s="11">
        <f t="shared" ref="AB7" si="45">AA64</f>
        <v>49345.341539999994</v>
      </c>
      <c r="AC7" s="11">
        <f t="shared" ref="AC7:BD7" si="46">AB64</f>
        <v>49345.341539999994</v>
      </c>
      <c r="AD7" s="11">
        <f t="shared" si="46"/>
        <v>19931.221539999991</v>
      </c>
      <c r="AE7" s="11">
        <f t="shared" si="46"/>
        <v>70317.851539999989</v>
      </c>
      <c r="AF7" s="11">
        <f t="shared" si="46"/>
        <v>57117.851539999989</v>
      </c>
      <c r="AG7" s="11">
        <f t="shared" si="46"/>
        <v>50117.851539999989</v>
      </c>
      <c r="AH7" s="11">
        <f t="shared" si="46"/>
        <v>34686.851539999989</v>
      </c>
      <c r="AI7" s="11">
        <f t="shared" si="46"/>
        <v>25103.731539999986</v>
      </c>
      <c r="AJ7" s="11">
        <f t="shared" si="46"/>
        <v>70790.361539999984</v>
      </c>
      <c r="AK7" s="11">
        <f t="shared" si="46"/>
        <v>55290.361539999984</v>
      </c>
      <c r="AL7" s="11">
        <f t="shared" si="46"/>
        <v>39859.361539999984</v>
      </c>
      <c r="AM7" s="11">
        <f t="shared" si="46"/>
        <v>29076.241539999981</v>
      </c>
      <c r="AN7" s="11">
        <f t="shared" si="46"/>
        <v>79462.871539999978</v>
      </c>
      <c r="AO7" s="11">
        <f t="shared" si="46"/>
        <v>66262.871539999978</v>
      </c>
      <c r="AP7" s="11">
        <f t="shared" si="46"/>
        <v>59262.871539999978</v>
      </c>
      <c r="AQ7" s="11">
        <f t="shared" si="46"/>
        <v>41881.871539999978</v>
      </c>
      <c r="AR7" s="11">
        <f t="shared" si="46"/>
        <v>15965.38153999998</v>
      </c>
      <c r="AS7" s="11">
        <f t="shared" si="46"/>
        <v>79935.381539999973</v>
      </c>
      <c r="AT7" s="11">
        <f t="shared" si="46"/>
        <v>64435.381539999973</v>
      </c>
      <c r="AU7" s="11">
        <f t="shared" si="46"/>
        <v>47054.381539999973</v>
      </c>
      <c r="AV7" s="11">
        <f t="shared" si="46"/>
        <v>39421.26153999997</v>
      </c>
      <c r="AW7" s="11">
        <f t="shared" si="46"/>
        <v>85107.891539999968</v>
      </c>
      <c r="AX7" s="11">
        <f t="shared" si="46"/>
        <v>69607.891539999968</v>
      </c>
      <c r="AY7" s="11">
        <f t="shared" si="46"/>
        <v>52226.891539999968</v>
      </c>
      <c r="AZ7" s="11">
        <f t="shared" si="46"/>
        <v>44593.771539999965</v>
      </c>
      <c r="BA7" s="11">
        <f t="shared" si="46"/>
        <v>94980.401539999963</v>
      </c>
      <c r="BB7" s="11">
        <f t="shared" si="46"/>
        <v>74780.401539999963</v>
      </c>
      <c r="BC7" s="11">
        <f t="shared" si="46"/>
        <v>59630.401539999963</v>
      </c>
      <c r="BD7" s="11">
        <f t="shared" si="46"/>
        <v>54349.401539999963</v>
      </c>
      <c r="BE7" s="76">
        <f>D7</f>
        <v>87.194550000000007</v>
      </c>
    </row>
    <row r="8" spans="1:57" ht="5.0999999999999996" customHeight="1" x14ac:dyDescent="0.25">
      <c r="BE8" s="77"/>
    </row>
    <row r="9" spans="1:57" x14ac:dyDescent="0.25">
      <c r="C9" s="12" t="s">
        <v>378</v>
      </c>
      <c r="D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78"/>
    </row>
    <row r="10" spans="1:57" x14ac:dyDescent="0.25">
      <c r="A10" s="13"/>
      <c r="B10" s="14" t="s">
        <v>19</v>
      </c>
      <c r="C10" s="15" t="s">
        <v>89</v>
      </c>
      <c r="D10" s="53">
        <f>SUMIFS('2024'!$D:$D,'2024'!$K:$K,D$4,'2024'!$L:$L,$C10)/1000</f>
        <v>58547.663</v>
      </c>
      <c r="E10" s="53">
        <f>SUMIFS('2024'!$D:$D,'2024'!$K:$K,E$4,'2024'!$L:$L,$C10)/1000</f>
        <v>0</v>
      </c>
      <c r="F10" s="53">
        <f>SUMIFS('2024'!$D:$D,'2024'!$K:$K,F$4,'2024'!$L:$L,$C10)/1000</f>
        <v>0</v>
      </c>
      <c r="G10" s="53">
        <f>SUMIFS('2024'!$D:$D,'2024'!$K:$K,G$4,'2024'!$L:$L,$C10)/1000</f>
        <v>0</v>
      </c>
      <c r="H10" s="53">
        <f>SUMIFS('2024'!$D:$D,'2024'!$K:$K,H$4,'2024'!$L:$L,$C10)/1000</f>
        <v>0</v>
      </c>
      <c r="I10" s="53">
        <f>SUMIFS('2024'!$D:$D,'2024'!$K:$K,I$4,'2024'!$L:$L,$C10)/1000</f>
        <v>67065.175000000003</v>
      </c>
      <c r="J10" s="53">
        <f>SUMIFS('2024'!$D:$D,'2024'!$K:$K,J$4,'2024'!$L:$L,$C10)/1000</f>
        <v>0</v>
      </c>
      <c r="K10" s="53">
        <f>SUMIFS('2024'!$D:$D,'2024'!$K:$K,K$4,'2024'!$L:$L,$C10)/1000</f>
        <v>0</v>
      </c>
      <c r="L10" s="53">
        <f>SUMIFS('2024'!$D:$D,'2024'!$K:$K,L$4,'2024'!$L:$L,$C10)/1000</f>
        <v>0</v>
      </c>
      <c r="M10" s="51">
        <f>58000*1.19</f>
        <v>69020</v>
      </c>
      <c r="N10" s="51">
        <f>SUMIFS('2024'!$D:$D,'2024'!$K:$K,N$4,'2024'!$L:$L,$C10)</f>
        <v>0</v>
      </c>
      <c r="O10" s="51">
        <f>SUMIFS('2024'!$D:$D,'2024'!$K:$K,O$4,'2024'!$L:$L,$C10)</f>
        <v>0</v>
      </c>
      <c r="P10" s="51">
        <f>SUMIFS('2024'!$D:$D,'2024'!$K:$K,P$4,'2024'!$L:$L,$C10)</f>
        <v>0</v>
      </c>
      <c r="Q10" s="51">
        <f>58000*1.19</f>
        <v>69020</v>
      </c>
      <c r="R10" s="51">
        <f>SUMIFS('2024'!$D:$D,'2024'!$K:$K,R$4,'2024'!$L:$L,$C10)</f>
        <v>0</v>
      </c>
      <c r="S10" s="51">
        <f>SUMIFS('2024'!$D:$D,'2024'!$K:$K,S$4,'2024'!$L:$L,$C10)</f>
        <v>0</v>
      </c>
      <c r="T10" s="51">
        <f>SUMIFS('2024'!$D:$D,'2024'!$K:$K,T$4,'2024'!$L:$L,$C10)</f>
        <v>0</v>
      </c>
      <c r="U10" s="51">
        <f>SUMIFS('2024'!$D:$D,'2024'!$K:$K,U$4,'2024'!$L:$L,$C10)</f>
        <v>0</v>
      </c>
      <c r="V10" s="51">
        <f>58000*1.19</f>
        <v>69020</v>
      </c>
      <c r="W10" s="51">
        <f>SUMIFS('2024'!$D:$D,'2024'!$K:$K,W$4,'2024'!$L:$L,$C10)</f>
        <v>0</v>
      </c>
      <c r="X10" s="51">
        <f>SUMIFS('2024'!$D:$D,'2024'!$K:$K,X$4,'2024'!$L:$L,$C10)</f>
        <v>0</v>
      </c>
      <c r="Y10" s="51">
        <f>SUMIFS('2024'!$D:$D,'2024'!$K:$K,Y$4,'2024'!$L:$L,$C10)</f>
        <v>0</v>
      </c>
      <c r="Z10" s="51">
        <f>58000*1.19</f>
        <v>69020</v>
      </c>
      <c r="AA10" s="51">
        <f>SUMIFS('2024'!$D:$D,'2024'!$K:$K,AA$4,'2024'!$L:$L,$C10)</f>
        <v>0</v>
      </c>
      <c r="AB10" s="51">
        <f>SUMIFS('2024'!$D:$D,'2024'!$K:$K,AB$4,'2024'!$L:$L,$C10)</f>
        <v>0</v>
      </c>
      <c r="AC10" s="51">
        <f>SUMIFS('2024'!$D:$D,'2024'!$K:$K,AC$4,'2024'!$L:$L,$C10)</f>
        <v>0</v>
      </c>
      <c r="AD10" s="51">
        <f>58000*1.19</f>
        <v>69020</v>
      </c>
      <c r="AE10" s="51">
        <f>SUMIFS('2024'!$D:$D,'2024'!$K:$K,AE$4,'2024'!$L:$L,$C10)</f>
        <v>0</v>
      </c>
      <c r="AF10" s="51">
        <f>SUMIFS('2024'!$D:$D,'2024'!$K:$K,AF$4,'2024'!$L:$L,$C10)</f>
        <v>0</v>
      </c>
      <c r="AG10" s="51">
        <f>SUMIFS('2024'!$D:$D,'2024'!$K:$K,AG$4,'2024'!$L:$L,$C10)</f>
        <v>0</v>
      </c>
      <c r="AH10" s="51">
        <f>SUMIFS('2024'!$D:$D,'2024'!$K:$K,AH$4,'2024'!$L:$L,$C10)</f>
        <v>0</v>
      </c>
      <c r="AI10" s="51">
        <f>58000*1.19</f>
        <v>69020</v>
      </c>
      <c r="AJ10" s="51">
        <f>SUMIFS('2024'!$D:$D,'2024'!$K:$K,AJ$4,'2024'!$L:$L,$C10)</f>
        <v>0</v>
      </c>
      <c r="AK10" s="51">
        <f>SUMIFS('2024'!$D:$D,'2024'!$K:$K,AK$4,'2024'!$L:$L,$C10)</f>
        <v>0</v>
      </c>
      <c r="AL10" s="51">
        <f>SUMIFS('2024'!$D:$D,'2024'!$K:$K,AL$4,'2024'!$L:$L,$C10)</f>
        <v>0</v>
      </c>
      <c r="AM10" s="51">
        <f>58000*1.19</f>
        <v>69020</v>
      </c>
      <c r="AN10" s="51">
        <f>SUMIFS('2024'!$D:$D,'2024'!$K:$K,AN$4,'2024'!$L:$L,$C10)</f>
        <v>0</v>
      </c>
      <c r="AO10" s="51">
        <f>SUMIFS('2024'!$D:$D,'2024'!$K:$K,AO$4,'2024'!$L:$L,$C10)</f>
        <v>0</v>
      </c>
      <c r="AP10" s="51">
        <f>SUMIFS('2024'!$D:$D,'2024'!$K:$K,AP$4,'2024'!$L:$L,$C10)</f>
        <v>0</v>
      </c>
      <c r="AQ10" s="51">
        <f>SUMIFS('2024'!$D:$D,'2024'!$K:$K,AQ$4,'2024'!$L:$L,$C10)</f>
        <v>0</v>
      </c>
      <c r="AR10" s="51">
        <f>58000*1.19</f>
        <v>69020</v>
      </c>
      <c r="AS10" s="51">
        <f>SUMIFS('2024'!$D:$D,'2024'!$K:$K,AS$4,'2024'!$L:$L,$C10)</f>
        <v>0</v>
      </c>
      <c r="AT10" s="51">
        <f>SUMIFS('2024'!$D:$D,'2024'!$K:$K,AT$4,'2024'!$L:$L,$C10)</f>
        <v>0</v>
      </c>
      <c r="AU10" s="51">
        <f>SUMIFS('2024'!$D:$D,'2024'!$K:$K,AU$4,'2024'!$L:$L,$C10)</f>
        <v>0</v>
      </c>
      <c r="AV10" s="51">
        <f>58000*1.19</f>
        <v>69020</v>
      </c>
      <c r="AW10" s="51">
        <f>SUMIFS('2024'!$D:$D,'2024'!$K:$K,AW$4,'2024'!$L:$L,$C10)</f>
        <v>0</v>
      </c>
      <c r="AX10" s="51">
        <f>SUMIFS('2024'!$D:$D,'2024'!$K:$K,AX$4,'2024'!$L:$L,$C10)</f>
        <v>0</v>
      </c>
      <c r="AY10" s="51">
        <f>SUMIFS('2024'!$D:$D,'2024'!$K:$K,AY$4,'2024'!$L:$L,$C10)</f>
        <v>0</v>
      </c>
      <c r="AZ10" s="51">
        <f>58000*1.19</f>
        <v>69020</v>
      </c>
      <c r="BA10" s="51">
        <f>SUMIFS('2024'!$D:$D,'2024'!$K:$K,BA$4,'2024'!$L:$L,$C10)</f>
        <v>0</v>
      </c>
      <c r="BB10" s="51">
        <f>SUMIFS('2024'!$D:$D,'2024'!$K:$K,BB$4,'2024'!$L:$L,$C10)</f>
        <v>0</v>
      </c>
      <c r="BC10" s="51">
        <f>SUMIFS('2024'!$D:$D,'2024'!$K:$K,BC$4,'2024'!$L:$L,$C10)</f>
        <v>0</v>
      </c>
      <c r="BD10" s="51">
        <f>SUMIFS('2024'!$D:$D,'2024'!$K:$K,BD$4,'2024'!$L:$L,$C10)</f>
        <v>0</v>
      </c>
      <c r="BE10" s="79">
        <f>SUM(D10:BD10)</f>
        <v>815812.83799999999</v>
      </c>
    </row>
    <row r="11" spans="1:57" x14ac:dyDescent="0.25">
      <c r="A11" s="13"/>
      <c r="B11" s="14" t="s">
        <v>122</v>
      </c>
      <c r="C11" s="8" t="s">
        <v>156</v>
      </c>
      <c r="D11" s="53">
        <f>SUMIFS('2024'!$D:$D,'2024'!$K:$K,D$4,'2024'!$L:$L,$C11)/1000</f>
        <v>0</v>
      </c>
      <c r="E11" s="53">
        <f>SUMIFS('2024'!$D:$D,'2024'!$K:$K,E$4,'2024'!$L:$L,$C11)/1000</f>
        <v>0</v>
      </c>
      <c r="F11" s="53">
        <f>SUMIFS('2024'!$D:$D,'2024'!$K:$K,F$4,'2024'!$L:$L,$C11)/1000</f>
        <v>0</v>
      </c>
      <c r="G11" s="53">
        <f>SUMIFS('2024'!$D:$D,'2024'!$K:$K,G$4,'2024'!$L:$L,$C11)/1000</f>
        <v>0</v>
      </c>
      <c r="H11" s="53">
        <f>SUMIFS('2024'!$D:$D,'2024'!$K:$K,H$4,'2024'!$L:$L,$C11)/1000</f>
        <v>0</v>
      </c>
      <c r="I11" s="53">
        <f>SUMIFS('2024'!$D:$D,'2024'!$K:$K,I$4,'2024'!$L:$L,$C11)/1000</f>
        <v>0</v>
      </c>
      <c r="J11" s="53">
        <f>SUMIFS('2024'!$D:$D,'2024'!$K:$K,J$4,'2024'!$L:$L,$C11)/1000</f>
        <v>0</v>
      </c>
      <c r="K11" s="53">
        <f>SUMIFS('2024'!$D:$D,'2024'!$K:$K,K$4,'2024'!$L:$L,$C11)/1000</f>
        <v>0</v>
      </c>
      <c r="L11" s="53">
        <f>SUMIFS('2024'!$D:$D,'2024'!$K:$K,L$4,'2024'!$L:$L,$C11)/1000</f>
        <v>0</v>
      </c>
      <c r="M11" s="51">
        <f>SUMIFS('2024'!$D:$D,'2024'!$K:$K,M$4,'2024'!$L:$L,$C11)/1000</f>
        <v>0</v>
      </c>
      <c r="N11" s="51">
        <f>SUMIFS('2024'!$D:$D,'2024'!$K:$K,N$4,'2024'!$L:$L,$C11)/1000</f>
        <v>0</v>
      </c>
      <c r="O11" s="51">
        <f>SUMIFS('2024'!$D:$D,'2024'!$K:$K,O$4,'2024'!$L:$L,$C11)/1000</f>
        <v>0</v>
      </c>
      <c r="P11" s="51">
        <f>SUMIFS('2024'!$D:$D,'2024'!$K:$K,P$4,'2024'!$L:$L,$C11)/1000</f>
        <v>0</v>
      </c>
      <c r="Q11" s="51">
        <f>SUMIFS('2024'!$D:$D,'2024'!$K:$K,Q$4,'2024'!$L:$L,$C11)/1000</f>
        <v>0</v>
      </c>
      <c r="R11" s="51">
        <f>SUMIFS('2024'!$D:$D,'2024'!$K:$K,R$4,'2024'!$L:$L,$C11)/1000</f>
        <v>0</v>
      </c>
      <c r="S11" s="51">
        <f>SUMIFS('2024'!$D:$D,'2024'!$K:$K,S$4,'2024'!$L:$L,$C11)/1000</f>
        <v>0</v>
      </c>
      <c r="T11" s="51">
        <f>SUMIFS('2024'!$D:$D,'2024'!$K:$K,T$4,'2024'!$L:$L,$C11)/1000</f>
        <v>0</v>
      </c>
      <c r="U11" s="51">
        <f>SUMIFS('2024'!$D:$D,'2024'!$K:$K,U$4,'2024'!$L:$L,$C11)/1000</f>
        <v>0</v>
      </c>
      <c r="V11" s="51">
        <f>SUMIFS('2024'!$D:$D,'2024'!$K:$K,V$4,'2024'!$L:$L,$C11)/1000</f>
        <v>0</v>
      </c>
      <c r="W11" s="51">
        <f>SUMIFS('2024'!$D:$D,'2024'!$K:$K,W$4,'2024'!$L:$L,$C11)/1000</f>
        <v>0</v>
      </c>
      <c r="X11" s="51">
        <f>SUMIFS('2024'!$D:$D,'2024'!$K:$K,X$4,'2024'!$L:$L,$C11)/1000</f>
        <v>0</v>
      </c>
      <c r="Y11" s="51">
        <f>SUMIFS('2024'!$D:$D,'2024'!$K:$K,Y$4,'2024'!$L:$L,$C11)/1000</f>
        <v>0</v>
      </c>
      <c r="Z11" s="51">
        <f>SUMIFS('2024'!$D:$D,'2024'!$K:$K,Z$4,'2024'!$L:$L,$C11)/1000</f>
        <v>0</v>
      </c>
      <c r="AA11" s="51">
        <f>SUMIFS('2024'!$D:$D,'2024'!$K:$K,AA$4,'2024'!$L:$L,$C11)/1000</f>
        <v>0</v>
      </c>
      <c r="AB11" s="51">
        <f>SUMIFS('2024'!$D:$D,'2024'!$K:$K,AB$4,'2024'!$L:$L,$C11)/1000</f>
        <v>0</v>
      </c>
      <c r="AC11" s="51">
        <f>SUMIFS('2024'!$D:$D,'2024'!$K:$K,AC$4,'2024'!$L:$L,$C11)/1000</f>
        <v>0</v>
      </c>
      <c r="AD11" s="51">
        <f>SUMIFS('2024'!$D:$D,'2024'!$K:$K,AD$4,'2024'!$L:$L,$C11)/1000</f>
        <v>0</v>
      </c>
      <c r="AE11" s="51">
        <f>SUMIFS('2024'!$D:$D,'2024'!$K:$K,AE$4,'2024'!$L:$L,$C11)/1000</f>
        <v>0</v>
      </c>
      <c r="AF11" s="51">
        <f>SUMIFS('2024'!$D:$D,'2024'!$K:$K,AF$4,'2024'!$L:$L,$C11)/1000</f>
        <v>0</v>
      </c>
      <c r="AG11" s="51">
        <f>SUMIFS('2024'!$D:$D,'2024'!$K:$K,AG$4,'2024'!$L:$L,$C11)/1000</f>
        <v>0</v>
      </c>
      <c r="AH11" s="51">
        <f>SUMIFS('2024'!$D:$D,'2024'!$K:$K,AH$4,'2024'!$L:$L,$C11)/1000</f>
        <v>0</v>
      </c>
      <c r="AI11" s="51">
        <f>SUMIFS('2024'!$D:$D,'2024'!$K:$K,AI$4,'2024'!$L:$L,$C11)/1000</f>
        <v>0</v>
      </c>
      <c r="AJ11" s="51">
        <f>SUMIFS('2024'!$D:$D,'2024'!$K:$K,AJ$4,'2024'!$L:$L,$C11)/1000</f>
        <v>0</v>
      </c>
      <c r="AK11" s="51">
        <f>SUMIFS('2024'!$D:$D,'2024'!$K:$K,AK$4,'2024'!$L:$L,$C11)/1000</f>
        <v>0</v>
      </c>
      <c r="AL11" s="51">
        <f>SUMIFS('2024'!$D:$D,'2024'!$K:$K,AL$4,'2024'!$L:$L,$C11)/1000</f>
        <v>0</v>
      </c>
      <c r="AM11" s="51">
        <f>SUMIFS('2024'!$D:$D,'2024'!$K:$K,AM$4,'2024'!$L:$L,$C11)/1000</f>
        <v>0</v>
      </c>
      <c r="AN11" s="51">
        <f>SUMIFS('2024'!$D:$D,'2024'!$K:$K,AN$4,'2024'!$L:$L,$C11)/1000</f>
        <v>0</v>
      </c>
      <c r="AO11" s="51">
        <f>SUMIFS('2024'!$D:$D,'2024'!$K:$K,AO$4,'2024'!$L:$L,$C11)/1000</f>
        <v>0</v>
      </c>
      <c r="AP11" s="51">
        <f>SUMIFS('2024'!$D:$D,'2024'!$K:$K,AP$4,'2024'!$L:$L,$C11)/1000</f>
        <v>0</v>
      </c>
      <c r="AQ11" s="51">
        <f>SUMIFS('2024'!$D:$D,'2024'!$K:$K,AQ$4,'2024'!$L:$L,$C11)/1000</f>
        <v>0</v>
      </c>
      <c r="AR11" s="51">
        <f>SUMIFS('2024'!$D:$D,'2024'!$K:$K,AR$4,'2024'!$L:$L,$C11)/1000</f>
        <v>0</v>
      </c>
      <c r="AS11" s="51">
        <f>SUMIFS('2024'!$D:$D,'2024'!$K:$K,AS$4,'2024'!$L:$L,$C11)/1000</f>
        <v>0</v>
      </c>
      <c r="AT11" s="51">
        <f>SUMIFS('2024'!$D:$D,'2024'!$K:$K,AT$4,'2024'!$L:$L,$C11)/1000</f>
        <v>0</v>
      </c>
      <c r="AU11" s="51">
        <f>SUMIFS('2024'!$D:$D,'2024'!$K:$K,AU$4,'2024'!$L:$L,$C11)/1000</f>
        <v>0</v>
      </c>
      <c r="AV11" s="51">
        <f>SUMIFS('2024'!$D:$D,'2024'!$K:$K,AV$4,'2024'!$L:$L,$C11)/1000</f>
        <v>0</v>
      </c>
      <c r="AW11" s="51">
        <f>SUMIFS('2024'!$D:$D,'2024'!$K:$K,AW$4,'2024'!$L:$L,$C11)/1000</f>
        <v>0</v>
      </c>
      <c r="AX11" s="51">
        <f>SUMIFS('2024'!$D:$D,'2024'!$K:$K,AX$4,'2024'!$L:$L,$C11)/1000</f>
        <v>0</v>
      </c>
      <c r="AY11" s="51">
        <f>SUMIFS('2024'!$D:$D,'2024'!$K:$K,AY$4,'2024'!$L:$L,$C11)/1000</f>
        <v>0</v>
      </c>
      <c r="AZ11" s="51">
        <f>SUMIFS('2024'!$D:$D,'2024'!$K:$K,AZ$4,'2024'!$L:$L,$C11)/1000</f>
        <v>0</v>
      </c>
      <c r="BA11" s="51">
        <f>SUMIFS('2024'!$D:$D,'2024'!$K:$K,BA$4,'2024'!$L:$L,$C11)/1000</f>
        <v>0</v>
      </c>
      <c r="BB11" s="51">
        <f>SUMIFS('2024'!$D:$D,'2024'!$K:$K,BB$4,'2024'!$L:$L,$C11)/1000</f>
        <v>0</v>
      </c>
      <c r="BC11" s="51">
        <f>SUMIFS('2024'!$D:$D,'2024'!$K:$K,BC$4,'2024'!$L:$L,$C11)/1000</f>
        <v>0</v>
      </c>
      <c r="BD11" s="51">
        <f>SUMIFS('2024'!$D:$D,'2024'!$K:$K,BD$4,'2024'!$L:$L,$C11)/1000</f>
        <v>0</v>
      </c>
      <c r="BE11" s="79">
        <f t="shared" ref="BE11:BE46" si="47">SUM(D11:BD11)</f>
        <v>0</v>
      </c>
    </row>
    <row r="12" spans="1:57" x14ac:dyDescent="0.25">
      <c r="A12" s="13"/>
      <c r="B12" s="14" t="s">
        <v>19</v>
      </c>
      <c r="C12" t="s">
        <v>154</v>
      </c>
      <c r="D12" s="53">
        <f>SUMIFS('2024'!$D:$D,'2024'!$K:$K,D$4,'2024'!$L:$L,$C12)/1000</f>
        <v>0</v>
      </c>
      <c r="E12" s="53">
        <f>SUMIFS('2024'!$D:$D,'2024'!$K:$K,E$4,'2024'!$L:$L,$C12)/1000</f>
        <v>0</v>
      </c>
      <c r="F12" s="53">
        <f>SUMIFS('2024'!$D:$D,'2024'!$K:$K,F$4,'2024'!$L:$L,$C12)/1000</f>
        <v>0</v>
      </c>
      <c r="G12" s="53">
        <f>SUMIFS('2024'!$D:$D,'2024'!$K:$K,G$4,'2024'!$L:$L,$C12)/1000</f>
        <v>0</v>
      </c>
      <c r="H12" s="53">
        <f>SUMIFS('2024'!$D:$D,'2024'!$K:$K,H$4,'2024'!$L:$L,$C12)/1000</f>
        <v>0</v>
      </c>
      <c r="I12" s="53">
        <f>SUMIFS('2024'!$D:$D,'2024'!$K:$K,I$4,'2024'!$L:$L,$C12)/1000</f>
        <v>0</v>
      </c>
      <c r="J12" s="53">
        <f>SUMIFS('2024'!$D:$D,'2024'!$K:$K,J$4,'2024'!$L:$L,$C12)/1000</f>
        <v>0</v>
      </c>
      <c r="K12" s="53">
        <f>SUMIFS('2024'!$D:$D,'2024'!$K:$K,K$4,'2024'!$L:$L,$C12)/1000</f>
        <v>0</v>
      </c>
      <c r="L12" s="53">
        <f>SUMIFS('2024'!$D:$D,'2024'!$K:$K,L$4,'2024'!$L:$L,$C12)/1000</f>
        <v>0</v>
      </c>
      <c r="M12" s="51">
        <f>SUMIFS('2024'!$D:$D,'2024'!$K:$K,M$4,'2024'!$L:$L,$C12)/1000</f>
        <v>0</v>
      </c>
      <c r="N12" s="51">
        <f>SUMIFS('2024'!$D:$D,'2024'!$K:$K,N$4,'2024'!$L:$L,$C12)/1000</f>
        <v>0</v>
      </c>
      <c r="O12" s="51">
        <f>SUMIFS('2024'!$D:$D,'2024'!$K:$K,O$4,'2024'!$L:$L,$C12)/1000</f>
        <v>0</v>
      </c>
      <c r="P12" s="51">
        <f>SUMIFS('2024'!$D:$D,'2024'!$K:$K,P$4,'2024'!$L:$L,$C12)/1000</f>
        <v>0</v>
      </c>
      <c r="Q12" s="51">
        <f>SUMIFS('2024'!$D:$D,'2024'!$K:$K,Q$4,'2024'!$L:$L,$C12)/1000</f>
        <v>0</v>
      </c>
      <c r="R12" s="51">
        <f>SUMIFS('2024'!$D:$D,'2024'!$K:$K,R$4,'2024'!$L:$L,$C12)/1000</f>
        <v>0</v>
      </c>
      <c r="S12" s="51">
        <f>SUMIFS('2024'!$D:$D,'2024'!$K:$K,S$4,'2024'!$L:$L,$C12)/1000</f>
        <v>0</v>
      </c>
      <c r="T12" s="51">
        <f>SUMIFS('2024'!$D:$D,'2024'!$K:$K,T$4,'2024'!$L:$L,$C12)/1000</f>
        <v>0</v>
      </c>
      <c r="U12" s="51">
        <f>SUMIFS('2024'!$D:$D,'2024'!$K:$K,U$4,'2024'!$L:$L,$C12)/1000</f>
        <v>0</v>
      </c>
      <c r="V12" s="51">
        <f>SUMIFS('2024'!$D:$D,'2024'!$K:$K,V$4,'2024'!$L:$L,$C12)/1000</f>
        <v>0</v>
      </c>
      <c r="W12" s="51">
        <f>SUMIFS('2024'!$D:$D,'2024'!$K:$K,W$4,'2024'!$L:$L,$C12)/1000</f>
        <v>0</v>
      </c>
      <c r="X12" s="51">
        <f>SUMIFS('2024'!$D:$D,'2024'!$K:$K,X$4,'2024'!$L:$L,$C12)/1000</f>
        <v>0</v>
      </c>
      <c r="Y12" s="51">
        <f>SUMIFS('2024'!$D:$D,'2024'!$K:$K,Y$4,'2024'!$L:$L,$C12)/1000</f>
        <v>0</v>
      </c>
      <c r="Z12" s="51">
        <f>SUMIFS('2024'!$D:$D,'2024'!$K:$K,Z$4,'2024'!$L:$L,$C12)/1000</f>
        <v>0</v>
      </c>
      <c r="AA12" s="51">
        <f>SUMIFS('2024'!$D:$D,'2024'!$K:$K,AA$4,'2024'!$L:$L,$C12)/1000</f>
        <v>0</v>
      </c>
      <c r="AB12" s="51">
        <f>SUMIFS('2024'!$D:$D,'2024'!$K:$K,AB$4,'2024'!$L:$L,$C12)/1000</f>
        <v>0</v>
      </c>
      <c r="AC12" s="51">
        <f>SUMIFS('2024'!$D:$D,'2024'!$K:$K,AC$4,'2024'!$L:$L,$C12)/1000</f>
        <v>0</v>
      </c>
      <c r="AD12" s="51">
        <f>SUMIFS('2024'!$D:$D,'2024'!$K:$K,AD$4,'2024'!$L:$L,$C12)/1000</f>
        <v>0</v>
      </c>
      <c r="AE12" s="51">
        <f>SUMIFS('2024'!$D:$D,'2024'!$K:$K,AE$4,'2024'!$L:$L,$C12)/1000</f>
        <v>0</v>
      </c>
      <c r="AF12" s="51">
        <f>SUMIFS('2024'!$D:$D,'2024'!$K:$K,AF$4,'2024'!$L:$L,$C12)/1000</f>
        <v>0</v>
      </c>
      <c r="AG12" s="51">
        <f>SUMIFS('2024'!$D:$D,'2024'!$K:$K,AG$4,'2024'!$L:$L,$C12)/1000</f>
        <v>0</v>
      </c>
      <c r="AH12" s="51">
        <f>SUMIFS('2024'!$D:$D,'2024'!$K:$K,AH$4,'2024'!$L:$L,$C12)/1000</f>
        <v>0</v>
      </c>
      <c r="AI12" s="51">
        <f>SUMIFS('2024'!$D:$D,'2024'!$K:$K,AI$4,'2024'!$L:$L,$C12)/1000</f>
        <v>0</v>
      </c>
      <c r="AJ12" s="51">
        <f>SUMIFS('2024'!$D:$D,'2024'!$K:$K,AJ$4,'2024'!$L:$L,$C12)/1000</f>
        <v>0</v>
      </c>
      <c r="AK12" s="51">
        <f>SUMIFS('2024'!$D:$D,'2024'!$K:$K,AK$4,'2024'!$L:$L,$C12)/1000</f>
        <v>0</v>
      </c>
      <c r="AL12" s="51">
        <f>SUMIFS('2024'!$D:$D,'2024'!$K:$K,AL$4,'2024'!$L:$L,$C12)/1000</f>
        <v>0</v>
      </c>
      <c r="AM12" s="51">
        <f>SUMIFS('2024'!$D:$D,'2024'!$K:$K,AM$4,'2024'!$L:$L,$C12)/1000</f>
        <v>0</v>
      </c>
      <c r="AN12" s="51">
        <f>SUMIFS('2024'!$D:$D,'2024'!$K:$K,AN$4,'2024'!$L:$L,$C12)/1000</f>
        <v>0</v>
      </c>
      <c r="AO12" s="51">
        <f>SUMIFS('2024'!$D:$D,'2024'!$K:$K,AO$4,'2024'!$L:$L,$C12)/1000</f>
        <v>0</v>
      </c>
      <c r="AP12" s="51">
        <f>SUMIFS('2024'!$D:$D,'2024'!$K:$K,AP$4,'2024'!$L:$L,$C12)/1000</f>
        <v>0</v>
      </c>
      <c r="AQ12" s="51">
        <f>SUMIFS('2024'!$D:$D,'2024'!$K:$K,AQ$4,'2024'!$L:$L,$C12)/1000</f>
        <v>0</v>
      </c>
      <c r="AR12" s="51">
        <f>SUMIFS('2024'!$D:$D,'2024'!$K:$K,AR$4,'2024'!$L:$L,$C12)/1000</f>
        <v>0</v>
      </c>
      <c r="AS12" s="51">
        <f>SUMIFS('2024'!$D:$D,'2024'!$K:$K,AS$4,'2024'!$L:$L,$C12)/1000</f>
        <v>0</v>
      </c>
      <c r="AT12" s="51">
        <f>SUMIFS('2024'!$D:$D,'2024'!$K:$K,AT$4,'2024'!$L:$L,$C12)/1000</f>
        <v>0</v>
      </c>
      <c r="AU12" s="51">
        <f>SUMIFS('2024'!$D:$D,'2024'!$K:$K,AU$4,'2024'!$L:$L,$C12)/1000</f>
        <v>0</v>
      </c>
      <c r="AV12" s="51">
        <f>SUMIFS('2024'!$D:$D,'2024'!$K:$K,AV$4,'2024'!$L:$L,$C12)/1000</f>
        <v>0</v>
      </c>
      <c r="AW12" s="51">
        <f>SUMIFS('2024'!$D:$D,'2024'!$K:$K,AW$4,'2024'!$L:$L,$C12)/1000</f>
        <v>0</v>
      </c>
      <c r="AX12" s="51">
        <f>SUMIFS('2024'!$D:$D,'2024'!$K:$K,AX$4,'2024'!$L:$L,$C12)/1000</f>
        <v>0</v>
      </c>
      <c r="AY12" s="51">
        <f>SUMIFS('2024'!$D:$D,'2024'!$K:$K,AY$4,'2024'!$L:$L,$C12)/1000</f>
        <v>0</v>
      </c>
      <c r="AZ12" s="51">
        <f>SUMIFS('2024'!$D:$D,'2024'!$K:$K,AZ$4,'2024'!$L:$L,$C12)/1000</f>
        <v>0</v>
      </c>
      <c r="BA12" s="51">
        <f>SUMIFS('2024'!$D:$D,'2024'!$K:$K,BA$4,'2024'!$L:$L,$C12)/1000</f>
        <v>0</v>
      </c>
      <c r="BB12" s="51">
        <f>SUMIFS('2024'!$D:$D,'2024'!$K:$K,BB$4,'2024'!$L:$L,$C12)/1000</f>
        <v>0</v>
      </c>
      <c r="BC12" s="51">
        <f>SUMIFS('2024'!$D:$D,'2024'!$K:$K,BC$4,'2024'!$L:$L,$C12)/1000</f>
        <v>0</v>
      </c>
      <c r="BD12" s="51">
        <f>SUMIFS('2024'!$D:$D,'2024'!$K:$K,BD$4,'2024'!$L:$L,$C12)/1000</f>
        <v>0</v>
      </c>
      <c r="BE12" s="79">
        <f t="shared" si="47"/>
        <v>0</v>
      </c>
    </row>
    <row r="13" spans="1:57" x14ac:dyDescent="0.25">
      <c r="A13" s="13"/>
      <c r="B13" s="14" t="s">
        <v>20</v>
      </c>
      <c r="C13" s="15" t="s">
        <v>90</v>
      </c>
      <c r="D13" s="53">
        <f>SUMIFS('2024'!$D:$D,'2024'!$K:$K,D$4,'2024'!$L:$L,$C13)/1000</f>
        <v>-3250</v>
      </c>
      <c r="E13" s="53">
        <f>SUMIFS('2024'!$D:$D,'2024'!$K:$K,E$4,'2024'!$L:$L,$C13)/1000</f>
        <v>0</v>
      </c>
      <c r="F13" s="53">
        <f>SUMIFS('2024'!$D:$D,'2024'!$K:$K,F$4,'2024'!$L:$L,$C13)/1000</f>
        <v>0</v>
      </c>
      <c r="G13" s="53">
        <f>SUMIFS('2024'!$D:$D,'2024'!$K:$K,G$4,'2024'!$L:$L,$C13)/1000</f>
        <v>-8123.81</v>
      </c>
      <c r="H13" s="53">
        <f>SUMIFS('2024'!$D:$D,'2024'!$K:$K,H$4,'2024'!$L:$L,$C13)/1000</f>
        <v>0</v>
      </c>
      <c r="I13" s="53">
        <f>SUMIFS('2024'!$D:$D,'2024'!$K:$K,I$4,'2024'!$L:$L,$C13)/1000</f>
        <v>-329.47699999999998</v>
      </c>
      <c r="J13" s="53">
        <f>SUMIFS('2024'!$D:$D,'2024'!$K:$K,J$4,'2024'!$L:$L,$C13)/1000</f>
        <v>0</v>
      </c>
      <c r="K13" s="53">
        <f>SUMIFS('2024'!$D:$D,'2024'!$K:$K,K$4,'2024'!$L:$L,$C13)/1000</f>
        <v>-8768.6949999999997</v>
      </c>
      <c r="L13" s="53">
        <f>SUMIFS('2024'!$D:$D,'2024'!$K:$K,L$4,'2024'!$L:$L,$C13)/1000</f>
        <v>-226.35</v>
      </c>
      <c r="M13" s="51">
        <f>SUMIFS('2024'!$D:$D,'2024'!$K:$K,M$4,'2024'!$L:$L,$C13)/1000</f>
        <v>0</v>
      </c>
      <c r="N13" s="51">
        <f>SUMIFS('2024'!$D:$D,'2024'!$K:$K,N$4,'2024'!$L:$L,$C13)/1000</f>
        <v>0</v>
      </c>
      <c r="O13" s="51">
        <f>SUMIFS('2024'!$D:$D,'2024'!$K:$K,O$4,'2024'!$L:$L,$C13)/1000</f>
        <v>0</v>
      </c>
      <c r="P13" s="51">
        <v>-8800</v>
      </c>
      <c r="Q13" s="51">
        <f>SUMIFS('2024'!$D:$D,'2024'!$K:$K,Q$4,'2024'!$L:$L,$C13)/1000</f>
        <v>0</v>
      </c>
      <c r="R13" s="51">
        <f>SUMIFS('2024'!$D:$D,'2024'!$K:$K,R$4,'2024'!$L:$L,$C13)/1000</f>
        <v>0</v>
      </c>
      <c r="S13" s="51">
        <f>SUMIFS('2024'!$D:$D,'2024'!$K:$K,S$4,'2024'!$L:$L,$C13)/1000</f>
        <v>0</v>
      </c>
      <c r="T13" s="51">
        <v>-8800</v>
      </c>
      <c r="U13" s="51">
        <f>SUMIFS('2024'!$D:$D,'2024'!$K:$K,U$4,'2024'!$L:$L,$C13)/1000</f>
        <v>0</v>
      </c>
      <c r="V13" s="51">
        <f>SUMIFS('2024'!$D:$D,'2024'!$K:$K,V$4,'2024'!$L:$L,$C13)/1000</f>
        <v>0</v>
      </c>
      <c r="W13" s="51">
        <f>SUMIFS('2024'!$D:$D,'2024'!$K:$K,W$4,'2024'!$L:$L,$C13)/1000</f>
        <v>0</v>
      </c>
      <c r="X13" s="51">
        <v>-8800</v>
      </c>
      <c r="Y13" s="51">
        <f>SUMIFS('2024'!$D:$D,'2024'!$K:$K,Y$4,'2024'!$L:$L,$C13)/1000</f>
        <v>0</v>
      </c>
      <c r="Z13" s="51">
        <f>SUMIFS('2024'!$D:$D,'2024'!$K:$K,Z$4,'2024'!$L:$L,$C13)/1000</f>
        <v>0</v>
      </c>
      <c r="AA13" s="51">
        <f>SUMIFS('2024'!$D:$D,'2024'!$K:$K,AA$4,'2024'!$L:$L,$C13)/1000</f>
        <v>0</v>
      </c>
      <c r="AB13" s="51">
        <f>SUMIFS('2024'!$D:$D,'2024'!$K:$K,AB$4,'2024'!$L:$L,$C13)/1000</f>
        <v>0</v>
      </c>
      <c r="AC13" s="51">
        <v>-8800</v>
      </c>
      <c r="AD13" s="51">
        <f>SUMIFS('2024'!$D:$D,'2024'!$K:$K,AD$4,'2024'!$L:$L,$C13)/1000</f>
        <v>0</v>
      </c>
      <c r="AE13" s="51">
        <f>SUMIFS('2024'!$D:$D,'2024'!$K:$K,AE$4,'2024'!$L:$L,$C13)/1000</f>
        <v>0</v>
      </c>
      <c r="AF13" s="51">
        <f>SUMIFS('2024'!$D:$D,'2024'!$K:$K,AF$4,'2024'!$L:$L,$C13)/1000</f>
        <v>0</v>
      </c>
      <c r="AG13" s="51">
        <v>-8800</v>
      </c>
      <c r="AH13" s="51">
        <f>SUMIFS('2024'!$D:$D,'2024'!$K:$K,AH$4,'2024'!$L:$L,$C13)/1000</f>
        <v>0</v>
      </c>
      <c r="AI13" s="51">
        <f>SUMIFS('2024'!$D:$D,'2024'!$K:$K,AI$4,'2024'!$L:$L,$C13)/1000</f>
        <v>0</v>
      </c>
      <c r="AJ13" s="51">
        <f>SUMIFS('2024'!$D:$D,'2024'!$K:$K,AJ$4,'2024'!$L:$L,$C13)/1000</f>
        <v>0</v>
      </c>
      <c r="AK13" s="51">
        <v>-8800</v>
      </c>
      <c r="AL13" s="51">
        <f>SUMIFS('2024'!$D:$D,'2024'!$K:$K,AL$4,'2024'!$L:$L,$C13)/1000</f>
        <v>0</v>
      </c>
      <c r="AM13" s="51">
        <f>SUMIFS('2024'!$D:$D,'2024'!$K:$K,AM$4,'2024'!$L:$L,$C13)/1000</f>
        <v>0</v>
      </c>
      <c r="AN13" s="51">
        <f>SUMIFS('2024'!$D:$D,'2024'!$K:$K,AN$4,'2024'!$L:$L,$C13)/1000</f>
        <v>0</v>
      </c>
      <c r="AO13" s="51">
        <f>SUMIFS('2024'!$D:$D,'2024'!$K:$K,AO$4,'2024'!$L:$L,$C13)/1000</f>
        <v>0</v>
      </c>
      <c r="AP13" s="51">
        <v>-8800</v>
      </c>
      <c r="AQ13" s="51">
        <f>SUMIFS('2024'!$D:$D,'2024'!$K:$K,AQ$4,'2024'!$L:$L,$C13)/1000</f>
        <v>0</v>
      </c>
      <c r="AR13" s="51">
        <f>SUMIFS('2024'!$D:$D,'2024'!$K:$K,AR$4,'2024'!$L:$L,$C13)/1000</f>
        <v>0</v>
      </c>
      <c r="AS13" s="51">
        <f>SUMIFS('2024'!$D:$D,'2024'!$K:$K,AS$4,'2024'!$L:$L,$C13)/1000</f>
        <v>0</v>
      </c>
      <c r="AT13" s="51">
        <v>-8800</v>
      </c>
      <c r="AU13" s="51">
        <f>SUMIFS('2024'!$D:$D,'2024'!$K:$K,AU$4,'2024'!$L:$L,$C13)/1000</f>
        <v>0</v>
      </c>
      <c r="AV13" s="51">
        <f>SUMIFS('2024'!$D:$D,'2024'!$K:$K,AV$4,'2024'!$L:$L,$C13)/1000</f>
        <v>0</v>
      </c>
      <c r="AW13" s="51">
        <f>SUMIFS('2024'!$D:$D,'2024'!$K:$K,AW$4,'2024'!$L:$L,$C13)/1000</f>
        <v>0</v>
      </c>
      <c r="AX13" s="51">
        <v>-8800</v>
      </c>
      <c r="AY13" s="51">
        <f>SUMIFS('2024'!$D:$D,'2024'!$K:$K,AY$4,'2024'!$L:$L,$C13)/1000</f>
        <v>0</v>
      </c>
      <c r="AZ13" s="51">
        <f>SUMIFS('2024'!$D:$D,'2024'!$K:$K,AZ$4,'2024'!$L:$L,$C13)/1000</f>
        <v>0</v>
      </c>
      <c r="BA13" s="51">
        <f>SUMIFS('2024'!$D:$D,'2024'!$K:$K,BA$4,'2024'!$L:$L,$C13)/1000</f>
        <v>0</v>
      </c>
      <c r="BB13" s="51">
        <v>-8800</v>
      </c>
      <c r="BC13" s="51">
        <v>0</v>
      </c>
      <c r="BD13" s="51">
        <f>SUMIFS('2024'!$D:$D,'2024'!$K:$K,BD$4,'2024'!$L:$L,$C13)/1000</f>
        <v>0</v>
      </c>
      <c r="BE13" s="79">
        <f t="shared" si="47"/>
        <v>-108698.33199999999</v>
      </c>
    </row>
    <row r="14" spans="1:57" x14ac:dyDescent="0.25">
      <c r="A14" s="13"/>
      <c r="B14" s="14" t="s">
        <v>20</v>
      </c>
      <c r="C14" s="15" t="s">
        <v>302</v>
      </c>
      <c r="D14" s="53">
        <f>SUMIFS('2024'!$D:$D,'2024'!$K:$K,D$4,'2024'!$L:$L,$C14)/1000</f>
        <v>0</v>
      </c>
      <c r="E14" s="53">
        <f>SUMIFS('2024'!$D:$D,'2024'!$K:$K,E$4,'2024'!$L:$L,$C14)/1000</f>
        <v>0</v>
      </c>
      <c r="F14" s="53">
        <f>SUMIFS('2024'!$D:$D,'2024'!$K:$K,F$4,'2024'!$L:$L,$C14)/1000</f>
        <v>0</v>
      </c>
      <c r="G14" s="53">
        <f>SUMIFS('2024'!$D:$D,'2024'!$K:$K,G$4,'2024'!$L:$L,$C14)/1000</f>
        <v>0</v>
      </c>
      <c r="H14" s="53">
        <f>SUMIFS('2024'!$D:$D,'2024'!$K:$K,H$4,'2024'!$L:$L,$C14)/1000</f>
        <v>0</v>
      </c>
      <c r="I14" s="53">
        <f>SUMIFS('2024'!$D:$D,'2024'!$K:$K,I$4,'2024'!$L:$L,$C14)/1000</f>
        <v>0</v>
      </c>
      <c r="J14" s="53">
        <f>SUMIFS('2024'!$D:$D,'2024'!$K:$K,J$4,'2024'!$L:$L,$C14)/1000</f>
        <v>0</v>
      </c>
      <c r="K14" s="53">
        <f>SUMIFS('2024'!$D:$D,'2024'!$K:$K,K$4,'2024'!$L:$L,$C14)/1000</f>
        <v>0</v>
      </c>
      <c r="L14" s="53">
        <f>SUMIFS('2024'!$D:$D,'2024'!$K:$K,L$4,'2024'!$L:$L,$C14)/1000</f>
        <v>0</v>
      </c>
      <c r="M14" s="51">
        <f>SUMIFS('2024'!$D:$D,'2024'!$K:$K,M$4,'2024'!$L:$L,$C14)/1000</f>
        <v>0</v>
      </c>
      <c r="N14" s="51">
        <f>SUMIFS('2024'!$D:$D,'2024'!$K:$K,N$4,'2024'!$L:$L,$C14)/1000</f>
        <v>0</v>
      </c>
      <c r="O14" s="51">
        <f>SUMIFS('2024'!$D:$D,'2024'!$K:$K,O$4,'2024'!$L:$L,$C14)/1000</f>
        <v>0</v>
      </c>
      <c r="P14" s="51">
        <f>SUMIFS('2024'!$D:$D,'2024'!$K:$K,P$4,'2024'!$L:$L,$C14)/1000</f>
        <v>0</v>
      </c>
      <c r="Q14" s="51">
        <f>SUMIFS('2024'!$D:$D,'2024'!$K:$K,Q$4,'2024'!$L:$L,$C14)/1000</f>
        <v>0</v>
      </c>
      <c r="R14" s="51">
        <f>SUMIFS('2024'!$D:$D,'2024'!$K:$K,R$4,'2024'!$L:$L,$C14)/1000</f>
        <v>0</v>
      </c>
      <c r="S14" s="51">
        <f>SUMIFS('2024'!$D:$D,'2024'!$K:$K,S$4,'2024'!$L:$L,$C14)/1000</f>
        <v>0</v>
      </c>
      <c r="T14" s="51">
        <f>SUMIFS('2024'!$D:$D,'2024'!$K:$K,T$4,'2024'!$L:$L,$C14)/1000</f>
        <v>0</v>
      </c>
      <c r="U14" s="51">
        <f>SUMIFS('2024'!$D:$D,'2024'!$K:$K,U$4,'2024'!$L:$L,$C14)/1000</f>
        <v>0</v>
      </c>
      <c r="V14" s="51">
        <f>SUMIFS('2024'!$D:$D,'2024'!$K:$K,V$4,'2024'!$L:$L,$C14)/1000</f>
        <v>0</v>
      </c>
      <c r="W14" s="51">
        <f>SUMIFS('2024'!$D:$D,'2024'!$K:$K,W$4,'2024'!$L:$L,$C14)/1000</f>
        <v>0</v>
      </c>
      <c r="X14" s="51">
        <f>SUMIFS('2024'!$D:$D,'2024'!$K:$K,X$4,'2024'!$L:$L,$C14)/1000</f>
        <v>0</v>
      </c>
      <c r="Y14" s="51">
        <f>SUMIFS('2024'!$D:$D,'2024'!$K:$K,Y$4,'2024'!$L:$L,$C14)/1000</f>
        <v>0</v>
      </c>
      <c r="Z14" s="51">
        <f>SUMIFS('2024'!$D:$D,'2024'!$K:$K,Z$4,'2024'!$L:$L,$C14)/1000</f>
        <v>0</v>
      </c>
      <c r="AA14" s="51">
        <f>SUMIFS('2024'!$D:$D,'2024'!$K:$K,AA$4,'2024'!$L:$L,$C14)/1000</f>
        <v>0</v>
      </c>
      <c r="AB14" s="51">
        <f>SUMIFS('2024'!$D:$D,'2024'!$K:$K,AB$4,'2024'!$L:$L,$C14)/1000</f>
        <v>0</v>
      </c>
      <c r="AC14" s="51">
        <v>-4400</v>
      </c>
      <c r="AD14" s="51">
        <f>SUMIFS('2024'!$D:$D,'2024'!$K:$K,AD$4,'2024'!$L:$L,$C14)/1000</f>
        <v>0</v>
      </c>
      <c r="AE14" s="51">
        <f>SUMIFS('2024'!$D:$D,'2024'!$K:$K,AE$4,'2024'!$L:$L,$C14)/1000</f>
        <v>0</v>
      </c>
      <c r="AF14" s="51">
        <f>SUMIFS('2024'!$D:$D,'2024'!$K:$K,AF$4,'2024'!$L:$L,$C14)/1000</f>
        <v>0</v>
      </c>
      <c r="AG14" s="51">
        <f>SUMIFS('2024'!$D:$D,'2024'!$K:$K,AG$4,'2024'!$L:$L,$C14)/1000</f>
        <v>0</v>
      </c>
      <c r="AH14" s="51">
        <f>SUMIFS('2024'!$D:$D,'2024'!$K:$K,AH$4,'2024'!$L:$L,$C14)/1000</f>
        <v>0</v>
      </c>
      <c r="AI14" s="51">
        <f>SUMIFS('2024'!$D:$D,'2024'!$K:$K,AI$4,'2024'!$L:$L,$C14)/1000</f>
        <v>0</v>
      </c>
      <c r="AJ14" s="51">
        <f>SUMIFS('2024'!$D:$D,'2024'!$K:$K,AJ$4,'2024'!$L:$L,$C14)/1000</f>
        <v>0</v>
      </c>
      <c r="AK14" s="51">
        <f>SUMIFS('2024'!$D:$D,'2024'!$K:$K,AK$4,'2024'!$L:$L,$C14)/1000</f>
        <v>0</v>
      </c>
      <c r="AL14" s="51">
        <f>SUMIFS('2024'!$D:$D,'2024'!$K:$K,AL$4,'2024'!$L:$L,$C14)/1000</f>
        <v>0</v>
      </c>
      <c r="AM14" s="51">
        <f>SUMIFS('2024'!$D:$D,'2024'!$K:$K,AM$4,'2024'!$L:$L,$C14)/1000</f>
        <v>0</v>
      </c>
      <c r="AN14" s="51">
        <f>SUMIFS('2024'!$D:$D,'2024'!$K:$K,AN$4,'2024'!$L:$L,$C14)/1000</f>
        <v>0</v>
      </c>
      <c r="AO14" s="51">
        <f>SUMIFS('2024'!$D:$D,'2024'!$K:$K,AO$4,'2024'!$L:$L,$C14)/1000</f>
        <v>0</v>
      </c>
      <c r="AP14" s="51">
        <f>SUMIFS('2024'!$D:$D,'2024'!$K:$K,AP$4,'2024'!$L:$L,$C14)/1000</f>
        <v>0</v>
      </c>
      <c r="AQ14" s="51">
        <f>SUMIFS('2024'!$D:$D,'2024'!$K:$K,AQ$4,'2024'!$L:$L,$C14)/1000</f>
        <v>0</v>
      </c>
      <c r="AR14" s="51">
        <f>SUMIFS('2024'!$D:$D,'2024'!$K:$K,AR$4,'2024'!$L:$L,$C14)/1000</f>
        <v>0</v>
      </c>
      <c r="AS14" s="51">
        <f>SUMIFS('2024'!$D:$D,'2024'!$K:$K,AS$4,'2024'!$L:$L,$C14)/1000</f>
        <v>0</v>
      </c>
      <c r="AT14" s="51">
        <f>SUMIFS('2024'!$D:$D,'2024'!$K:$K,AT$4,'2024'!$L:$L,$C14)/1000</f>
        <v>0</v>
      </c>
      <c r="AU14" s="51">
        <f>SUMIFS('2024'!$D:$D,'2024'!$K:$K,AU$4,'2024'!$L:$L,$C14)/1000</f>
        <v>0</v>
      </c>
      <c r="AV14" s="51">
        <f>SUMIFS('2024'!$D:$D,'2024'!$K:$K,AV$4,'2024'!$L:$L,$C14)/1000</f>
        <v>0</v>
      </c>
      <c r="AW14" s="51">
        <f>SUMIFS('2024'!$D:$D,'2024'!$K:$K,AW$4,'2024'!$L:$L,$C14)/1000</f>
        <v>0</v>
      </c>
      <c r="AX14" s="51">
        <f>SUMIFS('2024'!$D:$D,'2024'!$K:$K,AX$4,'2024'!$L:$L,$C14)/1000</f>
        <v>0</v>
      </c>
      <c r="AY14" s="51">
        <f>SUMIFS('2024'!$D:$D,'2024'!$K:$K,AY$4,'2024'!$L:$L,$C14)/1000</f>
        <v>0</v>
      </c>
      <c r="AZ14" s="51">
        <f>SUMIFS('2024'!$D:$D,'2024'!$K:$K,AZ$4,'2024'!$L:$L,$C14)/1000</f>
        <v>0</v>
      </c>
      <c r="BA14" s="51">
        <v>0</v>
      </c>
      <c r="BB14" s="51">
        <v>-4400</v>
      </c>
      <c r="BC14" s="51">
        <f>SUMIFS('2024'!$D:$D,'2024'!$K:$K,BC$4,'2024'!$L:$L,$C14)/1000</f>
        <v>0</v>
      </c>
      <c r="BD14" s="51">
        <f>SUMIFS('2024'!$D:$D,'2024'!$K:$K,BD$4,'2024'!$L:$L,$C14)/1000</f>
        <v>0</v>
      </c>
      <c r="BE14" s="79">
        <f t="shared" si="47"/>
        <v>-8800</v>
      </c>
    </row>
    <row r="15" spans="1:57" x14ac:dyDescent="0.25">
      <c r="A15" s="13"/>
      <c r="B15" s="14" t="s">
        <v>20</v>
      </c>
      <c r="C15" s="15" t="s">
        <v>303</v>
      </c>
      <c r="D15" s="53">
        <f>SUMIFS('2024'!$D:$D,'2024'!$K:$K,D$4,'2024'!$L:$L,$C15)/1000</f>
        <v>0</v>
      </c>
      <c r="E15" s="53">
        <f>SUMIFS('2024'!$D:$D,'2024'!$K:$K,E$4,'2024'!$L:$L,$C15)/1000</f>
        <v>0</v>
      </c>
      <c r="F15" s="53">
        <f>SUMIFS('2024'!$D:$D,'2024'!$K:$K,F$4,'2024'!$L:$L,$C15)/1000</f>
        <v>0</v>
      </c>
      <c r="G15" s="53">
        <f>SUMIFS('2024'!$D:$D,'2024'!$K:$K,G$4,'2024'!$L:$L,$C15)/1000</f>
        <v>0</v>
      </c>
      <c r="H15" s="53">
        <f>SUMIFS('2024'!$D:$D,'2024'!$K:$K,H$4,'2024'!$L:$L,$C15)/1000</f>
        <v>0</v>
      </c>
      <c r="I15" s="53">
        <f>SUMIFS('2024'!$D:$D,'2024'!$K:$K,I$4,'2024'!$L:$L,$C15)/1000</f>
        <v>0</v>
      </c>
      <c r="J15" s="53">
        <f>SUMIFS('2024'!$D:$D,'2024'!$K:$K,J$4,'2024'!$L:$L,$C15)/1000</f>
        <v>0</v>
      </c>
      <c r="K15" s="53">
        <f>SUMIFS('2024'!$D:$D,'2024'!$K:$K,K$4,'2024'!$L:$L,$C15)/1000</f>
        <v>0</v>
      </c>
      <c r="L15" s="53">
        <f>SUMIFS('2024'!$D:$D,'2024'!$K:$K,L$4,'2024'!$L:$L,$C15)/1000</f>
        <v>0</v>
      </c>
      <c r="M15" s="51">
        <f>SUMIFS('2024'!$D:$D,'2024'!$K:$K,M$4,'2024'!$L:$L,$C15)/1000</f>
        <v>0</v>
      </c>
      <c r="N15" s="51">
        <f>SUMIFS('2024'!$D:$D,'2024'!$K:$K,N$4,'2024'!$L:$L,$C15)/1000</f>
        <v>0</v>
      </c>
      <c r="O15" s="51">
        <f>SUMIFS('2024'!$D:$D,'2024'!$K:$K,O$4,'2024'!$L:$L,$C15)/1000</f>
        <v>0</v>
      </c>
      <c r="P15" s="51">
        <f>SUMIFS('2024'!$D:$D,'2024'!$K:$K,P$4,'2024'!$L:$L,$C15)/1000</f>
        <v>0</v>
      </c>
      <c r="Q15" s="51">
        <f>SUMIFS('2024'!$D:$D,'2024'!$K:$K,Q$4,'2024'!$L:$L,$C15)/1000</f>
        <v>0</v>
      </c>
      <c r="R15" s="51">
        <f>SUMIFS('2024'!$D:$D,'2024'!$K:$K,R$4,'2024'!$L:$L,$C15)/1000</f>
        <v>0</v>
      </c>
      <c r="S15" s="51">
        <f>SUMIFS('2024'!$D:$D,'2024'!$K:$K,S$4,'2024'!$L:$L,$C15)/1000</f>
        <v>0</v>
      </c>
      <c r="T15" s="51">
        <f>SUMIFS('2024'!$D:$D,'2024'!$K:$K,T$4,'2024'!$L:$L,$C15)/1000</f>
        <v>0</v>
      </c>
      <c r="U15" s="51">
        <f>SUMIFS('2024'!$D:$D,'2024'!$K:$K,U$4,'2024'!$L:$L,$C15)/1000</f>
        <v>0</v>
      </c>
      <c r="V15" s="51">
        <f>SUMIFS('2024'!$D:$D,'2024'!$K:$K,V$4,'2024'!$L:$L,$C15)/1000</f>
        <v>0</v>
      </c>
      <c r="W15" s="51">
        <f>SUMIFS('2024'!$D:$D,'2024'!$K:$K,W$4,'2024'!$L:$L,$C15)/1000</f>
        <v>0</v>
      </c>
      <c r="X15" s="51">
        <f>SUMIFS('2024'!$D:$D,'2024'!$K:$K,X$4,'2024'!$L:$L,$C15)/1000</f>
        <v>0</v>
      </c>
      <c r="Y15" s="51">
        <f>SUMIFS('2024'!$D:$D,'2024'!$K:$K,Y$4,'2024'!$L:$L,$C15)/1000</f>
        <v>0</v>
      </c>
      <c r="Z15" s="51">
        <f>SUMIFS('2024'!$D:$D,'2024'!$K:$K,Z$4,'2024'!$L:$L,$C15)/1000</f>
        <v>0</v>
      </c>
      <c r="AA15" s="51">
        <f>SUMIFS('2024'!$D:$D,'2024'!$K:$K,AA$4,'2024'!$L:$L,$C15)/1000</f>
        <v>0</v>
      </c>
      <c r="AB15" s="51">
        <f>SUMIFS('2024'!$D:$D,'2024'!$K:$K,AB$4,'2024'!$L:$L,$C15)/1000</f>
        <v>0</v>
      </c>
      <c r="AC15" s="51">
        <v>0</v>
      </c>
      <c r="AD15" s="51">
        <f>SUMIFS('2024'!$D:$D,'2024'!$K:$K,AD$4,'2024'!$L:$L,$C15)/1000</f>
        <v>0</v>
      </c>
      <c r="AE15" s="51">
        <f>SUMIFS('2024'!$D:$D,'2024'!$K:$K,AE$4,'2024'!$L:$L,$C15)/1000</f>
        <v>0</v>
      </c>
      <c r="AF15" s="51">
        <f>SUMIFS('2024'!$D:$D,'2024'!$K:$K,AF$4,'2024'!$L:$L,$C15)/1000</f>
        <v>0</v>
      </c>
      <c r="AG15" s="51">
        <f>SUMIFS('2024'!$D:$D,'2024'!$K:$K,AG$4,'2024'!$L:$L,$C15)/1000</f>
        <v>0</v>
      </c>
      <c r="AH15" s="51">
        <f>SUMIFS('2024'!$D:$D,'2024'!$K:$K,AH$4,'2024'!$L:$L,$C15)/1000</f>
        <v>0</v>
      </c>
      <c r="AI15" s="51">
        <f>SUMIFS('2024'!$D:$D,'2024'!$K:$K,AI$4,'2024'!$L:$L,$C15)/1000</f>
        <v>0</v>
      </c>
      <c r="AJ15" s="51">
        <f>SUMIFS('2024'!$D:$D,'2024'!$K:$K,AJ$4,'2024'!$L:$L,$C15)/1000</f>
        <v>0</v>
      </c>
      <c r="AK15" s="51">
        <f>SUMIFS('2024'!$D:$D,'2024'!$K:$K,AK$4,'2024'!$L:$L,$C15)/1000</f>
        <v>0</v>
      </c>
      <c r="AL15" s="51">
        <f>SUMIFS('2024'!$D:$D,'2024'!$K:$K,AL$4,'2024'!$L:$L,$C15)/1000</f>
        <v>0</v>
      </c>
      <c r="AM15" s="51">
        <f>SUMIFS('2024'!$D:$D,'2024'!$K:$K,AM$4,'2024'!$L:$L,$C15)/1000</f>
        <v>0</v>
      </c>
      <c r="AN15" s="51">
        <f>SUMIFS('2024'!$D:$D,'2024'!$K:$K,AN$4,'2024'!$L:$L,$C15)/1000</f>
        <v>0</v>
      </c>
      <c r="AO15" s="51">
        <f>SUMIFS('2024'!$D:$D,'2024'!$K:$K,AO$4,'2024'!$L:$L,$C15)/1000</f>
        <v>0</v>
      </c>
      <c r="AP15" s="51">
        <f>SUMIFS('2024'!$D:$D,'2024'!$K:$K,AP$4,'2024'!$L:$L,$C15)/1000</f>
        <v>0</v>
      </c>
      <c r="AQ15" s="51">
        <f>SUMIFS('2024'!$D:$D,'2024'!$K:$K,AQ$4,'2024'!$L:$L,$C15)/1000</f>
        <v>0</v>
      </c>
      <c r="AR15" s="51">
        <f>SUMIFS('2024'!$D:$D,'2024'!$K:$K,AR$4,'2024'!$L:$L,$C15)/1000</f>
        <v>0</v>
      </c>
      <c r="AS15" s="51">
        <f>SUMIFS('2024'!$D:$D,'2024'!$K:$K,AS$4,'2024'!$L:$L,$C15)/1000</f>
        <v>0</v>
      </c>
      <c r="AT15" s="51">
        <f>SUMIFS('2024'!$D:$D,'2024'!$K:$K,AT$4,'2024'!$L:$L,$C15)/1000</f>
        <v>0</v>
      </c>
      <c r="AU15" s="51">
        <f>SUMIFS('2024'!$D:$D,'2024'!$K:$K,AU$4,'2024'!$L:$L,$C15)/1000</f>
        <v>0</v>
      </c>
      <c r="AV15" s="51">
        <f>SUMIFS('2024'!$D:$D,'2024'!$K:$K,AV$4,'2024'!$L:$L,$C15)/1000</f>
        <v>0</v>
      </c>
      <c r="AW15" s="51">
        <f>SUMIFS('2024'!$D:$D,'2024'!$K:$K,AW$4,'2024'!$L:$L,$C15)/1000</f>
        <v>0</v>
      </c>
      <c r="AX15" s="51">
        <f>SUMIFS('2024'!$D:$D,'2024'!$K:$K,AX$4,'2024'!$L:$L,$C15)/1000</f>
        <v>0</v>
      </c>
      <c r="AY15" s="51">
        <f>SUMIFS('2024'!$D:$D,'2024'!$K:$K,AY$4,'2024'!$L:$L,$C15)/1000</f>
        <v>0</v>
      </c>
      <c r="AZ15" s="51">
        <f>SUMIFS('2024'!$D:$D,'2024'!$K:$K,AZ$4,'2024'!$L:$L,$C15)/1000</f>
        <v>0</v>
      </c>
      <c r="BA15" s="51">
        <v>0</v>
      </c>
      <c r="BB15" s="51">
        <v>0</v>
      </c>
      <c r="BC15" s="51">
        <f>SUMIFS('2024'!$D:$D,'2024'!$K:$K,BC$4,'2024'!$L:$L,$C15)/1000</f>
        <v>0</v>
      </c>
      <c r="BD15" s="51">
        <v>-8800</v>
      </c>
      <c r="BE15" s="79">
        <f t="shared" si="47"/>
        <v>-8800</v>
      </c>
    </row>
    <row r="16" spans="1:57" x14ac:dyDescent="0.25">
      <c r="A16" s="13"/>
      <c r="B16" s="14" t="s">
        <v>20</v>
      </c>
      <c r="C16" s="15" t="s">
        <v>91</v>
      </c>
      <c r="D16" s="53">
        <f>SUMIFS('2024'!$D:$D,'2024'!$K:$K,D$4,'2024'!$L:$L,$C16)/1000</f>
        <v>0</v>
      </c>
      <c r="E16" s="53">
        <f>SUMIFS('2024'!$D:$D,'2024'!$K:$K,E$4,'2024'!$L:$L,$C16)/1000</f>
        <v>0</v>
      </c>
      <c r="F16" s="53">
        <f>SUMIFS('2024'!$D:$D,'2024'!$K:$K,F$4,'2024'!$L:$L,$C16)/1000</f>
        <v>0</v>
      </c>
      <c r="G16" s="53">
        <f>SUMIFS('2024'!$D:$D,'2024'!$K:$K,G$4,'2024'!$L:$L,$C16)/1000</f>
        <v>0</v>
      </c>
      <c r="H16" s="53">
        <f>SUMIFS('2024'!$D:$D,'2024'!$K:$K,H$4,'2024'!$L:$L,$C16)/1000</f>
        <v>-1718.2</v>
      </c>
      <c r="I16" s="53">
        <f>SUMIFS('2024'!$D:$D,'2024'!$K:$K,I$4,'2024'!$L:$L,$C16)/1000</f>
        <v>0</v>
      </c>
      <c r="J16" s="53">
        <f>SUMIFS('2024'!$D:$D,'2024'!$K:$K,J$4,'2024'!$L:$L,$C16)/1000</f>
        <v>0</v>
      </c>
      <c r="K16" s="53">
        <f>SUMIFS('2024'!$D:$D,'2024'!$K:$K,K$4,'2024'!$L:$L,$C16)/1000</f>
        <v>0</v>
      </c>
      <c r="L16" s="53">
        <f>SUMIFS('2024'!$D:$D,'2024'!$K:$K,L$4,'2024'!$L:$L,$C16)/1000</f>
        <v>-1914.5</v>
      </c>
      <c r="M16" s="51">
        <f>SUMIFS('2024'!$D:$D,'2024'!$K:$K,M$4,'2024'!$L:$L,$C16)/1000</f>
        <v>0</v>
      </c>
      <c r="N16" s="51">
        <f>SUMIFS('2024'!$D:$D,'2024'!$K:$K,N$4,'2024'!$L:$L,$C16)/1000</f>
        <v>0</v>
      </c>
      <c r="O16" s="51">
        <f>SUMIFS('2024'!$D:$D,'2024'!$K:$K,O$4,'2024'!$L:$L,$C16)/1000</f>
        <v>0</v>
      </c>
      <c r="P16" s="51">
        <v>-1950</v>
      </c>
      <c r="Q16" s="51">
        <f>SUMIFS('2024'!$D:$D,'2024'!$K:$K,Q$4,'2024'!$L:$L,$C16)/1000</f>
        <v>0</v>
      </c>
      <c r="R16" s="51">
        <f>SUMIFS('2024'!$D:$D,'2024'!$K:$K,R$4,'2024'!$L:$L,$C16)/1000</f>
        <v>0</v>
      </c>
      <c r="S16" s="51">
        <f>SUMIFS('2024'!$D:$D,'2024'!$K:$K,S$4,'2024'!$L:$L,$C16)/1000</f>
        <v>0</v>
      </c>
      <c r="T16" s="51">
        <f>SUMIFS('2024'!$D:$D,'2024'!$K:$K,T$4,'2024'!$L:$L,$C16)/1000</f>
        <v>0</v>
      </c>
      <c r="U16" s="51">
        <v>-1950</v>
      </c>
      <c r="V16" s="51">
        <f>SUMIFS('2024'!$D:$D,'2024'!$K:$K,V$4,'2024'!$L:$L,$C16)/1000</f>
        <v>0</v>
      </c>
      <c r="W16" s="51">
        <f>SUMIFS('2024'!$D:$D,'2024'!$K:$K,W$4,'2024'!$L:$L,$C16)/1000</f>
        <v>0</v>
      </c>
      <c r="X16" s="51">
        <f>SUMIFS('2024'!$D:$D,'2024'!$K:$K,X$4,'2024'!$L:$L,$C16)/1000</f>
        <v>0</v>
      </c>
      <c r="Y16" s="51">
        <v>-1950</v>
      </c>
      <c r="Z16" s="51">
        <f>SUMIFS('2024'!$D:$D,'2024'!$K:$K,Z$4,'2024'!$L:$L,$C16)/1000</f>
        <v>0</v>
      </c>
      <c r="AA16" s="51">
        <f>SUMIFS('2024'!$D:$D,'2024'!$K:$K,AA$4,'2024'!$L:$L,$C16)/1000</f>
        <v>0</v>
      </c>
      <c r="AB16" s="51">
        <f>SUMIFS('2024'!$D:$D,'2024'!$K:$K,AB$4,'2024'!$L:$L,$C16)/1000</f>
        <v>0</v>
      </c>
      <c r="AC16" s="51">
        <v>-1950</v>
      </c>
      <c r="AD16" s="51">
        <f>SUMIFS('2024'!$D:$D,'2024'!$K:$K,AD$4,'2024'!$L:$L,$C16)/1000</f>
        <v>0</v>
      </c>
      <c r="AE16" s="51">
        <f>SUMIFS('2024'!$D:$D,'2024'!$K:$K,AE$4,'2024'!$L:$L,$C16)/1000</f>
        <v>0</v>
      </c>
      <c r="AF16" s="51">
        <f>SUMIFS('2024'!$D:$D,'2024'!$K:$K,AF$4,'2024'!$L:$L,$C16)/1000</f>
        <v>0</v>
      </c>
      <c r="AG16" s="51">
        <f>SUMIFS('2024'!$D:$D,'2024'!$K:$K,AG$4,'2024'!$L:$L,$C16)/1000</f>
        <v>0</v>
      </c>
      <c r="AH16" s="51">
        <v>-1950</v>
      </c>
      <c r="AI16" s="51">
        <f>SUMIFS('2024'!$D:$D,'2024'!$K:$K,AI$4,'2024'!$L:$L,$C16)/1000</f>
        <v>0</v>
      </c>
      <c r="AJ16" s="51">
        <f>SUMIFS('2024'!$D:$D,'2024'!$K:$K,AJ$4,'2024'!$L:$L,$C16)/1000</f>
        <v>0</v>
      </c>
      <c r="AK16" s="51">
        <f>SUMIFS('2024'!$D:$D,'2024'!$K:$K,AK$4,'2024'!$L:$L,$C16)/1000</f>
        <v>0</v>
      </c>
      <c r="AL16" s="51">
        <v>-1950</v>
      </c>
      <c r="AM16" s="51">
        <f>SUMIFS('2024'!$D:$D,'2024'!$K:$K,AM$4,'2024'!$L:$L,$C16)/1000</f>
        <v>0</v>
      </c>
      <c r="AN16" s="51">
        <f>SUMIFS('2024'!$D:$D,'2024'!$K:$K,AN$4,'2024'!$L:$L,$C16)/1000</f>
        <v>0</v>
      </c>
      <c r="AO16" s="51">
        <f>SUMIFS('2024'!$D:$D,'2024'!$K:$K,AO$4,'2024'!$L:$L,$C16)/1000</f>
        <v>0</v>
      </c>
      <c r="AP16" s="51">
        <v>-1950</v>
      </c>
      <c r="AQ16" s="51">
        <f>SUMIFS('2024'!$D:$D,'2024'!$K:$K,AQ$4,'2024'!$L:$L,$C16)/1000</f>
        <v>0</v>
      </c>
      <c r="AR16" s="51">
        <f>SUMIFS('2024'!$D:$D,'2024'!$K:$K,AR$4,'2024'!$L:$L,$C16)/1000</f>
        <v>0</v>
      </c>
      <c r="AS16" s="51">
        <f>SUMIFS('2024'!$D:$D,'2024'!$K:$K,AS$4,'2024'!$L:$L,$C16)/1000</f>
        <v>0</v>
      </c>
      <c r="AT16" s="51">
        <v>-1950</v>
      </c>
      <c r="AU16" s="51">
        <f>SUMIFS('2024'!$D:$D,'2024'!$K:$K,AU$4,'2024'!$L:$L,$C16)/1000</f>
        <v>0</v>
      </c>
      <c r="AV16" s="51">
        <f>SUMIFS('2024'!$D:$D,'2024'!$K:$K,AV$4,'2024'!$L:$L,$C16)/1000</f>
        <v>0</v>
      </c>
      <c r="AW16" s="51">
        <f>SUMIFS('2024'!$D:$D,'2024'!$K:$K,AW$4,'2024'!$L:$L,$C16)/1000</f>
        <v>0</v>
      </c>
      <c r="AX16" s="51">
        <v>-1950</v>
      </c>
      <c r="AY16" s="51">
        <f>SUMIFS('2024'!$D:$D,'2024'!$K:$K,AY$4,'2024'!$L:$L,$C16)/1000</f>
        <v>0</v>
      </c>
      <c r="AZ16" s="51">
        <f>SUMIFS('2024'!$D:$D,'2024'!$K:$K,AZ$4,'2024'!$L:$L,$C16)/1000</f>
        <v>0</v>
      </c>
      <c r="BA16" s="51">
        <f>SUMIFS('2024'!$D:$D,'2024'!$K:$K,BA$4,'2024'!$L:$L,$C16)/1000</f>
        <v>0</v>
      </c>
      <c r="BB16" s="51">
        <v>-1950</v>
      </c>
      <c r="BC16" s="51">
        <f>SUMIFS('2024'!$D:$D,'2024'!$K:$K,BC$4,'2024'!$L:$L,$C16)/1000</f>
        <v>0</v>
      </c>
      <c r="BD16" s="51">
        <f>SUMIFS('2024'!$D:$D,'2024'!$K:$K,BD$4,'2024'!$L:$L,$C16)/1000</f>
        <v>0</v>
      </c>
      <c r="BE16" s="79">
        <f t="shared" si="47"/>
        <v>-23132.7</v>
      </c>
    </row>
    <row r="17" spans="1:57" x14ac:dyDescent="0.25">
      <c r="A17" s="13"/>
      <c r="B17" s="14" t="s">
        <v>20</v>
      </c>
      <c r="C17" s="15" t="s">
        <v>232</v>
      </c>
      <c r="D17" s="53">
        <f>SUMIFS('2024'!$D:$D,'2024'!$K:$K,D$4,'2024'!$L:$L,$C17)/1000</f>
        <v>0</v>
      </c>
      <c r="E17" s="53">
        <f>SUMIFS('2024'!$D:$D,'2024'!$K:$K,E$4,'2024'!$L:$L,$C17)/1000</f>
        <v>0</v>
      </c>
      <c r="F17" s="53">
        <f>SUMIFS('2024'!$D:$D,'2024'!$K:$K,F$4,'2024'!$L:$L,$C17)/1000</f>
        <v>0</v>
      </c>
      <c r="G17" s="53">
        <f>SUMIFS('2024'!$D:$D,'2024'!$K:$K,G$4,'2024'!$L:$L,$C17)/1000</f>
        <v>0</v>
      </c>
      <c r="H17" s="53">
        <f>SUMIFS('2024'!$D:$D,'2024'!$K:$K,H$4,'2024'!$L:$L,$C17)/1000</f>
        <v>0</v>
      </c>
      <c r="I17" s="53">
        <f>SUMIFS('2024'!$D:$D,'2024'!$K:$K,I$4,'2024'!$L:$L,$C17)/1000</f>
        <v>0</v>
      </c>
      <c r="J17" s="53">
        <f>SUMIFS('2024'!$D:$D,'2024'!$K:$K,J$4,'2024'!$L:$L,$C17)/1000</f>
        <v>0</v>
      </c>
      <c r="K17" s="53">
        <f>SUMIFS('2024'!$D:$D,'2024'!$K:$K,K$4,'2024'!$L:$L,$C17)/1000</f>
        <v>0</v>
      </c>
      <c r="L17" s="53">
        <f>SUMIFS('2024'!$D:$D,'2024'!$K:$K,L$4,'2024'!$L:$L,$C17)/1000</f>
        <v>0</v>
      </c>
      <c r="M17" s="51">
        <f>SUMIFS('2024'!$D:$D,'2024'!$K:$K,M$4,'2024'!$L:$L,$C17)/1000</f>
        <v>0</v>
      </c>
      <c r="N17" s="51">
        <f>SUMIFS('2024'!$D:$D,'2024'!$K:$K,N$4,'2024'!$L:$L,$C17)/1000</f>
        <v>0</v>
      </c>
      <c r="O17" s="51">
        <f>SUMIFS('2024'!$D:$D,'2024'!$K:$K,O$4,'2024'!$L:$L,$C17)/1000</f>
        <v>0</v>
      </c>
      <c r="P17" s="51">
        <f>SUMIFS('2024'!$D:$D,'2024'!$K:$K,P$4,'2024'!$L:$L,$C17)/1000</f>
        <v>0</v>
      </c>
      <c r="Q17" s="51">
        <f>SUMIFS('2024'!$D:$D,'2024'!$K:$K,Q$4,'2024'!$L:$L,$C17)/1000</f>
        <v>0</v>
      </c>
      <c r="R17" s="51">
        <f>SUMIFS('2024'!$D:$D,'2024'!$K:$K,R$4,'2024'!$L:$L,$C17)/1000</f>
        <v>0</v>
      </c>
      <c r="S17" s="51">
        <f>SUMIFS('2024'!$D:$D,'2024'!$K:$K,S$4,'2024'!$L:$L,$C17)/1000</f>
        <v>0</v>
      </c>
      <c r="T17" s="51">
        <f>SUMIFS('2024'!$D:$D,'2024'!$K:$K,T$4,'2024'!$L:$L,$C17)/1000</f>
        <v>0</v>
      </c>
      <c r="U17" s="51">
        <f>SUMIFS('2024'!$D:$D,'2024'!$K:$K,U$4,'2024'!$L:$L,$C17)/1000</f>
        <v>0</v>
      </c>
      <c r="V17" s="51">
        <f>SUMIFS('2024'!$D:$D,'2024'!$K:$K,V$4,'2024'!$L:$L,$C17)/1000</f>
        <v>0</v>
      </c>
      <c r="W17" s="51">
        <f>SUMIFS('2024'!$D:$D,'2024'!$K:$K,W$4,'2024'!$L:$L,$C17)/1000</f>
        <v>0</v>
      </c>
      <c r="X17" s="51">
        <f>SUMIFS('2024'!$D:$D,'2024'!$K:$K,X$4,'2024'!$L:$L,$C17)/1000</f>
        <v>0</v>
      </c>
      <c r="Y17" s="51">
        <f>SUMIFS('2024'!$D:$D,'2024'!$K:$K,Y$4,'2024'!$L:$L,$C17)/1000</f>
        <v>0</v>
      </c>
      <c r="Z17" s="51">
        <f>SUMIFS('2024'!$D:$D,'2024'!$K:$K,Z$4,'2024'!$L:$L,$C17)/1000</f>
        <v>0</v>
      </c>
      <c r="AA17" s="51">
        <f>SUMIFS('2024'!$D:$D,'2024'!$K:$K,AA$4,'2024'!$L:$L,$C17)/1000</f>
        <v>0</v>
      </c>
      <c r="AB17" s="51">
        <f>SUMIFS('2024'!$D:$D,'2024'!$K:$K,AB$4,'2024'!$L:$L,$C17)/1000</f>
        <v>0</v>
      </c>
      <c r="AC17" s="51">
        <f>SUMIFS('2024'!$D:$D,'2024'!$K:$K,AC$4,'2024'!$L:$L,$C17)/1000</f>
        <v>0</v>
      </c>
      <c r="AD17" s="51">
        <f>SUMIFS('2024'!$D:$D,'2024'!$K:$K,AD$4,'2024'!$L:$L,$C17)/1000</f>
        <v>0</v>
      </c>
      <c r="AE17" s="51">
        <f>SUMIFS('2024'!$D:$D,'2024'!$K:$K,AE$4,'2024'!$L:$L,$C17)/1000</f>
        <v>0</v>
      </c>
      <c r="AF17" s="51">
        <f>SUMIFS('2024'!$D:$D,'2024'!$K:$K,AF$4,'2024'!$L:$L,$C17)/1000</f>
        <v>0</v>
      </c>
      <c r="AG17" s="51">
        <f>SUMIFS('2024'!$D:$D,'2024'!$K:$K,AG$4,'2024'!$L:$L,$C17)/1000</f>
        <v>0</v>
      </c>
      <c r="AH17" s="51">
        <f>SUMIFS('2024'!$D:$D,'2024'!$K:$K,AH$4,'2024'!$L:$L,$C17)/1000</f>
        <v>0</v>
      </c>
      <c r="AI17" s="51">
        <f>SUMIFS('2024'!$D:$D,'2024'!$K:$K,AI$4,'2024'!$L:$L,$C17)/1000</f>
        <v>0</v>
      </c>
      <c r="AJ17" s="51">
        <f>SUMIFS('2024'!$D:$D,'2024'!$K:$K,AJ$4,'2024'!$L:$L,$C17)/1000</f>
        <v>0</v>
      </c>
      <c r="AK17" s="51">
        <f>SUMIFS('2024'!$D:$D,'2024'!$K:$K,AK$4,'2024'!$L:$L,$C17)/1000</f>
        <v>0</v>
      </c>
      <c r="AL17" s="51">
        <f>SUMIFS('2024'!$D:$D,'2024'!$K:$K,AL$4,'2024'!$L:$L,$C17)/1000</f>
        <v>0</v>
      </c>
      <c r="AM17" s="51">
        <f>SUMIFS('2024'!$D:$D,'2024'!$K:$K,AM$4,'2024'!$L:$L,$C17)/1000</f>
        <v>0</v>
      </c>
      <c r="AN17" s="51">
        <f>SUMIFS('2024'!$D:$D,'2024'!$K:$K,AN$4,'2024'!$L:$L,$C17)/1000</f>
        <v>0</v>
      </c>
      <c r="AO17" s="51">
        <f>SUMIFS('2024'!$D:$D,'2024'!$K:$K,AO$4,'2024'!$L:$L,$C17)/1000</f>
        <v>0</v>
      </c>
      <c r="AP17" s="51">
        <f>SUMIFS('2024'!$D:$D,'2024'!$K:$K,AP$4,'2024'!$L:$L,$C17)/1000</f>
        <v>0</v>
      </c>
      <c r="AQ17" s="51">
        <f>SUMIFS('2024'!$D:$D,'2024'!$K:$K,AQ$4,'2024'!$L:$L,$C17)/1000</f>
        <v>0</v>
      </c>
      <c r="AR17" s="51">
        <f>SUMIFS('2024'!$D:$D,'2024'!$K:$K,AR$4,'2024'!$L:$L,$C17)/1000</f>
        <v>0</v>
      </c>
      <c r="AS17" s="51">
        <f>SUMIFS('2024'!$D:$D,'2024'!$K:$K,AS$4,'2024'!$L:$L,$C17)/1000</f>
        <v>0</v>
      </c>
      <c r="AT17" s="51">
        <f>SUMIFS('2024'!$D:$D,'2024'!$K:$K,AT$4,'2024'!$L:$L,$C17)/1000</f>
        <v>0</v>
      </c>
      <c r="AU17" s="51">
        <f>SUMIFS('2024'!$D:$D,'2024'!$K:$K,AU$4,'2024'!$L:$L,$C17)/1000</f>
        <v>0</v>
      </c>
      <c r="AV17" s="51">
        <f>SUMIFS('2024'!$D:$D,'2024'!$K:$K,AV$4,'2024'!$L:$L,$C17)/1000</f>
        <v>0</v>
      </c>
      <c r="AW17" s="51">
        <f>SUMIFS('2024'!$D:$D,'2024'!$K:$K,AW$4,'2024'!$L:$L,$C17)/1000</f>
        <v>0</v>
      </c>
      <c r="AX17" s="51">
        <f>SUMIFS('2024'!$D:$D,'2024'!$K:$K,AX$4,'2024'!$L:$L,$C17)/1000</f>
        <v>0</v>
      </c>
      <c r="AY17" s="51">
        <f>SUMIFS('2024'!$D:$D,'2024'!$K:$K,AY$4,'2024'!$L:$L,$C17)/1000</f>
        <v>0</v>
      </c>
      <c r="AZ17" s="51">
        <f>SUMIFS('2024'!$D:$D,'2024'!$K:$K,AZ$4,'2024'!$L:$L,$C17)/1000</f>
        <v>0</v>
      </c>
      <c r="BA17" s="51">
        <f>SUMIFS('2024'!$D:$D,'2024'!$K:$K,BA$4,'2024'!$L:$L,$C17)/1000</f>
        <v>0</v>
      </c>
      <c r="BB17" s="51">
        <f>SUMIFS('2024'!$D:$D,'2024'!$K:$K,BB$4,'2024'!$L:$L,$C17)/1000</f>
        <v>0</v>
      </c>
      <c r="BC17" s="51">
        <f>SUMIFS('2024'!$D:$D,'2024'!$K:$K,BC$4,'2024'!$L:$L,$C17)/1000</f>
        <v>0</v>
      </c>
      <c r="BD17" s="51">
        <f>SUMIFS('2024'!$D:$D,'2024'!$K:$K,BD$4,'2024'!$L:$L,$C17)/1000</f>
        <v>0</v>
      </c>
      <c r="BE17" s="79">
        <f t="shared" si="47"/>
        <v>0</v>
      </c>
    </row>
    <row r="18" spans="1:57" x14ac:dyDescent="0.25">
      <c r="A18" s="13"/>
      <c r="B18" s="14" t="s">
        <v>20</v>
      </c>
      <c r="C18" s="15" t="s">
        <v>92</v>
      </c>
      <c r="D18" s="53">
        <f>SUMIFS('2024'!$D:$D,'2024'!$K:$K,D$4,'2024'!$L:$L,$C18)/1000</f>
        <v>0</v>
      </c>
      <c r="E18" s="53">
        <f>SUMIFS('2024'!$D:$D,'2024'!$K:$K,E$4,'2024'!$L:$L,$C18)/1000</f>
        <v>0</v>
      </c>
      <c r="F18" s="53">
        <f>SUMIFS('2024'!$D:$D,'2024'!$K:$K,F$4,'2024'!$L:$L,$C18)/1000</f>
        <v>0</v>
      </c>
      <c r="G18" s="53">
        <f>SUMIFS('2024'!$D:$D,'2024'!$K:$K,G$4,'2024'!$L:$L,$C18)/1000</f>
        <v>0</v>
      </c>
      <c r="H18" s="53">
        <f>SUMIFS('2024'!$D:$D,'2024'!$K:$K,H$4,'2024'!$L:$L,$C18)/1000</f>
        <v>0</v>
      </c>
      <c r="I18" s="53">
        <f>SUMIFS('2024'!$D:$D,'2024'!$K:$K,I$4,'2024'!$L:$L,$C18)/1000</f>
        <v>0</v>
      </c>
      <c r="J18" s="53">
        <f>SUMIFS('2024'!$D:$D,'2024'!$K:$K,J$4,'2024'!$L:$L,$C18)/1000</f>
        <v>0</v>
      </c>
      <c r="K18" s="53">
        <f>SUMIFS('2024'!$D:$D,'2024'!$K:$K,K$4,'2024'!$L:$L,$C18)/1000</f>
        <v>0</v>
      </c>
      <c r="L18" s="53">
        <f>SUMIFS('2024'!$D:$D,'2024'!$K:$K,L$4,'2024'!$L:$L,$C18)/1000</f>
        <v>0</v>
      </c>
      <c r="M18" s="51">
        <f>SUMIFS('2024'!$D:$D,'2024'!$K:$K,M$4,'2024'!$L:$L,$C18)/1000</f>
        <v>0</v>
      </c>
      <c r="N18" s="51">
        <f>SUMIFS('2024'!$D:$D,'2024'!$K:$K,N$4,'2024'!$L:$L,$C18)/1000</f>
        <v>0</v>
      </c>
      <c r="O18" s="51">
        <f>SUMIFS('2024'!$D:$D,'2024'!$K:$K,O$4,'2024'!$L:$L,$C18)/1000</f>
        <v>0</v>
      </c>
      <c r="P18" s="51">
        <f>SUMIFS('2024'!$D:$D,'2024'!$K:$K,P$4,'2024'!$L:$L,$C18)/1000</f>
        <v>0</v>
      </c>
      <c r="Q18" s="51">
        <f>SUMIFS('2024'!$D:$D,'2024'!$K:$K,Q$4,'2024'!$L:$L,$C18)/1000</f>
        <v>0</v>
      </c>
      <c r="R18" s="51">
        <f>SUMIFS('2024'!$D:$D,'2024'!$K:$K,R$4,'2024'!$L:$L,$C18)/1000</f>
        <v>0</v>
      </c>
      <c r="S18" s="51">
        <f>SUMIFS('2024'!$D:$D,'2024'!$K:$K,S$4,'2024'!$L:$L,$C18)/1000</f>
        <v>0</v>
      </c>
      <c r="T18" s="51">
        <v>-1200</v>
      </c>
      <c r="U18" s="51">
        <f>SUMIFS('2024'!$D:$D,'2024'!$K:$K,U$4,'2024'!$L:$L,$C18)/1000</f>
        <v>0</v>
      </c>
      <c r="V18" s="51">
        <f>SUMIFS('2024'!$D:$D,'2024'!$K:$K,V$4,'2024'!$L:$L,$C18)/1000</f>
        <v>0</v>
      </c>
      <c r="W18" s="51">
        <f>SUMIFS('2024'!$D:$D,'2024'!$K:$K,W$4,'2024'!$L:$L,$C18)/1000</f>
        <v>0</v>
      </c>
      <c r="X18" s="51">
        <f>SUMIFS('2024'!$D:$D,'2024'!$K:$K,X$4,'2024'!$L:$L,$C18)/1000</f>
        <v>0</v>
      </c>
      <c r="Y18" s="51">
        <f>SUMIFS('2024'!$D:$D,'2024'!$K:$K,Y$4,'2024'!$L:$L,$C18)/1000</f>
        <v>0</v>
      </c>
      <c r="Z18" s="51">
        <f>SUMIFS('2024'!$D:$D,'2024'!$K:$K,Z$4,'2024'!$L:$L,$C18)/1000</f>
        <v>0</v>
      </c>
      <c r="AA18" s="51">
        <f>SUMIFS('2024'!$D:$D,'2024'!$K:$K,AA$4,'2024'!$L:$L,$C18)/1000</f>
        <v>0</v>
      </c>
      <c r="AB18" s="51">
        <f>SUMIFS('2024'!$D:$D,'2024'!$K:$K,AB$4,'2024'!$L:$L,$C18)/1000</f>
        <v>0</v>
      </c>
      <c r="AC18" s="51">
        <f>SUMIFS('2024'!$D:$D,'2024'!$K:$K,AC$4,'2024'!$L:$L,$C18)/1000</f>
        <v>0</v>
      </c>
      <c r="AD18" s="51">
        <f>SUMIFS('2024'!$D:$D,'2024'!$K:$K,AD$4,'2024'!$L:$L,$C18)/1000</f>
        <v>0</v>
      </c>
      <c r="AE18" s="51">
        <f>SUMIFS('2024'!$D:$D,'2024'!$K:$K,AE$4,'2024'!$L:$L,$C18)/1000</f>
        <v>0</v>
      </c>
      <c r="AF18" s="51">
        <f>SUMIFS('2024'!$D:$D,'2024'!$K:$K,AF$4,'2024'!$L:$L,$C18)/1000</f>
        <v>0</v>
      </c>
      <c r="AG18" s="51">
        <f>SUMIFS('2024'!$D:$D,'2024'!$K:$K,AG$4,'2024'!$L:$L,$C18)/1000</f>
        <v>0</v>
      </c>
      <c r="AH18" s="51">
        <f>SUMIFS('2024'!$D:$D,'2024'!$K:$K,AH$4,'2024'!$L:$L,$C18)/1000</f>
        <v>0</v>
      </c>
      <c r="AI18" s="51">
        <f>SUMIFS('2024'!$D:$D,'2024'!$K:$K,AI$4,'2024'!$L:$L,$C18)/1000</f>
        <v>0</v>
      </c>
      <c r="AJ18" s="51">
        <f>SUMIFS('2024'!$D:$D,'2024'!$K:$K,AJ$4,'2024'!$L:$L,$C18)/1000</f>
        <v>0</v>
      </c>
      <c r="AK18" s="51">
        <f>SUMIFS('2024'!$D:$D,'2024'!$K:$K,AK$4,'2024'!$L:$L,$C18)/1000</f>
        <v>0</v>
      </c>
      <c r="AL18" s="51">
        <v>-1200</v>
      </c>
      <c r="AM18" s="51">
        <f>SUMIFS('2024'!$D:$D,'2024'!$K:$K,AM$4,'2024'!$L:$L,$C18)/1000</f>
        <v>0</v>
      </c>
      <c r="AN18" s="51">
        <f>SUMIFS('2024'!$D:$D,'2024'!$K:$K,AN$4,'2024'!$L:$L,$C18)/1000</f>
        <v>0</v>
      </c>
      <c r="AO18" s="51">
        <f>SUMIFS('2024'!$D:$D,'2024'!$K:$K,AO$4,'2024'!$L:$L,$C18)/1000</f>
        <v>0</v>
      </c>
      <c r="AP18" s="51">
        <f>SUMIFS('2024'!$D:$D,'2024'!$K:$K,AP$4,'2024'!$L:$L,$C18)/1000</f>
        <v>0</v>
      </c>
      <c r="AQ18" s="51">
        <f>SUMIFS('2024'!$D:$D,'2024'!$K:$K,AQ$4,'2024'!$L:$L,$C18)/1000</f>
        <v>0</v>
      </c>
      <c r="AR18" s="51">
        <f>SUMIFS('2024'!$D:$D,'2024'!$K:$K,AR$4,'2024'!$L:$L,$C18)/1000</f>
        <v>0</v>
      </c>
      <c r="AS18" s="51">
        <f>SUMIFS('2024'!$D:$D,'2024'!$K:$K,AS$4,'2024'!$L:$L,$C18)/1000</f>
        <v>0</v>
      </c>
      <c r="AT18" s="51">
        <f>SUMIFS('2024'!$D:$D,'2024'!$K:$K,AT$4,'2024'!$L:$L,$C18)/1000</f>
        <v>0</v>
      </c>
      <c r="AU18" s="51">
        <f>SUMIFS('2024'!$D:$D,'2024'!$K:$K,AU$4,'2024'!$L:$L,$C18)/1000</f>
        <v>0</v>
      </c>
      <c r="AV18" s="51">
        <f>SUMIFS('2024'!$D:$D,'2024'!$K:$K,AV$4,'2024'!$L:$L,$C18)/1000</f>
        <v>0</v>
      </c>
      <c r="AW18" s="51">
        <f>SUMIFS('2024'!$D:$D,'2024'!$K:$K,AW$4,'2024'!$L:$L,$C18)/1000</f>
        <v>0</v>
      </c>
      <c r="AX18" s="51">
        <f>SUMIFS('2024'!$D:$D,'2024'!$K:$K,AX$4,'2024'!$L:$L,$C18)/1000</f>
        <v>0</v>
      </c>
      <c r="AY18" s="51">
        <f>SUMIFS('2024'!$D:$D,'2024'!$K:$K,AY$4,'2024'!$L:$L,$C18)/1000</f>
        <v>0</v>
      </c>
      <c r="AZ18" s="51">
        <f>SUMIFS('2024'!$D:$D,'2024'!$K:$K,AZ$4,'2024'!$L:$L,$C18)/1000</f>
        <v>0</v>
      </c>
      <c r="BA18" s="51">
        <f>SUMIFS('2024'!$D:$D,'2024'!$K:$K,BA$4,'2024'!$L:$L,$C18)/1000</f>
        <v>0</v>
      </c>
      <c r="BB18" s="51">
        <f>SUMIFS('2024'!$D:$D,'2024'!$K:$K,BB$4,'2024'!$L:$L,$C18)/1000</f>
        <v>0</v>
      </c>
      <c r="BC18" s="51">
        <f>SUMIFS('2024'!$D:$D,'2024'!$K:$K,BC$4,'2024'!$L:$L,$C18)/1000</f>
        <v>0</v>
      </c>
      <c r="BD18" s="51">
        <v>-1200</v>
      </c>
      <c r="BE18" s="79">
        <f t="shared" si="47"/>
        <v>-3600</v>
      </c>
    </row>
    <row r="19" spans="1:57" x14ac:dyDescent="0.25">
      <c r="A19" s="13"/>
      <c r="B19" s="14" t="s">
        <v>20</v>
      </c>
      <c r="C19" t="s">
        <v>18</v>
      </c>
      <c r="D19" s="53">
        <f>SUMIFS('2024'!$D:$D,'2024'!$K:$K,D$4,'2024'!$L:$L,$C19)/1000</f>
        <v>0</v>
      </c>
      <c r="E19" s="53">
        <f>SUMIFS('2024'!$D:$D,'2024'!$K:$K,E$4,'2024'!$L:$L,$C19)/1000</f>
        <v>-322.5</v>
      </c>
      <c r="F19" s="53">
        <f>SUMIFS('2024'!$D:$D,'2024'!$K:$K,F$4,'2024'!$L:$L,$C19)/1000</f>
        <v>-64.5</v>
      </c>
      <c r="G19" s="53">
        <f>SUMIFS('2024'!$D:$D,'2024'!$K:$K,G$4,'2024'!$L:$L,$C19)/1000</f>
        <v>0</v>
      </c>
      <c r="H19" s="53">
        <f>SUMIFS('2024'!$D:$D,'2024'!$K:$K,H$4,'2024'!$L:$L,$C19)/1000</f>
        <v>0</v>
      </c>
      <c r="I19" s="53">
        <f>SUMIFS('2024'!$D:$D,'2024'!$K:$K,I$4,'2024'!$L:$L,$C19)/1000</f>
        <v>-64.5</v>
      </c>
      <c r="J19" s="53">
        <f>SUMIFS('2024'!$D:$D,'2024'!$K:$K,J$4,'2024'!$L:$L,$C19)/1000</f>
        <v>0</v>
      </c>
      <c r="K19" s="53">
        <f>SUMIFS('2024'!$D:$D,'2024'!$K:$K,K$4,'2024'!$L:$L,$C19)/1000</f>
        <v>0</v>
      </c>
      <c r="L19" s="53">
        <f>SUMIFS('2024'!$D:$D,'2024'!$K:$K,L$4,'2024'!$L:$L,$C19)/1000</f>
        <v>0</v>
      </c>
      <c r="M19" s="51">
        <f>SUMIFS('2024'!$D:$D,'2024'!$K:$K,M$4,'2024'!$L:$L,$C19)/1000</f>
        <v>0</v>
      </c>
      <c r="N19" s="51">
        <f>SUMIFS('2024'!$D:$D,'2024'!$K:$K,N$4,'2024'!$L:$L,$C19)/1000</f>
        <v>0</v>
      </c>
      <c r="O19" s="51">
        <f>SUMIFS('2024'!$D:$D,'2024'!$K:$K,O$4,'2024'!$L:$L,$C19)/1000</f>
        <v>0</v>
      </c>
      <c r="P19" s="51">
        <f>SUMIFS('2024'!$D:$D,'2024'!$K:$K,P$4,'2024'!$L:$L,$C19)/1000</f>
        <v>0</v>
      </c>
      <c r="Q19" s="51">
        <f>SUMIFS('2024'!$D:$D,'2024'!$K:$K,Q$4,'2024'!$L:$L,$C19)/1000</f>
        <v>0</v>
      </c>
      <c r="R19" s="51">
        <f>SUMIFS('2024'!$D:$D,'2024'!$K:$K,R$4,'2024'!$L:$L,$C19)/1000</f>
        <v>0</v>
      </c>
      <c r="S19" s="51">
        <f>SUMIFS('2024'!$D:$D,'2024'!$K:$K,S$4,'2024'!$L:$L,$C19)/1000</f>
        <v>0</v>
      </c>
      <c r="T19" s="51">
        <f>SUMIFS('2024'!$D:$D,'2024'!$K:$K,T$4,'2024'!$L:$L,$C19)/1000</f>
        <v>0</v>
      </c>
      <c r="U19" s="51">
        <f>SUMIFS('2024'!$D:$D,'2024'!$K:$K,U$4,'2024'!$L:$L,$C19)/1000</f>
        <v>0</v>
      </c>
      <c r="V19" s="51">
        <f>SUMIFS('2024'!$D:$D,'2024'!$K:$K,V$4,'2024'!$L:$L,$C19)/1000</f>
        <v>0</v>
      </c>
      <c r="W19" s="51">
        <f>SUMIFS('2024'!$D:$D,'2024'!$K:$K,W$4,'2024'!$L:$L,$C19)/1000</f>
        <v>0</v>
      </c>
      <c r="X19" s="51">
        <f>SUMIFS('2024'!$D:$D,'2024'!$K:$K,X$4,'2024'!$L:$L,$C19)/1000</f>
        <v>0</v>
      </c>
      <c r="Y19" s="51">
        <f>SUMIFS('2024'!$D:$D,'2024'!$K:$K,Y$4,'2024'!$L:$L,$C19)/1000</f>
        <v>0</v>
      </c>
      <c r="Z19" s="51">
        <f>SUMIFS('2024'!$D:$D,'2024'!$K:$K,Z$4,'2024'!$L:$L,$C19)/1000</f>
        <v>0</v>
      </c>
      <c r="AA19" s="51">
        <f>SUMIFS('2024'!$D:$D,'2024'!$K:$K,AA$4,'2024'!$L:$L,$C19)/1000</f>
        <v>0</v>
      </c>
      <c r="AB19" s="51">
        <f>SUMIFS('2024'!$D:$D,'2024'!$K:$K,AB$4,'2024'!$L:$L,$C19)/1000</f>
        <v>0</v>
      </c>
      <c r="AC19" s="51">
        <f>SUMIFS('2024'!$D:$D,'2024'!$K:$K,AC$4,'2024'!$L:$L,$C19)/1000</f>
        <v>0</v>
      </c>
      <c r="AD19" s="51">
        <f>SUMIFS('2024'!$D:$D,'2024'!$K:$K,AD$4,'2024'!$L:$L,$C19)/1000</f>
        <v>0</v>
      </c>
      <c r="AE19" s="51">
        <f>SUMIFS('2024'!$D:$D,'2024'!$K:$K,AE$4,'2024'!$L:$L,$C19)/1000</f>
        <v>0</v>
      </c>
      <c r="AF19" s="51">
        <f>SUMIFS('2024'!$D:$D,'2024'!$K:$K,AF$4,'2024'!$L:$L,$C19)/1000</f>
        <v>0</v>
      </c>
      <c r="AG19" s="51">
        <f>SUMIFS('2024'!$D:$D,'2024'!$K:$K,AG$4,'2024'!$L:$L,$C19)/1000</f>
        <v>0</v>
      </c>
      <c r="AH19" s="51">
        <f>SUMIFS('2024'!$D:$D,'2024'!$K:$K,AH$4,'2024'!$L:$L,$C19)/1000</f>
        <v>0</v>
      </c>
      <c r="AI19" s="51">
        <f>SUMIFS('2024'!$D:$D,'2024'!$K:$K,AI$4,'2024'!$L:$L,$C19)/1000</f>
        <v>0</v>
      </c>
      <c r="AJ19" s="51">
        <f>SUMIFS('2024'!$D:$D,'2024'!$K:$K,AJ$4,'2024'!$L:$L,$C19)/1000</f>
        <v>0</v>
      </c>
      <c r="AK19" s="51">
        <f>SUMIFS('2024'!$D:$D,'2024'!$K:$K,AK$4,'2024'!$L:$L,$C19)/1000</f>
        <v>0</v>
      </c>
      <c r="AL19" s="51">
        <f>SUMIFS('2024'!$D:$D,'2024'!$K:$K,AL$4,'2024'!$L:$L,$C19)/1000</f>
        <v>0</v>
      </c>
      <c r="AM19" s="51">
        <f>SUMIFS('2024'!$D:$D,'2024'!$K:$K,AM$4,'2024'!$L:$L,$C19)/1000</f>
        <v>0</v>
      </c>
      <c r="AN19" s="51">
        <f>SUMIFS('2024'!$D:$D,'2024'!$K:$K,AN$4,'2024'!$L:$L,$C19)/1000</f>
        <v>0</v>
      </c>
      <c r="AO19" s="51">
        <f>SUMIFS('2024'!$D:$D,'2024'!$K:$K,AO$4,'2024'!$L:$L,$C19)/1000</f>
        <v>0</v>
      </c>
      <c r="AP19" s="51">
        <f>SUMIFS('2024'!$D:$D,'2024'!$K:$K,AP$4,'2024'!$L:$L,$C19)/1000</f>
        <v>0</v>
      </c>
      <c r="AQ19" s="51">
        <f>SUMIFS('2024'!$D:$D,'2024'!$K:$K,AQ$4,'2024'!$L:$L,$C19)/1000</f>
        <v>0</v>
      </c>
      <c r="AR19" s="51">
        <f>SUMIFS('2024'!$D:$D,'2024'!$K:$K,AR$4,'2024'!$L:$L,$C19)/1000</f>
        <v>0</v>
      </c>
      <c r="AS19" s="51">
        <f>SUMIFS('2024'!$D:$D,'2024'!$K:$K,AS$4,'2024'!$L:$L,$C19)/1000</f>
        <v>0</v>
      </c>
      <c r="AT19" s="51">
        <f>SUMIFS('2024'!$D:$D,'2024'!$K:$K,AT$4,'2024'!$L:$L,$C19)/1000</f>
        <v>0</v>
      </c>
      <c r="AU19" s="51">
        <f>SUMIFS('2024'!$D:$D,'2024'!$K:$K,AU$4,'2024'!$L:$L,$C19)/1000</f>
        <v>0</v>
      </c>
      <c r="AV19" s="51">
        <f>SUMIFS('2024'!$D:$D,'2024'!$K:$K,AV$4,'2024'!$L:$L,$C19)/1000</f>
        <v>0</v>
      </c>
      <c r="AW19" s="51">
        <f>SUMIFS('2024'!$D:$D,'2024'!$K:$K,AW$4,'2024'!$L:$L,$C19)/1000</f>
        <v>0</v>
      </c>
      <c r="AX19" s="51">
        <f>SUMIFS('2024'!$D:$D,'2024'!$K:$K,AX$4,'2024'!$L:$L,$C19)/1000</f>
        <v>0</v>
      </c>
      <c r="AY19" s="51">
        <f>SUMIFS('2024'!$D:$D,'2024'!$K:$K,AY$4,'2024'!$L:$L,$C19)/1000</f>
        <v>0</v>
      </c>
      <c r="AZ19" s="51">
        <f>SUMIFS('2024'!$D:$D,'2024'!$K:$K,AZ$4,'2024'!$L:$L,$C19)/1000</f>
        <v>0</v>
      </c>
      <c r="BA19" s="51">
        <f>SUMIFS('2024'!$D:$D,'2024'!$K:$K,BA$4,'2024'!$L:$L,$C19)/1000</f>
        <v>0</v>
      </c>
      <c r="BB19" s="51">
        <f>SUMIFS('2024'!$D:$D,'2024'!$K:$K,BB$4,'2024'!$L:$L,$C19)/1000</f>
        <v>0</v>
      </c>
      <c r="BC19" s="51">
        <f>SUMIFS('2024'!$D:$D,'2024'!$K:$K,BC$4,'2024'!$L:$L,$C19)/1000</f>
        <v>0</v>
      </c>
      <c r="BD19" s="51">
        <f>SUMIFS('2024'!$D:$D,'2024'!$K:$K,BD$4,'2024'!$L:$L,$C19)/1000</f>
        <v>0</v>
      </c>
      <c r="BE19" s="79">
        <f t="shared" si="47"/>
        <v>-451.5</v>
      </c>
    </row>
    <row r="20" spans="1:57" x14ac:dyDescent="0.25">
      <c r="A20" s="13"/>
      <c r="B20" s="14" t="s">
        <v>20</v>
      </c>
      <c r="C20" s="15" t="s">
        <v>116</v>
      </c>
      <c r="D20" s="53">
        <f>SUMIFS('2024'!$D:$D,'2024'!$K:$K,D$4,'2024'!$L:$L,$C20)/1000</f>
        <v>0</v>
      </c>
      <c r="E20" s="53">
        <f>SUMIFS('2024'!$D:$D,'2024'!$K:$K,E$4,'2024'!$L:$L,$C20)/1000</f>
        <v>0</v>
      </c>
      <c r="F20" s="53">
        <f>SUMIFS('2024'!$D:$D,'2024'!$K:$K,F$4,'2024'!$L:$L,$C20)/1000</f>
        <v>-15990.378000000001</v>
      </c>
      <c r="G20" s="53">
        <f>SUMIFS('2024'!$D:$D,'2024'!$K:$K,G$4,'2024'!$L:$L,$C20)/1000</f>
        <v>0</v>
      </c>
      <c r="H20" s="53">
        <f>SUMIFS('2024'!$D:$D,'2024'!$K:$K,H$4,'2024'!$L:$L,$C20)/1000</f>
        <v>0</v>
      </c>
      <c r="I20" s="53">
        <f>SUMIFS('2024'!$D:$D,'2024'!$K:$K,I$4,'2024'!$L:$L,$C20)/1000</f>
        <v>0</v>
      </c>
      <c r="J20" s="53">
        <f>SUMIFS('2024'!$D:$D,'2024'!$K:$K,J$4,'2024'!$L:$L,$C20)/1000</f>
        <v>-16613.887999999999</v>
      </c>
      <c r="K20" s="53">
        <f>SUMIFS('2024'!$D:$D,'2024'!$K:$K,K$4,'2024'!$L:$L,$C20)/1000</f>
        <v>0</v>
      </c>
      <c r="L20" s="53">
        <f>SUMIFS('2024'!$D:$D,'2024'!$K:$K,L$4,'2024'!$L:$L,$C20)/1000</f>
        <v>0</v>
      </c>
      <c r="M20" s="51">
        <f>-13961.25</f>
        <v>-13961.25</v>
      </c>
      <c r="N20" s="51">
        <f>SUMIFS('2024'!$D:$D,'2024'!$K:$K,N$4,'2024'!$L:$L,$C20)/1000</f>
        <v>0</v>
      </c>
      <c r="O20" s="51">
        <f>SUMIFS('2024'!$D:$D,'2024'!$K:$K,O$4,'2024'!$L:$L,$C20)/1000</f>
        <v>0</v>
      </c>
      <c r="P20" s="51">
        <f>SUMIFS('2024'!$D:$D,'2024'!$K:$K,P$4,'2024'!$L:$L,$C20)/1000</f>
        <v>0</v>
      </c>
      <c r="Q20" s="51">
        <f>SUMIFS('2024'!$D:$D,'2024'!$K:$K,Q$4,'2024'!$L:$L,$C20)/1000</f>
        <v>0</v>
      </c>
      <c r="R20" s="51">
        <f>-13961.25</f>
        <v>-13961.25</v>
      </c>
      <c r="S20" s="51">
        <f>SUMIFS('2024'!$D:$D,'2024'!$K:$K,S$4,'2024'!$L:$L,$C20)/1000</f>
        <v>0</v>
      </c>
      <c r="T20" s="51">
        <f>SUMIFS('2024'!$D:$D,'2024'!$K:$K,T$4,'2024'!$L:$L,$C20)/1000</f>
        <v>0</v>
      </c>
      <c r="U20" s="51">
        <f>SUMIFS('2024'!$D:$D,'2024'!$K:$K,U$4,'2024'!$L:$L,$C20)/1000</f>
        <v>0</v>
      </c>
      <c r="V20" s="51">
        <f>-13961.25</f>
        <v>-13961.25</v>
      </c>
      <c r="W20" s="51">
        <f>SUMIFS('2024'!$D:$D,'2024'!$K:$K,W$4,'2024'!$L:$L,$C20)/1000</f>
        <v>0</v>
      </c>
      <c r="X20" s="51">
        <f>SUMIFS('2024'!$D:$D,'2024'!$K:$K,X$4,'2024'!$L:$L,$C20)/1000</f>
        <v>0</v>
      </c>
      <c r="Y20" s="51">
        <f>SUMIFS('2024'!$D:$D,'2024'!$K:$K,Y$4,'2024'!$L:$L,$C20)/1000</f>
        <v>0</v>
      </c>
      <c r="Z20" s="51">
        <f>-13961.25</f>
        <v>-13961.25</v>
      </c>
      <c r="AA20" s="51">
        <f>SUMIFS('2024'!$D:$D,'2024'!$K:$K,AA$4,'2024'!$L:$L,$C20)/1000</f>
        <v>0</v>
      </c>
      <c r="AB20" s="51">
        <f>SUMIFS('2024'!$D:$D,'2024'!$K:$K,AB$4,'2024'!$L:$L,$C20)/1000</f>
        <v>0</v>
      </c>
      <c r="AC20" s="51">
        <f>SUMIFS('2024'!$D:$D,'2024'!$K:$K,AC$4,'2024'!$L:$L,$C20)/1000</f>
        <v>0</v>
      </c>
      <c r="AD20" s="51">
        <f>-13961.25</f>
        <v>-13961.25</v>
      </c>
      <c r="AE20" s="51">
        <f>SUMIFS('2024'!$D:$D,'2024'!$K:$K,AE$4,'2024'!$L:$L,$C20)/1000</f>
        <v>0</v>
      </c>
      <c r="AF20" s="51">
        <f>SUMIFS('2024'!$D:$D,'2024'!$K:$K,AF$4,'2024'!$L:$L,$C20)/1000</f>
        <v>0</v>
      </c>
      <c r="AG20" s="51">
        <f>SUMIFS('2024'!$D:$D,'2024'!$K:$K,AG$4,'2024'!$L:$L,$C20)/1000</f>
        <v>0</v>
      </c>
      <c r="AH20" s="51">
        <f>SUMIFS('2024'!$D:$D,'2024'!$K:$K,AH$4,'2024'!$L:$L,$C20)/1000</f>
        <v>0</v>
      </c>
      <c r="AI20" s="51">
        <f>-13961.25</f>
        <v>-13961.25</v>
      </c>
      <c r="AJ20" s="51">
        <f>SUMIFS('2024'!$D:$D,'2024'!$K:$K,AJ$4,'2024'!$L:$L,$C20)/1000</f>
        <v>0</v>
      </c>
      <c r="AK20" s="51">
        <f>SUMIFS('2024'!$D:$D,'2024'!$K:$K,AK$4,'2024'!$L:$L,$C20)/1000</f>
        <v>0</v>
      </c>
      <c r="AL20" s="51">
        <f>SUMIFS('2024'!$D:$D,'2024'!$K:$K,AL$4,'2024'!$L:$L,$C20)/1000</f>
        <v>0</v>
      </c>
      <c r="AM20" s="51">
        <f>-13961.25</f>
        <v>-13961.25</v>
      </c>
      <c r="AN20" s="51">
        <f>SUMIFS('2024'!$D:$D,'2024'!$K:$K,AN$4,'2024'!$L:$L,$C20)/1000</f>
        <v>0</v>
      </c>
      <c r="AO20" s="51">
        <f>SUMIFS('2024'!$D:$D,'2024'!$K:$K,AO$4,'2024'!$L:$L,$C20)/1000</f>
        <v>0</v>
      </c>
      <c r="AP20" s="51">
        <f>SUMIFS('2024'!$D:$D,'2024'!$K:$K,AP$4,'2024'!$L:$L,$C20)/1000</f>
        <v>0</v>
      </c>
      <c r="AQ20" s="51">
        <f>-13961.25</f>
        <v>-13961.25</v>
      </c>
      <c r="AR20" s="51">
        <f>SUMIFS('2024'!$D:$D,'2024'!$K:$K,AR$4,'2024'!$L:$L,$C20)/1000</f>
        <v>0</v>
      </c>
      <c r="AS20" s="51">
        <f>SUMIFS('2024'!$D:$D,'2024'!$K:$K,AS$4,'2024'!$L:$L,$C20)/1000</f>
        <v>0</v>
      </c>
      <c r="AT20" s="51">
        <f>SUMIFS('2024'!$D:$D,'2024'!$K:$K,AT$4,'2024'!$L:$L,$C20)/1000</f>
        <v>0</v>
      </c>
      <c r="AU20" s="51">
        <f>SUMIFS('2024'!$D:$D,'2024'!$K:$K,AU$4,'2024'!$L:$L,$C20)/1000</f>
        <v>0</v>
      </c>
      <c r="AV20" s="51">
        <f>-13961.25</f>
        <v>-13961.25</v>
      </c>
      <c r="AW20" s="51">
        <f>SUMIFS('2024'!$D:$D,'2024'!$K:$K,AW$4,'2024'!$L:$L,$C20)/1000</f>
        <v>0</v>
      </c>
      <c r="AX20" s="51">
        <f>SUMIFS('2024'!$D:$D,'2024'!$K:$K,AX$4,'2024'!$L:$L,$C20)/1000</f>
        <v>0</v>
      </c>
      <c r="AY20" s="51">
        <f>SUMIFS('2024'!$D:$D,'2024'!$K:$K,AY$4,'2024'!$L:$L,$C20)/1000</f>
        <v>0</v>
      </c>
      <c r="AZ20" s="51">
        <f>-13961.25</f>
        <v>-13961.25</v>
      </c>
      <c r="BA20" s="51">
        <f>SUMIFS('2024'!$D:$D,'2024'!$K:$K,BA$4,'2024'!$L:$L,$C20)/1000</f>
        <v>0</v>
      </c>
      <c r="BB20" s="51">
        <f>SUMIFS('2024'!$D:$D,'2024'!$K:$K,BB$4,'2024'!$L:$L,$C20)/1000</f>
        <v>0</v>
      </c>
      <c r="BC20" s="51">
        <f>SUMIFS('2024'!$D:$D,'2024'!$K:$K,BC$4,'2024'!$L:$L,$C20)/1000</f>
        <v>0</v>
      </c>
      <c r="BD20" s="51">
        <f>SUMIFS('2024'!$D:$D,'2024'!$K:$K,BD$4,'2024'!$L:$L,$C20)/1000</f>
        <v>0</v>
      </c>
      <c r="BE20" s="79">
        <f t="shared" si="47"/>
        <v>-172216.766</v>
      </c>
    </row>
    <row r="21" spans="1:57" x14ac:dyDescent="0.25">
      <c r="A21" s="13"/>
      <c r="B21" s="14" t="s">
        <v>20</v>
      </c>
      <c r="C21" s="15" t="s">
        <v>305</v>
      </c>
      <c r="D21" s="53">
        <f>SUMIFS('2024'!$D:$D,'2024'!$K:$K,D$4,'2024'!$L:$L,$C21)/1000</f>
        <v>0</v>
      </c>
      <c r="E21" s="53">
        <f>SUMIFS('2024'!$D:$D,'2024'!$K:$K,E$4,'2024'!$L:$L,$C21)/1000</f>
        <v>0</v>
      </c>
      <c r="F21" s="53">
        <f>SUMIFS('2024'!$D:$D,'2024'!$K:$K,F$4,'2024'!$L:$L,$C21)/1000</f>
        <v>0</v>
      </c>
      <c r="G21" s="53">
        <f>SUMIFS('2024'!$D:$D,'2024'!$K:$K,G$4,'2024'!$L:$L,$C21)/1000</f>
        <v>0</v>
      </c>
      <c r="H21" s="53">
        <f>SUMIFS('2024'!$D:$D,'2024'!$K:$K,H$4,'2024'!$L:$L,$C21)/1000</f>
        <v>-4322.12</v>
      </c>
      <c r="I21" s="53">
        <f>SUMIFS('2024'!$D:$D,'2024'!$K:$K,I$4,'2024'!$L:$L,$C21)/1000</f>
        <v>0</v>
      </c>
      <c r="J21" s="53">
        <f>SUMIFS('2024'!$D:$D,'2024'!$K:$K,J$4,'2024'!$L:$L,$C21)/1000</f>
        <v>0</v>
      </c>
      <c r="K21" s="53">
        <f>SUMIFS('2024'!$D:$D,'2024'!$K:$K,K$4,'2024'!$L:$L,$C21)/1000</f>
        <v>0</v>
      </c>
      <c r="L21" s="53">
        <f>SUMIFS('2024'!$D:$D,'2024'!$K:$K,L$4,'2024'!$L:$L,$C21)/1000</f>
        <v>-4322.12</v>
      </c>
      <c r="M21" s="51">
        <f>-4322.12</f>
        <v>-4322.12</v>
      </c>
      <c r="N21" s="51">
        <f>SUMIFS('2024'!$D:$D,'2024'!$K:$K,N$4,'2024'!$L:$L,$C21)/1000</f>
        <v>0</v>
      </c>
      <c r="O21" s="51">
        <f>SUMIFS('2024'!$D:$D,'2024'!$K:$K,O$4,'2024'!$L:$L,$C21)/1000</f>
        <v>0</v>
      </c>
      <c r="P21" s="51">
        <f>SUMIFS('2024'!$D:$D,'2024'!$K:$K,P$4,'2024'!$L:$L,$C21)/1000</f>
        <v>0</v>
      </c>
      <c r="Q21" s="51">
        <f>SUMIFS('2024'!$D:$D,'2024'!$K:$K,Q$4,'2024'!$L:$L,$C21)/1000</f>
        <v>0</v>
      </c>
      <c r="R21" s="51">
        <f>-4322.12</f>
        <v>-4322.12</v>
      </c>
      <c r="S21" s="51">
        <f>SUMIFS('2024'!$D:$D,'2024'!$K:$K,S$4,'2024'!$L:$L,$C21)/1000</f>
        <v>0</v>
      </c>
      <c r="T21" s="51">
        <f>SUMIFS('2024'!$D:$D,'2024'!$K:$K,T$4,'2024'!$L:$L,$C21)/1000</f>
        <v>0</v>
      </c>
      <c r="U21" s="51">
        <f>SUMIFS('2024'!$D:$D,'2024'!$K:$K,U$4,'2024'!$L:$L,$C21)/1000</f>
        <v>0</v>
      </c>
      <c r="V21" s="51">
        <f>-4322.12</f>
        <v>-4322.12</v>
      </c>
      <c r="W21" s="51">
        <f>SUMIFS('2024'!$D:$D,'2024'!$K:$K,W$4,'2024'!$L:$L,$C21)/1000</f>
        <v>0</v>
      </c>
      <c r="X21" s="51">
        <f>SUMIFS('2024'!$D:$D,'2024'!$K:$K,X$4,'2024'!$L:$L,$C21)/1000</f>
        <v>0</v>
      </c>
      <c r="Y21" s="51">
        <f>SUMIFS('2024'!$D:$D,'2024'!$K:$K,Y$4,'2024'!$L:$L,$C21)/1000</f>
        <v>0</v>
      </c>
      <c r="Z21" s="51">
        <f>-4322.12</f>
        <v>-4322.12</v>
      </c>
      <c r="AA21" s="51">
        <f>SUMIFS('2024'!$D:$D,'2024'!$K:$K,AA$4,'2024'!$L:$L,$C21)/1000</f>
        <v>0</v>
      </c>
      <c r="AB21" s="51">
        <f>SUMIFS('2024'!$D:$D,'2024'!$K:$K,AB$4,'2024'!$L:$L,$C21)/1000</f>
        <v>0</v>
      </c>
      <c r="AC21" s="51">
        <f>SUMIFS('2024'!$D:$D,'2024'!$K:$K,AC$4,'2024'!$L:$L,$C21)/1000</f>
        <v>0</v>
      </c>
      <c r="AD21" s="51">
        <f>-4322.12</f>
        <v>-4322.12</v>
      </c>
      <c r="AE21" s="51">
        <f>SUMIFS('2024'!$D:$D,'2024'!$K:$K,AE$4,'2024'!$L:$L,$C21)/1000</f>
        <v>0</v>
      </c>
      <c r="AF21" s="51">
        <f>SUMIFS('2024'!$D:$D,'2024'!$K:$K,AF$4,'2024'!$L:$L,$C21)/1000</f>
        <v>0</v>
      </c>
      <c r="AG21" s="51">
        <f>SUMIFS('2024'!$D:$D,'2024'!$K:$K,AG$4,'2024'!$L:$L,$C21)/1000</f>
        <v>0</v>
      </c>
      <c r="AH21" s="51">
        <f>SUMIFS('2024'!$D:$D,'2024'!$K:$K,AH$4,'2024'!$L:$L,$C21)/1000</f>
        <v>0</v>
      </c>
      <c r="AI21" s="51">
        <f>-4322.12</f>
        <v>-4322.12</v>
      </c>
      <c r="AJ21" s="51">
        <f>SUMIFS('2024'!$D:$D,'2024'!$K:$K,AJ$4,'2024'!$L:$L,$C21)/1000</f>
        <v>0</v>
      </c>
      <c r="AK21" s="51">
        <f>SUMIFS('2024'!$D:$D,'2024'!$K:$K,AK$4,'2024'!$L:$L,$C21)/1000</f>
        <v>0</v>
      </c>
      <c r="AL21" s="51">
        <f>SUMIFS('2024'!$D:$D,'2024'!$K:$K,AL$4,'2024'!$L:$L,$C21)/1000</f>
        <v>0</v>
      </c>
      <c r="AM21" s="51">
        <f>-4322.12</f>
        <v>-4322.12</v>
      </c>
      <c r="AN21" s="51">
        <f>SUMIFS('2024'!$D:$D,'2024'!$K:$K,AN$4,'2024'!$L:$L,$C21)/1000</f>
        <v>0</v>
      </c>
      <c r="AO21" s="51">
        <f>SUMIFS('2024'!$D:$D,'2024'!$K:$K,AO$4,'2024'!$L:$L,$C21)/1000</f>
        <v>0</v>
      </c>
      <c r="AP21" s="51">
        <f>SUMIFS('2024'!$D:$D,'2024'!$K:$K,AP$4,'2024'!$L:$L,$C21)/1000</f>
        <v>0</v>
      </c>
      <c r="AQ21" s="51">
        <f>-4322.12</f>
        <v>-4322.12</v>
      </c>
      <c r="AR21" s="51">
        <f>SUMIFS('2024'!$D:$D,'2024'!$K:$K,AR$4,'2024'!$L:$L,$C21)/1000</f>
        <v>0</v>
      </c>
      <c r="AS21" s="51">
        <f>SUMIFS('2024'!$D:$D,'2024'!$K:$K,AS$4,'2024'!$L:$L,$C21)/1000</f>
        <v>0</v>
      </c>
      <c r="AT21" s="51">
        <f>SUMIFS('2024'!$D:$D,'2024'!$K:$K,AT$4,'2024'!$L:$L,$C21)/1000</f>
        <v>0</v>
      </c>
      <c r="AU21" s="51">
        <f>SUMIFS('2024'!$D:$D,'2024'!$K:$K,AU$4,'2024'!$L:$L,$C21)/1000</f>
        <v>0</v>
      </c>
      <c r="AV21" s="51">
        <f>-4322.12</f>
        <v>-4322.12</v>
      </c>
      <c r="AW21" s="51">
        <f>SUMIFS('2024'!$D:$D,'2024'!$K:$K,AW$4,'2024'!$L:$L,$C21)/1000</f>
        <v>0</v>
      </c>
      <c r="AX21" s="51">
        <f>SUMIFS('2024'!$D:$D,'2024'!$K:$K,AX$4,'2024'!$L:$L,$C21)/1000</f>
        <v>0</v>
      </c>
      <c r="AY21" s="51">
        <f>SUMIFS('2024'!$D:$D,'2024'!$K:$K,AY$4,'2024'!$L:$L,$C21)/1000</f>
        <v>0</v>
      </c>
      <c r="AZ21" s="51">
        <f>-4322.12</f>
        <v>-4322.12</v>
      </c>
      <c r="BA21" s="51">
        <f>SUMIFS('2024'!$D:$D,'2024'!$K:$K,BA$4,'2024'!$L:$L,$C21)/1000</f>
        <v>0</v>
      </c>
      <c r="BB21" s="51">
        <f>SUMIFS('2024'!$D:$D,'2024'!$K:$K,BB$4,'2024'!$L:$L,$C21)/1000</f>
        <v>0</v>
      </c>
      <c r="BC21" s="51">
        <f>SUMIFS('2024'!$D:$D,'2024'!$K:$K,BC$4,'2024'!$L:$L,$C21)/1000</f>
        <v>0</v>
      </c>
      <c r="BD21" s="51">
        <f>SUMIFS('2024'!$D:$D,'2024'!$K:$K,BD$4,'2024'!$L:$L,$C21)/1000</f>
        <v>0</v>
      </c>
      <c r="BE21" s="79">
        <f t="shared" si="47"/>
        <v>-51865.44000000001</v>
      </c>
    </row>
    <row r="22" spans="1:57" x14ac:dyDescent="0.25">
      <c r="A22" s="13"/>
      <c r="B22" s="14" t="s">
        <v>20</v>
      </c>
      <c r="C22" s="15" t="s">
        <v>117</v>
      </c>
      <c r="D22" s="53">
        <f>SUMIFS('2024'!$D:$D,'2024'!$K:$K,D$4,'2024'!$L:$L,$C22)/1000</f>
        <v>0</v>
      </c>
      <c r="E22" s="53">
        <f>SUMIFS('2024'!$D:$D,'2024'!$K:$K,E$4,'2024'!$L:$L,$C22)/1000</f>
        <v>0</v>
      </c>
      <c r="F22" s="53">
        <f>SUMIFS('2024'!$D:$D,'2024'!$K:$K,F$4,'2024'!$L:$L,$C22)/1000</f>
        <v>0</v>
      </c>
      <c r="G22" s="53">
        <f>SUMIFS('2024'!$D:$D,'2024'!$K:$K,G$4,'2024'!$L:$L,$C22)/1000</f>
        <v>0</v>
      </c>
      <c r="H22" s="53">
        <f>SUMIFS('2024'!$D:$D,'2024'!$K:$K,H$4,'2024'!$L:$L,$C22)/1000</f>
        <v>0</v>
      </c>
      <c r="I22" s="53">
        <f>SUMIFS('2024'!$D:$D,'2024'!$K:$K,I$4,'2024'!$L:$L,$C22)/1000</f>
        <v>0</v>
      </c>
      <c r="J22" s="53">
        <f>SUMIFS('2024'!$D:$D,'2024'!$K:$K,J$4,'2024'!$L:$L,$C22)/1000</f>
        <v>0</v>
      </c>
      <c r="K22" s="53">
        <f>SUMIFS('2024'!$D:$D,'2024'!$K:$K,K$4,'2024'!$L:$L,$C22)/1000</f>
        <v>0</v>
      </c>
      <c r="L22" s="53">
        <f>SUMIFS('2024'!$D:$D,'2024'!$K:$K,L$4,'2024'!$L:$L,$C22)/1000</f>
        <v>0</v>
      </c>
      <c r="M22" s="51">
        <f>SUMIFS('2024'!$D:$D,'2024'!$K:$K,M$4,'2024'!$L:$L,$C22)/1000</f>
        <v>0</v>
      </c>
      <c r="N22" s="51">
        <f>SUMIFS('2024'!$D:$D,'2024'!$K:$K,N$4,'2024'!$L:$L,$C22)/1000</f>
        <v>0</v>
      </c>
      <c r="O22" s="51">
        <f>SUMIFS('2024'!$D:$D,'2024'!$K:$K,O$4,'2024'!$L:$L,$C22)/1000</f>
        <v>0</v>
      </c>
      <c r="P22" s="51">
        <f>SUMIFS('2024'!$D:$D,'2024'!$K:$K,P$4,'2024'!$L:$L,$C22)/1000</f>
        <v>0</v>
      </c>
      <c r="Q22" s="51">
        <f>SUMIFS('2024'!$D:$D,'2024'!$K:$K,Q$4,'2024'!$L:$L,$C22)/1000</f>
        <v>0</v>
      </c>
      <c r="R22" s="51">
        <f>SUMIFS('2024'!$D:$D,'2024'!$K:$K,R$4,'2024'!$L:$L,$C22)/1000</f>
        <v>0</v>
      </c>
      <c r="S22" s="51">
        <f>SUMIFS('2024'!$D:$D,'2024'!$K:$K,S$4,'2024'!$L:$L,$C22)/1000</f>
        <v>0</v>
      </c>
      <c r="T22" s="51">
        <f>SUMIFS('2024'!$D:$D,'2024'!$K:$K,T$4,'2024'!$L:$L,$C22)/1000</f>
        <v>0</v>
      </c>
      <c r="U22" s="51">
        <f>SUMIFS('2024'!$D:$D,'2024'!$K:$K,U$4,'2024'!$L:$L,$C22)/1000</f>
        <v>0</v>
      </c>
      <c r="V22" s="51">
        <f>SUMIFS('2024'!$D:$D,'2024'!$K:$K,V$4,'2024'!$L:$L,$C22)/1000</f>
        <v>0</v>
      </c>
      <c r="W22" s="51">
        <f>SUMIFS('2024'!$D:$D,'2024'!$K:$K,W$4,'2024'!$L:$L,$C22)/1000</f>
        <v>0</v>
      </c>
      <c r="X22" s="51">
        <f>SUMIFS('2024'!$D:$D,'2024'!$K:$K,X$4,'2024'!$L:$L,$C22)/1000</f>
        <v>0</v>
      </c>
      <c r="Y22" s="51">
        <f>SUMIFS('2024'!$D:$D,'2024'!$K:$K,Y$4,'2024'!$L:$L,$C22)/1000</f>
        <v>0</v>
      </c>
      <c r="Z22" s="51">
        <f>SUMIFS('2024'!$D:$D,'2024'!$K:$K,Z$4,'2024'!$L:$L,$C22)/1000</f>
        <v>0</v>
      </c>
      <c r="AA22" s="51">
        <f>SUMIFS('2024'!$D:$D,'2024'!$K:$K,AA$4,'2024'!$L:$L,$C22)/1000</f>
        <v>0</v>
      </c>
      <c r="AB22" s="51">
        <f>SUMIFS('2024'!$D:$D,'2024'!$K:$K,AB$4,'2024'!$L:$L,$C22)/1000</f>
        <v>0</v>
      </c>
      <c r="AC22" s="51">
        <f>SUMIFS('2024'!$D:$D,'2024'!$K:$K,AC$4,'2024'!$L:$L,$C22)/1000</f>
        <v>0</v>
      </c>
      <c r="AD22" s="51">
        <f>SUMIFS('2024'!$D:$D,'2024'!$K:$K,AD$4,'2024'!$L:$L,$C22)/1000</f>
        <v>0</v>
      </c>
      <c r="AE22" s="51">
        <f>SUMIFS('2024'!$D:$D,'2024'!$K:$K,AE$4,'2024'!$L:$L,$C22)/1000</f>
        <v>0</v>
      </c>
      <c r="AF22" s="51">
        <f>SUMIFS('2024'!$D:$D,'2024'!$K:$K,AF$4,'2024'!$L:$L,$C22)/1000</f>
        <v>0</v>
      </c>
      <c r="AG22" s="51">
        <f>SUMIFS('2024'!$D:$D,'2024'!$K:$K,AG$4,'2024'!$L:$L,$C22)/1000</f>
        <v>0</v>
      </c>
      <c r="AH22" s="51">
        <f>SUMIFS('2024'!$D:$D,'2024'!$K:$K,AH$4,'2024'!$L:$L,$C22)/1000</f>
        <v>0</v>
      </c>
      <c r="AI22" s="51">
        <f>SUMIFS('2024'!$D:$D,'2024'!$K:$K,AI$4,'2024'!$L:$L,$C22)/1000</f>
        <v>0</v>
      </c>
      <c r="AJ22" s="51">
        <f>SUMIFS('2024'!$D:$D,'2024'!$K:$K,AJ$4,'2024'!$L:$L,$C22)/1000</f>
        <v>0</v>
      </c>
      <c r="AK22" s="51">
        <f>SUMIFS('2024'!$D:$D,'2024'!$K:$K,AK$4,'2024'!$L:$L,$C22)/1000</f>
        <v>0</v>
      </c>
      <c r="AL22" s="51">
        <f>SUMIFS('2024'!$D:$D,'2024'!$K:$K,AL$4,'2024'!$L:$L,$C22)/1000</f>
        <v>0</v>
      </c>
      <c r="AM22" s="51">
        <f>SUMIFS('2024'!$D:$D,'2024'!$K:$K,AM$4,'2024'!$L:$L,$C22)/1000</f>
        <v>0</v>
      </c>
      <c r="AN22" s="51">
        <f>SUMIFS('2024'!$D:$D,'2024'!$K:$K,AN$4,'2024'!$L:$L,$C22)/1000</f>
        <v>0</v>
      </c>
      <c r="AO22" s="51">
        <f>SUMIFS('2024'!$D:$D,'2024'!$K:$K,AO$4,'2024'!$L:$L,$C22)/1000</f>
        <v>0</v>
      </c>
      <c r="AP22" s="51">
        <f>SUMIFS('2024'!$D:$D,'2024'!$K:$K,AP$4,'2024'!$L:$L,$C22)/1000</f>
        <v>0</v>
      </c>
      <c r="AQ22" s="51">
        <f>SUMIFS('2024'!$D:$D,'2024'!$K:$K,AQ$4,'2024'!$L:$L,$C22)/1000</f>
        <v>0</v>
      </c>
      <c r="AR22" s="51">
        <f>SUMIFS('2024'!$D:$D,'2024'!$K:$K,AR$4,'2024'!$L:$L,$C22)/1000</f>
        <v>0</v>
      </c>
      <c r="AS22" s="51">
        <f>SUMIFS('2024'!$D:$D,'2024'!$K:$K,AS$4,'2024'!$L:$L,$C22)/1000</f>
        <v>0</v>
      </c>
      <c r="AT22" s="51">
        <f>SUMIFS('2024'!$D:$D,'2024'!$K:$K,AT$4,'2024'!$L:$L,$C22)/1000</f>
        <v>0</v>
      </c>
      <c r="AU22" s="51">
        <f>SUMIFS('2024'!$D:$D,'2024'!$K:$K,AU$4,'2024'!$L:$L,$C22)/1000</f>
        <v>0</v>
      </c>
      <c r="AV22" s="51">
        <f>SUMIFS('2024'!$D:$D,'2024'!$K:$K,AV$4,'2024'!$L:$L,$C22)/1000</f>
        <v>0</v>
      </c>
      <c r="AW22" s="51">
        <f>SUMIFS('2024'!$D:$D,'2024'!$K:$K,AW$4,'2024'!$L:$L,$C22)/1000</f>
        <v>0</v>
      </c>
      <c r="AX22" s="51">
        <f>SUMIFS('2024'!$D:$D,'2024'!$K:$K,AX$4,'2024'!$L:$L,$C22)/1000</f>
        <v>0</v>
      </c>
      <c r="AY22" s="51">
        <f>SUMIFS('2024'!$D:$D,'2024'!$K:$K,AY$4,'2024'!$L:$L,$C22)/1000</f>
        <v>0</v>
      </c>
      <c r="AZ22" s="51">
        <f>SUMIFS('2024'!$D:$D,'2024'!$K:$K,AZ$4,'2024'!$L:$L,$C22)/1000</f>
        <v>0</v>
      </c>
      <c r="BA22" s="51">
        <f>SUMIFS('2024'!$D:$D,'2024'!$K:$K,BA$4,'2024'!$L:$L,$C22)/1000</f>
        <v>0</v>
      </c>
      <c r="BB22" s="51">
        <f>SUMIFS('2024'!$D:$D,'2024'!$K:$K,BB$4,'2024'!$L:$L,$C22)/1000</f>
        <v>0</v>
      </c>
      <c r="BC22" s="51">
        <f>SUMIFS('2024'!$D:$D,'2024'!$K:$K,BC$4,'2024'!$L:$L,$C22)/1000</f>
        <v>0</v>
      </c>
      <c r="BD22" s="51">
        <f>SUMIFS('2024'!$D:$D,'2024'!$K:$K,BD$4,'2024'!$L:$L,$C22)/1000</f>
        <v>0</v>
      </c>
      <c r="BE22" s="79">
        <f t="shared" si="47"/>
        <v>0</v>
      </c>
    </row>
    <row r="23" spans="1:57" x14ac:dyDescent="0.25">
      <c r="A23" s="13"/>
      <c r="B23" s="14" t="s">
        <v>20</v>
      </c>
      <c r="C23" s="15" t="s">
        <v>64</v>
      </c>
      <c r="D23" s="53">
        <f>SUMIFS('2024'!$D:$D,'2024'!$K:$K,D$4,'2024'!$L:$L,$C23)/1000</f>
        <v>0</v>
      </c>
      <c r="E23" s="53">
        <f>SUMIFS('2024'!$D:$D,'2024'!$K:$K,E$4,'2024'!$L:$L,$C23)/1000</f>
        <v>0</v>
      </c>
      <c r="F23" s="53">
        <f>SUMIFS('2024'!$D:$D,'2024'!$K:$K,F$4,'2024'!$L:$L,$C23)/1000</f>
        <v>-1457.04</v>
      </c>
      <c r="G23" s="53">
        <f>SUMIFS('2024'!$D:$D,'2024'!$K:$K,G$4,'2024'!$L:$L,$C23)/1000</f>
        <v>0</v>
      </c>
      <c r="H23" s="53">
        <f>SUMIFS('2024'!$D:$D,'2024'!$K:$K,H$4,'2024'!$L:$L,$C23)/1000</f>
        <v>0</v>
      </c>
      <c r="I23" s="53">
        <f>SUMIFS('2024'!$D:$D,'2024'!$K:$K,I$4,'2024'!$L:$L,$C23)/1000</f>
        <v>0</v>
      </c>
      <c r="J23" s="53">
        <f>SUMIFS('2024'!$D:$D,'2024'!$K:$K,J$4,'2024'!$L:$L,$C23)/1000</f>
        <v>-4096.49</v>
      </c>
      <c r="K23" s="53">
        <f>SUMIFS('2024'!$D:$D,'2024'!$K:$K,K$4,'2024'!$L:$L,$C23)/1000</f>
        <v>0</v>
      </c>
      <c r="L23" s="53">
        <f>SUMIFS('2024'!$D:$D,'2024'!$K:$K,L$4,'2024'!$L:$L,$C23)/1000</f>
        <v>0</v>
      </c>
      <c r="M23" s="51">
        <v>-4200</v>
      </c>
      <c r="N23" s="51">
        <f>SUMIFS('2024'!$D:$D,'2024'!$K:$K,N$4,'2024'!$L:$L,$C23)/1000</f>
        <v>0</v>
      </c>
      <c r="O23" s="51">
        <f>SUMIFS('2024'!$D:$D,'2024'!$K:$K,O$4,'2024'!$L:$L,$C23)/1000</f>
        <v>0</v>
      </c>
      <c r="P23" s="51">
        <f>SUMIFS('2024'!$D:$D,'2024'!$K:$K,P$4,'2024'!$L:$L,$C23)/1000</f>
        <v>0</v>
      </c>
      <c r="Q23" s="51">
        <f>SUMIFS('2024'!$D:$D,'2024'!$K:$K,Q$4,'2024'!$L:$L,$C23)/1000</f>
        <v>0</v>
      </c>
      <c r="R23" s="51">
        <v>-4200</v>
      </c>
      <c r="S23" s="51">
        <f>SUMIFS('2024'!$D:$D,'2024'!$K:$K,S$4,'2024'!$L:$L,$C23)/1000</f>
        <v>0</v>
      </c>
      <c r="T23" s="51">
        <f>SUMIFS('2024'!$D:$D,'2024'!$K:$K,T$4,'2024'!$L:$L,$C23)/1000</f>
        <v>0</v>
      </c>
      <c r="U23" s="51">
        <f>SUMIFS('2024'!$D:$D,'2024'!$K:$K,U$4,'2024'!$L:$L,$C23)/1000</f>
        <v>0</v>
      </c>
      <c r="V23" s="51">
        <v>-4200</v>
      </c>
      <c r="W23" s="51">
        <f>SUMIFS('2024'!$D:$D,'2024'!$K:$K,W$4,'2024'!$L:$L,$C23)/1000</f>
        <v>0</v>
      </c>
      <c r="X23" s="51">
        <f>SUMIFS('2024'!$D:$D,'2024'!$K:$K,X$4,'2024'!$L:$L,$C23)/1000</f>
        <v>0</v>
      </c>
      <c r="Y23" s="51">
        <f>SUMIFS('2024'!$D:$D,'2024'!$K:$K,Y$4,'2024'!$L:$L,$C23)/1000</f>
        <v>0</v>
      </c>
      <c r="Z23" s="51">
        <f>SUMIFS('2024'!$D:$D,'2024'!$K:$K,Z$4,'2024'!$L:$L,$C23)/1000</f>
        <v>0</v>
      </c>
      <c r="AA23" s="51">
        <v>-4200</v>
      </c>
      <c r="AB23" s="51">
        <f>SUMIFS('2024'!$D:$D,'2024'!$K:$K,AB$4,'2024'!$L:$L,$C23)/1000</f>
        <v>0</v>
      </c>
      <c r="AC23" s="51">
        <f>SUMIFS('2024'!$D:$D,'2024'!$K:$K,AC$4,'2024'!$L:$L,$C23)/1000</f>
        <v>0</v>
      </c>
      <c r="AD23" s="51">
        <f>SUMIFS('2024'!$D:$D,'2024'!$K:$K,AD$4,'2024'!$L:$L,$C23)/1000</f>
        <v>0</v>
      </c>
      <c r="AE23" s="51">
        <v>-4200</v>
      </c>
      <c r="AF23" s="51">
        <f>SUMIFS('2024'!$D:$D,'2024'!$K:$K,AF$4,'2024'!$L:$L,$C23)/1000</f>
        <v>0</v>
      </c>
      <c r="AG23" s="51">
        <f>SUMIFS('2024'!$D:$D,'2024'!$K:$K,AG$4,'2024'!$L:$L,$C23)/1000</f>
        <v>0</v>
      </c>
      <c r="AH23" s="51">
        <f>SUMIFS('2024'!$D:$D,'2024'!$K:$K,AH$4,'2024'!$L:$L,$C23)/1000</f>
        <v>0</v>
      </c>
      <c r="AI23" s="51">
        <v>-4200</v>
      </c>
      <c r="AJ23" s="51">
        <f>SUMIFS('2024'!$D:$D,'2024'!$K:$K,AJ$4,'2024'!$L:$L,$C23)/1000</f>
        <v>0</v>
      </c>
      <c r="AK23" s="51">
        <f>SUMIFS('2024'!$D:$D,'2024'!$K:$K,AK$4,'2024'!$L:$L,$C23)/1000</f>
        <v>0</v>
      </c>
      <c r="AL23" s="51">
        <f>SUMIFS('2024'!$D:$D,'2024'!$K:$K,AL$4,'2024'!$L:$L,$C23)/1000</f>
        <v>0</v>
      </c>
      <c r="AM23" s="51">
        <f>SUMIFS('2024'!$D:$D,'2024'!$K:$K,AM$4,'2024'!$L:$L,$C23)/1000</f>
        <v>0</v>
      </c>
      <c r="AN23" s="51">
        <v>-4200</v>
      </c>
      <c r="AO23" s="51">
        <f>SUMIFS('2024'!$D:$D,'2024'!$K:$K,AO$4,'2024'!$L:$L,$C23)/1000</f>
        <v>0</v>
      </c>
      <c r="AP23" s="51">
        <f>SUMIFS('2024'!$D:$D,'2024'!$K:$K,AP$4,'2024'!$L:$L,$C23)/1000</f>
        <v>0</v>
      </c>
      <c r="AQ23" s="51">
        <f>SUMIFS('2024'!$D:$D,'2024'!$K:$K,AQ$4,'2024'!$L:$L,$C23)/1000</f>
        <v>0</v>
      </c>
      <c r="AR23" s="51">
        <v>-4200</v>
      </c>
      <c r="AS23" s="51">
        <f>SUMIFS('2024'!$D:$D,'2024'!$K:$K,AS$4,'2024'!$L:$L,$C23)/1000</f>
        <v>0</v>
      </c>
      <c r="AT23" s="51">
        <f>SUMIFS('2024'!$D:$D,'2024'!$K:$K,AT$4,'2024'!$L:$L,$C23)/1000</f>
        <v>0</v>
      </c>
      <c r="AU23" s="51">
        <f>SUMIFS('2024'!$D:$D,'2024'!$K:$K,AU$4,'2024'!$L:$L,$C23)/1000</f>
        <v>0</v>
      </c>
      <c r="AV23" s="51">
        <v>-4200</v>
      </c>
      <c r="AW23" s="51">
        <f>SUMIFS('2024'!$D:$D,'2024'!$K:$K,AW$4,'2024'!$L:$L,$C23)/1000</f>
        <v>0</v>
      </c>
      <c r="AX23" s="51">
        <f>SUMIFS('2024'!$D:$D,'2024'!$K:$K,AX$4,'2024'!$L:$L,$C23)/1000</f>
        <v>0</v>
      </c>
      <c r="AY23" s="51">
        <f>SUMIFS('2024'!$D:$D,'2024'!$K:$K,AY$4,'2024'!$L:$L,$C23)/1000</f>
        <v>0</v>
      </c>
      <c r="AZ23" s="51">
        <f>SUMIFS('2024'!$D:$D,'2024'!$K:$K,AZ$4,'2024'!$L:$L,$C23)/1000</f>
        <v>0</v>
      </c>
      <c r="BA23" s="51">
        <v>-4200</v>
      </c>
      <c r="BB23" s="51">
        <f>SUMIFS('2024'!$D:$D,'2024'!$K:$K,BB$4,'2024'!$L:$L,$C23)/1000</f>
        <v>0</v>
      </c>
      <c r="BC23" s="51">
        <f>SUMIFS('2024'!$D:$D,'2024'!$K:$K,BC$4,'2024'!$L:$L,$C23)/1000</f>
        <v>0</v>
      </c>
      <c r="BD23" s="51">
        <f>SUMIFS('2024'!$D:$D,'2024'!$K:$K,BD$4,'2024'!$L:$L,$C23)/1000</f>
        <v>0</v>
      </c>
      <c r="BE23" s="79">
        <f t="shared" si="47"/>
        <v>-47553.53</v>
      </c>
    </row>
    <row r="24" spans="1:57" x14ac:dyDescent="0.25">
      <c r="A24" s="13"/>
      <c r="B24" s="14" t="s">
        <v>20</v>
      </c>
      <c r="C24" s="15" t="s">
        <v>93</v>
      </c>
      <c r="D24" s="53">
        <f>SUMIFS('2024'!$D:$D,'2024'!$K:$K,D$4,'2024'!$L:$L,$C24)/1000</f>
        <v>0</v>
      </c>
      <c r="E24" s="53">
        <f>SUMIFS('2024'!$D:$D,'2024'!$K:$K,E$4,'2024'!$L:$L,$C24)/1000</f>
        <v>0</v>
      </c>
      <c r="F24" s="53">
        <f>SUMIFS('2024'!$D:$D,'2024'!$K:$K,F$4,'2024'!$L:$L,$C24)/1000</f>
        <v>0</v>
      </c>
      <c r="G24" s="53">
        <f>SUMIFS('2024'!$D:$D,'2024'!$K:$K,G$4,'2024'!$L:$L,$C24)/1000</f>
        <v>0</v>
      </c>
      <c r="H24" s="53">
        <f>SUMIFS('2024'!$D:$D,'2024'!$K:$K,H$4,'2024'!$L:$L,$C24)/1000</f>
        <v>0</v>
      </c>
      <c r="I24" s="53">
        <f>SUMIFS('2024'!$D:$D,'2024'!$K:$K,I$4,'2024'!$L:$L,$C24)/1000</f>
        <v>0</v>
      </c>
      <c r="J24" s="53">
        <f>SUMIFS('2024'!$D:$D,'2024'!$K:$K,J$4,'2024'!$L:$L,$C24)/1000</f>
        <v>0</v>
      </c>
      <c r="K24" s="53">
        <f>SUMIFS('2024'!$D:$D,'2024'!$K:$K,K$4,'2024'!$L:$L,$C24)/1000</f>
        <v>0</v>
      </c>
      <c r="L24" s="53">
        <f>SUMIFS('2024'!$D:$D,'2024'!$K:$K,L$4,'2024'!$L:$L,$C24)/1000</f>
        <v>0</v>
      </c>
      <c r="M24" s="51">
        <f>SUMIFS('2024'!$D:$D,'2024'!$K:$K,M$4,'2024'!$L:$L,$C24)/1000</f>
        <v>0</v>
      </c>
      <c r="N24" s="51">
        <f>SUMIFS('2024'!$D:$D,'2024'!$K:$K,N$4,'2024'!$L:$L,$C24)/1000</f>
        <v>0</v>
      </c>
      <c r="O24" s="51">
        <f>SUMIFS('2024'!$D:$D,'2024'!$K:$K,O$4,'2024'!$L:$L,$C24)/1000</f>
        <v>0</v>
      </c>
      <c r="P24" s="51">
        <f>SUMIFS('2024'!$D:$D,'2024'!$K:$K,P$4,'2024'!$L:$L,$C24)/1000</f>
        <v>0</v>
      </c>
      <c r="Q24" s="51">
        <f>SUMIFS('2024'!$D:$D,'2024'!$K:$K,Q$4,'2024'!$L:$L,$C24)/1000</f>
        <v>0</v>
      </c>
      <c r="R24" s="51">
        <f>SUMIFS('2024'!$D:$D,'2024'!$K:$K,R$4,'2024'!$L:$L,$C24)/1000</f>
        <v>0</v>
      </c>
      <c r="S24" s="51">
        <f>SUMIFS('2024'!$D:$D,'2024'!$K:$K,S$4,'2024'!$L:$L,$C24)/1000</f>
        <v>0</v>
      </c>
      <c r="T24" s="51">
        <f>SUMIFS('2024'!$D:$D,'2024'!$K:$K,T$4,'2024'!$L:$L,$C24)/1000</f>
        <v>0</v>
      </c>
      <c r="U24" s="51">
        <f>SUMIFS('2024'!$D:$D,'2024'!$K:$K,U$4,'2024'!$L:$L,$C24)/1000</f>
        <v>0</v>
      </c>
      <c r="V24" s="51">
        <f>SUMIFS('2024'!$D:$D,'2024'!$K:$K,V$4,'2024'!$L:$L,$C24)/1000</f>
        <v>0</v>
      </c>
      <c r="W24" s="51">
        <f>SUMIFS('2024'!$D:$D,'2024'!$K:$K,W$4,'2024'!$L:$L,$C24)/1000</f>
        <v>0</v>
      </c>
      <c r="X24" s="51">
        <f>SUMIFS('2024'!$D:$D,'2024'!$K:$K,X$4,'2024'!$L:$L,$C24)/1000</f>
        <v>0</v>
      </c>
      <c r="Y24" s="51">
        <f>SUMIFS('2024'!$D:$D,'2024'!$K:$K,Y$4,'2024'!$L:$L,$C24)/1000</f>
        <v>0</v>
      </c>
      <c r="Z24" s="51">
        <f>SUMIFS('2024'!$D:$D,'2024'!$K:$K,Z$4,'2024'!$L:$L,$C24)/1000</f>
        <v>0</v>
      </c>
      <c r="AA24" s="51">
        <f>SUMIFS('2024'!$D:$D,'2024'!$K:$K,AA$4,'2024'!$L:$L,$C24)/1000</f>
        <v>0</v>
      </c>
      <c r="AB24" s="51">
        <f>SUMIFS('2024'!$D:$D,'2024'!$K:$K,AB$4,'2024'!$L:$L,$C24)/1000</f>
        <v>0</v>
      </c>
      <c r="AC24" s="51">
        <f>SUMIFS('2024'!$D:$D,'2024'!$K:$K,AC$4,'2024'!$L:$L,$C24)/1000</f>
        <v>0</v>
      </c>
      <c r="AD24" s="51">
        <f>SUMIFS('2024'!$D:$D,'2024'!$K:$K,AD$4,'2024'!$L:$L,$C24)/1000</f>
        <v>0</v>
      </c>
      <c r="AE24" s="51">
        <f>SUMIFS('2024'!$D:$D,'2024'!$K:$K,AE$4,'2024'!$L:$L,$C24)/1000</f>
        <v>0</v>
      </c>
      <c r="AF24" s="51">
        <f>SUMIFS('2024'!$D:$D,'2024'!$K:$K,AF$4,'2024'!$L:$L,$C24)/1000</f>
        <v>0</v>
      </c>
      <c r="AG24" s="51">
        <f>SUMIFS('2024'!$D:$D,'2024'!$K:$K,AG$4,'2024'!$L:$L,$C24)/1000</f>
        <v>0</v>
      </c>
      <c r="AH24" s="51">
        <f>SUMIFS('2024'!$D:$D,'2024'!$K:$K,AH$4,'2024'!$L:$L,$C24)/1000</f>
        <v>0</v>
      </c>
      <c r="AI24" s="51">
        <f>SUMIFS('2024'!$D:$D,'2024'!$K:$K,AI$4,'2024'!$L:$L,$C24)/1000</f>
        <v>0</v>
      </c>
      <c r="AJ24" s="51">
        <f>SUMIFS('2024'!$D:$D,'2024'!$K:$K,AJ$4,'2024'!$L:$L,$C24)/1000</f>
        <v>0</v>
      </c>
      <c r="AK24" s="51">
        <f>SUMIFS('2024'!$D:$D,'2024'!$K:$K,AK$4,'2024'!$L:$L,$C24)/1000</f>
        <v>0</v>
      </c>
      <c r="AL24" s="51">
        <f>SUMIFS('2024'!$D:$D,'2024'!$K:$K,AL$4,'2024'!$L:$L,$C24)/1000</f>
        <v>0</v>
      </c>
      <c r="AM24" s="51">
        <f>SUMIFS('2024'!$D:$D,'2024'!$K:$K,AM$4,'2024'!$L:$L,$C24)/1000</f>
        <v>0</v>
      </c>
      <c r="AN24" s="51">
        <f>SUMIFS('2024'!$D:$D,'2024'!$K:$K,AN$4,'2024'!$L:$L,$C24)/1000</f>
        <v>0</v>
      </c>
      <c r="AO24" s="51">
        <f>SUMIFS('2024'!$D:$D,'2024'!$K:$K,AO$4,'2024'!$L:$L,$C24)/1000</f>
        <v>0</v>
      </c>
      <c r="AP24" s="51">
        <f>SUMIFS('2024'!$D:$D,'2024'!$K:$K,AP$4,'2024'!$L:$L,$C24)/1000</f>
        <v>0</v>
      </c>
      <c r="AQ24" s="51">
        <f>SUMIFS('2024'!$D:$D,'2024'!$K:$K,AQ$4,'2024'!$L:$L,$C24)/1000</f>
        <v>0</v>
      </c>
      <c r="AR24" s="51">
        <f>SUMIFS('2024'!$D:$D,'2024'!$K:$K,AR$4,'2024'!$L:$L,$C24)/1000</f>
        <v>0</v>
      </c>
      <c r="AS24" s="51">
        <f>SUMIFS('2024'!$D:$D,'2024'!$K:$K,AS$4,'2024'!$L:$L,$C24)/1000</f>
        <v>0</v>
      </c>
      <c r="AT24" s="51">
        <f>SUMIFS('2024'!$D:$D,'2024'!$K:$K,AT$4,'2024'!$L:$L,$C24)/1000</f>
        <v>0</v>
      </c>
      <c r="AU24" s="51">
        <f>SUMIFS('2024'!$D:$D,'2024'!$K:$K,AU$4,'2024'!$L:$L,$C24)/1000</f>
        <v>0</v>
      </c>
      <c r="AV24" s="51">
        <f>SUMIFS('2024'!$D:$D,'2024'!$K:$K,AV$4,'2024'!$L:$L,$C24)/1000</f>
        <v>0</v>
      </c>
      <c r="AW24" s="51">
        <f>SUMIFS('2024'!$D:$D,'2024'!$K:$K,AW$4,'2024'!$L:$L,$C24)/1000</f>
        <v>0</v>
      </c>
      <c r="AX24" s="51">
        <f>SUMIFS('2024'!$D:$D,'2024'!$K:$K,AX$4,'2024'!$L:$L,$C24)/1000</f>
        <v>0</v>
      </c>
      <c r="AY24" s="51">
        <f>SUMIFS('2024'!$D:$D,'2024'!$K:$K,AY$4,'2024'!$L:$L,$C24)/1000</f>
        <v>0</v>
      </c>
      <c r="AZ24" s="51">
        <f>SUMIFS('2024'!$D:$D,'2024'!$K:$K,AZ$4,'2024'!$L:$L,$C24)/1000</f>
        <v>0</v>
      </c>
      <c r="BA24" s="51">
        <f>SUMIFS('2024'!$D:$D,'2024'!$K:$K,BA$4,'2024'!$L:$L,$C24)/1000</f>
        <v>0</v>
      </c>
      <c r="BB24" s="51">
        <f>SUMIFS('2024'!$D:$D,'2024'!$K:$K,BB$4,'2024'!$L:$L,$C24)/1000</f>
        <v>0</v>
      </c>
      <c r="BC24" s="51">
        <f>SUMIFS('2024'!$D:$D,'2024'!$K:$K,BC$4,'2024'!$L:$L,$C24)/1000</f>
        <v>0</v>
      </c>
      <c r="BD24" s="51">
        <f>SUMIFS('2024'!$D:$D,'2024'!$K:$K,BD$4,'2024'!$L:$L,$C24)/1000</f>
        <v>0</v>
      </c>
      <c r="BE24" s="79">
        <f t="shared" si="47"/>
        <v>0</v>
      </c>
    </row>
    <row r="25" spans="1:57" x14ac:dyDescent="0.25">
      <c r="A25" s="13"/>
      <c r="B25" s="14" t="s">
        <v>20</v>
      </c>
      <c r="C25" s="15" t="s">
        <v>94</v>
      </c>
      <c r="D25" s="53">
        <f>SUMIFS('2024'!$D:$D,'2024'!$K:$K,D$4,'2024'!$L:$L,$C25)/1000</f>
        <v>0</v>
      </c>
      <c r="E25" s="53">
        <f>SUMIFS('2024'!$D:$D,'2024'!$K:$K,E$4,'2024'!$L:$L,$C25)/1000</f>
        <v>0</v>
      </c>
      <c r="F25" s="53">
        <f>SUMIFS('2024'!$D:$D,'2024'!$K:$K,F$4,'2024'!$L:$L,$C25)/1000</f>
        <v>-7372.86</v>
      </c>
      <c r="G25" s="53">
        <f>SUMIFS('2024'!$D:$D,'2024'!$K:$K,G$4,'2024'!$L:$L,$C25)/1000</f>
        <v>0</v>
      </c>
      <c r="H25" s="53">
        <f>SUMIFS('2024'!$D:$D,'2024'!$K:$K,H$4,'2024'!$L:$L,$C25)/1000</f>
        <v>0</v>
      </c>
      <c r="I25" s="53">
        <f>SUMIFS('2024'!$D:$D,'2024'!$K:$K,I$4,'2024'!$L:$L,$C25)/1000</f>
        <v>0</v>
      </c>
      <c r="J25" s="53">
        <f>SUMIFS('2024'!$D:$D,'2024'!$K:$K,J$4,'2024'!$L:$L,$C25)/1000</f>
        <v>-8018.56</v>
      </c>
      <c r="K25" s="53">
        <f>SUMIFS('2024'!$D:$D,'2024'!$K:$K,K$4,'2024'!$L:$L,$C25)/1000</f>
        <v>0</v>
      </c>
      <c r="L25" s="53">
        <f>SUMIFS('2024'!$D:$D,'2024'!$K:$K,L$4,'2024'!$L:$L,$C25)/1000</f>
        <v>0</v>
      </c>
      <c r="M25" s="51">
        <f>SUMIFS('2024'!$D:$D,'2024'!$K:$K,M$4,'2024'!$L:$L,$C25)/1000</f>
        <v>0</v>
      </c>
      <c r="N25" s="51">
        <v>-8500</v>
      </c>
      <c r="O25" s="51">
        <f>SUMIFS('2024'!$D:$D,'2024'!$K:$K,O$4,'2024'!$L:$L,$C25)/1000</f>
        <v>0</v>
      </c>
      <c r="P25" s="51">
        <f>SUMIFS('2024'!$D:$D,'2024'!$K:$K,P$4,'2024'!$L:$L,$C25)/1000</f>
        <v>0</v>
      </c>
      <c r="Q25" s="51">
        <f>SUMIFS('2024'!$D:$D,'2024'!$K:$K,Q$4,'2024'!$L:$L,$C25)/1000</f>
        <v>0</v>
      </c>
      <c r="R25" s="51">
        <v>-8500</v>
      </c>
      <c r="S25" s="51">
        <f>SUMIFS('2024'!$D:$D,'2024'!$K:$K,S$4,'2024'!$L:$L,$C25)/1000</f>
        <v>0</v>
      </c>
      <c r="T25" s="51">
        <f>SUMIFS('2024'!$D:$D,'2024'!$K:$K,T$4,'2024'!$L:$L,$C25)/1000</f>
        <v>0</v>
      </c>
      <c r="U25" s="51">
        <f>SUMIFS('2024'!$D:$D,'2024'!$K:$K,U$4,'2024'!$L:$L,$C25)/1000</f>
        <v>0</v>
      </c>
      <c r="V25" s="51">
        <v>-8500</v>
      </c>
      <c r="W25" s="51">
        <f>SUMIFS('2024'!$D:$D,'2024'!$K:$K,W$4,'2024'!$L:$L,$C25)/1000</f>
        <v>0</v>
      </c>
      <c r="X25" s="51">
        <f>SUMIFS('2024'!$D:$D,'2024'!$K:$K,X$4,'2024'!$L:$L,$C25)/1000</f>
        <v>0</v>
      </c>
      <c r="Y25" s="51">
        <f>SUMIFS('2024'!$D:$D,'2024'!$K:$K,Y$4,'2024'!$L:$L,$C25)/1000</f>
        <v>0</v>
      </c>
      <c r="Z25" s="51">
        <f>SUMIFS('2024'!$D:$D,'2024'!$K:$K,Z$4,'2024'!$L:$L,$C25)/1000</f>
        <v>0</v>
      </c>
      <c r="AA25" s="51">
        <v>-8500</v>
      </c>
      <c r="AB25" s="51">
        <f>SUMIFS('2024'!$D:$D,'2024'!$K:$K,AB$4,'2024'!$L:$L,$C25)/1000</f>
        <v>0</v>
      </c>
      <c r="AC25" s="51">
        <f>SUMIFS('2024'!$D:$D,'2024'!$K:$K,AC$4,'2024'!$L:$L,$C25)/1000</f>
        <v>0</v>
      </c>
      <c r="AD25" s="51">
        <f>SUMIFS('2024'!$D:$D,'2024'!$K:$K,AD$4,'2024'!$L:$L,$C25)/1000</f>
        <v>0</v>
      </c>
      <c r="AE25" s="51">
        <v>-8500</v>
      </c>
      <c r="AF25" s="51">
        <f>SUMIFS('2024'!$D:$D,'2024'!$K:$K,AF$4,'2024'!$L:$L,$C25)/1000</f>
        <v>0</v>
      </c>
      <c r="AG25" s="51">
        <f>SUMIFS('2024'!$D:$D,'2024'!$K:$K,AG$4,'2024'!$L:$L,$C25)/1000</f>
        <v>0</v>
      </c>
      <c r="AH25" s="51">
        <f>SUMIFS('2024'!$D:$D,'2024'!$K:$K,AH$4,'2024'!$L:$L,$C25)/1000</f>
        <v>0</v>
      </c>
      <c r="AI25" s="51">
        <f>SUMIFS('2024'!$D:$D,'2024'!$K:$K,AI$4,'2024'!$L:$L,$C25)/1000</f>
        <v>0</v>
      </c>
      <c r="AJ25" s="51">
        <v>-8500</v>
      </c>
      <c r="AK25" s="51">
        <f>SUMIFS('2024'!$D:$D,'2024'!$K:$K,AK$4,'2024'!$L:$L,$C25)/1000</f>
        <v>0</v>
      </c>
      <c r="AL25" s="51">
        <f>SUMIFS('2024'!$D:$D,'2024'!$K:$K,AL$4,'2024'!$L:$L,$C25)/1000</f>
        <v>0</v>
      </c>
      <c r="AM25" s="51">
        <f>SUMIFS('2024'!$D:$D,'2024'!$K:$K,AM$4,'2024'!$L:$L,$C25)/1000</f>
        <v>0</v>
      </c>
      <c r="AN25" s="51">
        <v>-8500</v>
      </c>
      <c r="AO25" s="51">
        <f>SUMIFS('2024'!$D:$D,'2024'!$K:$K,AO$4,'2024'!$L:$L,$C25)/1000</f>
        <v>0</v>
      </c>
      <c r="AP25" s="51">
        <f>SUMIFS('2024'!$D:$D,'2024'!$K:$K,AP$4,'2024'!$L:$L,$C25)/1000</f>
        <v>0</v>
      </c>
      <c r="AQ25" s="51">
        <f>SUMIFS('2024'!$D:$D,'2024'!$K:$K,AQ$4,'2024'!$L:$L,$C25)/1000</f>
        <v>0</v>
      </c>
      <c r="AR25" s="51">
        <f>SUMIFS('2024'!$D:$D,'2024'!$K:$K,AR$4,'2024'!$L:$L,$C25)/1000</f>
        <v>0</v>
      </c>
      <c r="AS25" s="51">
        <v>-8500</v>
      </c>
      <c r="AT25" s="51">
        <f>SUMIFS('2024'!$D:$D,'2024'!$K:$K,AT$4,'2024'!$L:$L,$C25)/1000</f>
        <v>0</v>
      </c>
      <c r="AU25" s="51">
        <f>SUMIFS('2024'!$D:$D,'2024'!$K:$K,AU$4,'2024'!$L:$L,$C25)/1000</f>
        <v>0</v>
      </c>
      <c r="AV25" s="51">
        <f>SUMIFS('2024'!$D:$D,'2024'!$K:$K,AV$4,'2024'!$L:$L,$C25)/1000</f>
        <v>0</v>
      </c>
      <c r="AW25" s="51">
        <v>-8500</v>
      </c>
      <c r="AX25" s="51">
        <f>SUMIFS('2024'!$D:$D,'2024'!$K:$K,AX$4,'2024'!$L:$L,$C25)/1000</f>
        <v>0</v>
      </c>
      <c r="AY25" s="51">
        <f>SUMIFS('2024'!$D:$D,'2024'!$K:$K,AY$4,'2024'!$L:$L,$C25)/1000</f>
        <v>0</v>
      </c>
      <c r="AZ25" s="51">
        <f>SUMIFS('2024'!$D:$D,'2024'!$K:$K,AZ$4,'2024'!$L:$L,$C25)/1000</f>
        <v>0</v>
      </c>
      <c r="BA25" s="51">
        <v>-8500</v>
      </c>
      <c r="BB25" s="51">
        <f>SUMIFS('2024'!$D:$D,'2024'!$K:$K,BB$4,'2024'!$L:$L,$C25)/1000</f>
        <v>0</v>
      </c>
      <c r="BC25" s="51">
        <f>SUMIFS('2024'!$D:$D,'2024'!$K:$K,BC$4,'2024'!$L:$L,$C25)/1000</f>
        <v>0</v>
      </c>
      <c r="BD25" s="51">
        <f>SUMIFS('2024'!$D:$D,'2024'!$K:$K,BD$4,'2024'!$L:$L,$C25)/1000</f>
        <v>0</v>
      </c>
      <c r="BE25" s="79">
        <f t="shared" si="47"/>
        <v>-100391.42</v>
      </c>
    </row>
    <row r="26" spans="1:57" x14ac:dyDescent="0.25">
      <c r="A26" s="13"/>
      <c r="B26" s="14" t="s">
        <v>20</v>
      </c>
      <c r="C26" s="15" t="s">
        <v>34</v>
      </c>
      <c r="D26" s="53">
        <f>SUMIFS('2024'!$D:$D,'2024'!$K:$K,D$4,'2024'!$L:$L,$C26)/1000</f>
        <v>0</v>
      </c>
      <c r="E26" s="53">
        <f>SUMIFS('2024'!$D:$D,'2024'!$K:$K,E$4,'2024'!$L:$L,$C26)/1000</f>
        <v>0</v>
      </c>
      <c r="F26" s="53">
        <f>SUMIFS('2024'!$D:$D,'2024'!$K:$K,F$4,'2024'!$L:$L,$C26)/1000</f>
        <v>0</v>
      </c>
      <c r="G26" s="53">
        <f>SUMIFS('2024'!$D:$D,'2024'!$K:$K,G$4,'2024'!$L:$L,$C26)/1000</f>
        <v>-5281.4870000000001</v>
      </c>
      <c r="H26" s="53">
        <f>SUMIFS('2024'!$D:$D,'2024'!$K:$K,H$4,'2024'!$L:$L,$C26)/1000</f>
        <v>0</v>
      </c>
      <c r="I26" s="53">
        <f>SUMIFS('2024'!$D:$D,'2024'!$K:$K,I$4,'2024'!$L:$L,$C26)/1000</f>
        <v>0</v>
      </c>
      <c r="J26" s="53">
        <f>SUMIFS('2024'!$D:$D,'2024'!$K:$K,J$4,'2024'!$L:$L,$C26)/1000</f>
        <v>0</v>
      </c>
      <c r="K26" s="53">
        <f>SUMIFS('2024'!$D:$D,'2024'!$K:$K,K$4,'2024'!$L:$L,$C26)/1000</f>
        <v>-743.48699999999997</v>
      </c>
      <c r="L26" s="53">
        <f>SUMIFS('2024'!$D:$D,'2024'!$K:$K,L$4,'2024'!$L:$L,$C26)/1000</f>
        <v>-4538</v>
      </c>
      <c r="M26" s="51">
        <f>SUMIFS('2024'!$D:$D,'2024'!$K:$K,M$4,'2024'!$L:$L,$C26)/1000</f>
        <v>0</v>
      </c>
      <c r="N26" s="51">
        <f>SUMIFS('2024'!$D:$D,'2024'!$K:$K,N$4,'2024'!$L:$L,$C26)/1000</f>
        <v>0</v>
      </c>
      <c r="O26" s="51">
        <f>SUMIFS('2024'!$D:$D,'2024'!$K:$K,O$4,'2024'!$L:$L,$C26)/1000</f>
        <v>0</v>
      </c>
      <c r="P26" s="51">
        <v>-5281</v>
      </c>
      <c r="Q26" s="51">
        <f>SUMIFS('2024'!$D:$D,'2024'!$K:$K,Q$4,'2024'!$L:$L,$C26)/1000</f>
        <v>0</v>
      </c>
      <c r="R26" s="51">
        <f>SUMIFS('2024'!$D:$D,'2024'!$K:$K,R$4,'2024'!$L:$L,$C26)/1000</f>
        <v>0</v>
      </c>
      <c r="S26" s="51">
        <f>SUMIFS('2024'!$D:$D,'2024'!$K:$K,S$4,'2024'!$L:$L,$C26)/1000</f>
        <v>0</v>
      </c>
      <c r="T26" s="51">
        <v>-5281</v>
      </c>
      <c r="U26" s="51">
        <f>SUMIFS('2024'!$D:$D,'2024'!$K:$K,U$4,'2024'!$L:$L,$C26)/1000</f>
        <v>0</v>
      </c>
      <c r="V26" s="51">
        <f>SUMIFS('2024'!$D:$D,'2024'!$K:$K,V$4,'2024'!$L:$L,$C26)/1000</f>
        <v>0</v>
      </c>
      <c r="W26" s="51">
        <f>SUMIFS('2024'!$D:$D,'2024'!$K:$K,W$4,'2024'!$L:$L,$C26)/1000</f>
        <v>0</v>
      </c>
      <c r="X26" s="51">
        <v>-5281</v>
      </c>
      <c r="Y26" s="51">
        <f>SUMIFS('2024'!$D:$D,'2024'!$K:$K,Y$4,'2024'!$L:$L,$C26)/1000</f>
        <v>0</v>
      </c>
      <c r="Z26" s="51">
        <f>SUMIFS('2024'!$D:$D,'2024'!$K:$K,Z$4,'2024'!$L:$L,$C26)/1000</f>
        <v>0</v>
      </c>
      <c r="AA26" s="51">
        <f>SUMIFS('2024'!$D:$D,'2024'!$K:$K,AA$4,'2024'!$L:$L,$C26)/1000</f>
        <v>0</v>
      </c>
      <c r="AB26" s="51">
        <f>SUMIFS('2024'!$D:$D,'2024'!$K:$K,AB$4,'2024'!$L:$L,$C26)/1000</f>
        <v>0</v>
      </c>
      <c r="AC26" s="51">
        <v>-5281</v>
      </c>
      <c r="AD26" s="51">
        <f>SUMIFS('2024'!$D:$D,'2024'!$K:$K,AD$4,'2024'!$L:$L,$C26)/1000</f>
        <v>0</v>
      </c>
      <c r="AE26" s="51">
        <f>SUMIFS('2024'!$D:$D,'2024'!$K:$K,AE$4,'2024'!$L:$L,$C26)/1000</f>
        <v>0</v>
      </c>
      <c r="AF26" s="51">
        <f>SUMIFS('2024'!$D:$D,'2024'!$K:$K,AF$4,'2024'!$L:$L,$C26)/1000</f>
        <v>0</v>
      </c>
      <c r="AG26" s="51">
        <v>-5281</v>
      </c>
      <c r="AH26" s="51">
        <f>SUMIFS('2024'!$D:$D,'2024'!$K:$K,AH$4,'2024'!$L:$L,$C26)/1000</f>
        <v>0</v>
      </c>
      <c r="AI26" s="51">
        <f>SUMIFS('2024'!$D:$D,'2024'!$K:$K,AI$4,'2024'!$L:$L,$C26)/1000</f>
        <v>0</v>
      </c>
      <c r="AJ26" s="51">
        <f>SUMIFS('2024'!$D:$D,'2024'!$K:$K,AJ$4,'2024'!$L:$L,$C26)/1000</f>
        <v>0</v>
      </c>
      <c r="AK26" s="51">
        <v>-5281</v>
      </c>
      <c r="AL26" s="51">
        <v>0</v>
      </c>
      <c r="AM26" s="51">
        <f>SUMIFS('2024'!$D:$D,'2024'!$K:$K,AM$4,'2024'!$L:$L,$C26)/1000</f>
        <v>0</v>
      </c>
      <c r="AN26" s="51">
        <f>SUMIFS('2024'!$D:$D,'2024'!$K:$K,AN$4,'2024'!$L:$L,$C26)/1000</f>
        <v>0</v>
      </c>
      <c r="AO26" s="51">
        <f>SUMIFS('2024'!$D:$D,'2024'!$K:$K,AO$4,'2024'!$L:$L,$C26)/1000</f>
        <v>0</v>
      </c>
      <c r="AP26" s="51">
        <v>-5281</v>
      </c>
      <c r="AQ26" s="51">
        <f>SUMIFS('2024'!$D:$D,'2024'!$K:$K,AQ$4,'2024'!$L:$L,$C26)/1000</f>
        <v>0</v>
      </c>
      <c r="AR26" s="51">
        <f>SUMIFS('2024'!$D:$D,'2024'!$K:$K,AR$4,'2024'!$L:$L,$C26)/1000</f>
        <v>0</v>
      </c>
      <c r="AS26" s="51">
        <f>SUMIFS('2024'!$D:$D,'2024'!$K:$K,AS$4,'2024'!$L:$L,$C26)/1000</f>
        <v>0</v>
      </c>
      <c r="AT26" s="51">
        <v>-5281</v>
      </c>
      <c r="AU26" s="51">
        <f>SUMIFS('2024'!$D:$D,'2024'!$K:$K,AU$4,'2024'!$L:$L,$C26)/1000</f>
        <v>0</v>
      </c>
      <c r="AV26" s="51">
        <f>SUMIFS('2024'!$D:$D,'2024'!$K:$K,AV$4,'2024'!$L:$L,$C26)/1000</f>
        <v>0</v>
      </c>
      <c r="AW26" s="51">
        <f>SUMIFS('2024'!$D:$D,'2024'!$K:$K,AW$4,'2024'!$L:$L,$C26)/1000</f>
        <v>0</v>
      </c>
      <c r="AX26" s="51">
        <v>-5281</v>
      </c>
      <c r="AY26" s="51">
        <f>SUMIFS('2024'!$D:$D,'2024'!$K:$K,AY$4,'2024'!$L:$L,$C26)/1000</f>
        <v>0</v>
      </c>
      <c r="AZ26" s="51">
        <f>SUMIFS('2024'!$D:$D,'2024'!$K:$K,AZ$4,'2024'!$L:$L,$C26)/1000</f>
        <v>0</v>
      </c>
      <c r="BA26" s="51">
        <f>SUMIFS('2024'!$D:$D,'2024'!$K:$K,BA$4,'2024'!$L:$L,$C26)/1000</f>
        <v>0</v>
      </c>
      <c r="BB26" s="51">
        <f>SUMIFS('2024'!$D:$D,'2024'!$K:$K,BB$4,'2024'!$L:$L,$C26)/1000</f>
        <v>0</v>
      </c>
      <c r="BC26" s="51">
        <v>-5281</v>
      </c>
      <c r="BD26" s="51">
        <f>SUMIFS('2024'!$D:$D,'2024'!$K:$K,BD$4,'2024'!$L:$L,$C26)/1000</f>
        <v>0</v>
      </c>
      <c r="BE26" s="79">
        <f t="shared" si="47"/>
        <v>-63372.974000000002</v>
      </c>
    </row>
    <row r="27" spans="1:57" x14ac:dyDescent="0.25">
      <c r="A27" s="13"/>
      <c r="B27" s="14" t="s">
        <v>20</v>
      </c>
      <c r="C27" s="15" t="s">
        <v>35</v>
      </c>
      <c r="D27" s="53">
        <f>SUMIFS('2024'!$D:$D,'2024'!$K:$K,D$4,'2024'!$L:$L,$C27)/1000</f>
        <v>0</v>
      </c>
      <c r="E27" s="53">
        <f>SUMIFS('2024'!$D:$D,'2024'!$K:$K,E$4,'2024'!$L:$L,$C27)/1000</f>
        <v>0</v>
      </c>
      <c r="F27" s="53">
        <f>SUMIFS('2024'!$D:$D,'2024'!$K:$K,F$4,'2024'!$L:$L,$C27)/1000</f>
        <v>-5814.9309999999996</v>
      </c>
      <c r="G27" s="53">
        <f>SUMIFS('2024'!$D:$D,'2024'!$K:$K,G$4,'2024'!$L:$L,$C27)/1000</f>
        <v>-278.29300000000001</v>
      </c>
      <c r="H27" s="53">
        <f>SUMIFS('2024'!$D:$D,'2024'!$K:$K,H$4,'2024'!$L:$L,$C27)/1000</f>
        <v>0</v>
      </c>
      <c r="I27" s="53">
        <f>SUMIFS('2024'!$D:$D,'2024'!$K:$K,I$4,'2024'!$L:$L,$C27)/1000</f>
        <v>-578.34</v>
      </c>
      <c r="J27" s="53">
        <f>SUMIFS('2024'!$D:$D,'2024'!$K:$K,J$4,'2024'!$L:$L,$C27)/1000</f>
        <v>-278.29300000000001</v>
      </c>
      <c r="K27" s="53">
        <f>SUMIFS('2024'!$D:$D,'2024'!$K:$K,K$4,'2024'!$L:$L,$C27)/1000</f>
        <v>-5837.62</v>
      </c>
      <c r="L27" s="53">
        <f>SUMIFS('2024'!$D:$D,'2024'!$K:$K,L$4,'2024'!$L:$L,$C27)/1000</f>
        <v>0</v>
      </c>
      <c r="M27" s="51">
        <f>SUMIFS('2024'!$D:$D,'2024'!$K:$K,M$4,'2024'!$L:$L,$C27)/1000</f>
        <v>0</v>
      </c>
      <c r="N27" s="51">
        <f>SUMIFS('2024'!$D:$D,'2024'!$K:$K,N$4,'2024'!$L:$L,$C27)/1000</f>
        <v>0</v>
      </c>
      <c r="O27" s="51">
        <v>-7000</v>
      </c>
      <c r="P27" s="51">
        <f>SUMIFS('2024'!$D:$D,'2024'!$K:$K,P$4,'2024'!$L:$L,$C27)/1000</f>
        <v>0</v>
      </c>
      <c r="Q27" s="51">
        <f>SUMIFS('2024'!$D:$D,'2024'!$K:$K,Q$4,'2024'!$L:$L,$C27)/1000</f>
        <v>0</v>
      </c>
      <c r="R27" s="51">
        <f>SUMIFS('2024'!$D:$D,'2024'!$K:$K,R$4,'2024'!$L:$L,$C27)/1000</f>
        <v>0</v>
      </c>
      <c r="S27" s="51">
        <v>-7000</v>
      </c>
      <c r="T27" s="51">
        <f>SUMIFS('2024'!$D:$D,'2024'!$K:$K,T$4,'2024'!$L:$L,$C27)/1000</f>
        <v>0</v>
      </c>
      <c r="U27" s="51">
        <f>SUMIFS('2024'!$D:$D,'2024'!$K:$K,U$4,'2024'!$L:$L,$C27)/1000</f>
        <v>0</v>
      </c>
      <c r="V27" s="51">
        <f>SUMIFS('2024'!$D:$D,'2024'!$K:$K,V$4,'2024'!$L:$L,$C27)/1000</f>
        <v>0</v>
      </c>
      <c r="W27" s="51">
        <v>-7000</v>
      </c>
      <c r="X27" s="51">
        <f>SUMIFS('2024'!$D:$D,'2024'!$K:$K,X$4,'2024'!$L:$L,$C27)/1000</f>
        <v>0</v>
      </c>
      <c r="Y27" s="51">
        <f>SUMIFS('2024'!$D:$D,'2024'!$K:$K,Y$4,'2024'!$L:$L,$C27)/1000</f>
        <v>0</v>
      </c>
      <c r="Z27" s="51">
        <f>SUMIFS('2024'!$D:$D,'2024'!$K:$K,Z$4,'2024'!$L:$L,$C27)/1000</f>
        <v>0</v>
      </c>
      <c r="AA27" s="51">
        <v>-7000</v>
      </c>
      <c r="AB27" s="51">
        <f>SUMIFS('2024'!$D:$D,'2024'!$K:$K,AB$4,'2024'!$L:$L,$C27)/1000</f>
        <v>0</v>
      </c>
      <c r="AC27" s="51">
        <f>SUMIFS('2024'!$D:$D,'2024'!$K:$K,AC$4,'2024'!$L:$L,$C27)/1000</f>
        <v>0</v>
      </c>
      <c r="AD27" s="51">
        <f>SUMIFS('2024'!$D:$D,'2024'!$K:$K,AD$4,'2024'!$L:$L,$C27)/1000</f>
        <v>0</v>
      </c>
      <c r="AE27" s="51">
        <f>SUMIFS('2024'!$D:$D,'2024'!$K:$K,AE$4,'2024'!$L:$L,$C27)/1000</f>
        <v>0</v>
      </c>
      <c r="AF27" s="51">
        <v>-7000</v>
      </c>
      <c r="AG27" s="51">
        <f>SUMIFS('2024'!$D:$D,'2024'!$K:$K,AG$4,'2024'!$L:$L,$C27)/1000</f>
        <v>0</v>
      </c>
      <c r="AH27" s="51">
        <f>SUMIFS('2024'!$D:$D,'2024'!$K:$K,AH$4,'2024'!$L:$L,$C27)/1000</f>
        <v>0</v>
      </c>
      <c r="AI27" s="51">
        <f>SUMIFS('2024'!$D:$D,'2024'!$K:$K,AI$4,'2024'!$L:$L,$C27)/1000</f>
        <v>0</v>
      </c>
      <c r="AJ27" s="51">
        <v>-7000</v>
      </c>
      <c r="AK27" s="51">
        <f>SUMIFS('2024'!$D:$D,'2024'!$K:$K,AK$4,'2024'!$L:$L,$C27)/1000</f>
        <v>0</v>
      </c>
      <c r="AL27" s="51">
        <f>SUMIFS('2024'!$D:$D,'2024'!$K:$K,AL$4,'2024'!$L:$L,$C27)/1000</f>
        <v>0</v>
      </c>
      <c r="AM27" s="51">
        <f>SUMIFS('2024'!$D:$D,'2024'!$K:$K,AM$4,'2024'!$L:$L,$C27)/1000</f>
        <v>0</v>
      </c>
      <c r="AN27" s="51">
        <f>SUMIFS('2024'!$D:$D,'2024'!$K:$K,AN$4,'2024'!$L:$L,$C27)/1000</f>
        <v>0</v>
      </c>
      <c r="AO27" s="51">
        <v>-7000</v>
      </c>
      <c r="AP27" s="51">
        <f>SUMIFS('2024'!$D:$D,'2024'!$K:$K,AP$4,'2024'!$L:$L,$C27)/1000</f>
        <v>0</v>
      </c>
      <c r="AQ27" s="51">
        <f>SUMIFS('2024'!$D:$D,'2024'!$K:$K,AQ$4,'2024'!$L:$L,$C27)/1000</f>
        <v>0</v>
      </c>
      <c r="AR27" s="51">
        <f>SUMIFS('2024'!$D:$D,'2024'!$K:$K,AR$4,'2024'!$L:$L,$C27)/1000</f>
        <v>0</v>
      </c>
      <c r="AS27" s="51">
        <v>-7000</v>
      </c>
      <c r="AT27" s="51">
        <f>SUMIFS('2024'!$D:$D,'2024'!$K:$K,AT$4,'2024'!$L:$L,$C27)/1000</f>
        <v>0</v>
      </c>
      <c r="AU27" s="51">
        <f>SUMIFS('2024'!$D:$D,'2024'!$K:$K,AU$4,'2024'!$L:$L,$C27)/1000</f>
        <v>0</v>
      </c>
      <c r="AV27" s="51">
        <f>SUMIFS('2024'!$D:$D,'2024'!$K:$K,AV$4,'2024'!$L:$L,$C27)/1000</f>
        <v>0</v>
      </c>
      <c r="AW27" s="51">
        <v>-7000</v>
      </c>
      <c r="AX27" s="51">
        <f>SUMIFS('2024'!$D:$D,'2024'!$K:$K,AX$4,'2024'!$L:$L,$C27)/1000</f>
        <v>0</v>
      </c>
      <c r="AY27" s="51">
        <f>SUMIFS('2024'!$D:$D,'2024'!$K:$K,AY$4,'2024'!$L:$L,$C27)/1000</f>
        <v>0</v>
      </c>
      <c r="AZ27" s="51">
        <f>SUMIFS('2024'!$D:$D,'2024'!$K:$K,AZ$4,'2024'!$L:$L,$C27)/1000</f>
        <v>0</v>
      </c>
      <c r="BA27" s="51">
        <v>-7000</v>
      </c>
      <c r="BB27" s="51">
        <f>SUMIFS('2024'!$D:$D,'2024'!$K:$K,BB$4,'2024'!$L:$L,$C27)/1000</f>
        <v>0</v>
      </c>
      <c r="BC27" s="51">
        <f>SUMIFS('2024'!$D:$D,'2024'!$K:$K,BC$4,'2024'!$L:$L,$C27)/1000</f>
        <v>0</v>
      </c>
      <c r="BD27" s="51">
        <f>SUMIFS('2024'!$D:$D,'2024'!$K:$K,BD$4,'2024'!$L:$L,$C27)/1000</f>
        <v>0</v>
      </c>
      <c r="BE27" s="79">
        <f t="shared" si="47"/>
        <v>-82787.476999999999</v>
      </c>
    </row>
    <row r="28" spans="1:57" x14ac:dyDescent="0.25">
      <c r="A28" s="13"/>
      <c r="B28" s="14" t="s">
        <v>20</v>
      </c>
      <c r="C28" s="15" t="s">
        <v>115</v>
      </c>
      <c r="D28" s="53">
        <f>SUMIFS('2024'!$D:$D,'2024'!$K:$K,D$4,'2024'!$L:$L,$C28)/1000</f>
        <v>0</v>
      </c>
      <c r="E28" s="53">
        <f>SUMIFS('2024'!$D:$D,'2024'!$K:$K,E$4,'2024'!$L:$L,$C28)/1000</f>
        <v>-230</v>
      </c>
      <c r="F28" s="53">
        <f>SUMIFS('2024'!$D:$D,'2024'!$K:$K,F$4,'2024'!$L:$L,$C28)/1000</f>
        <v>-885.5</v>
      </c>
      <c r="G28" s="53">
        <f>SUMIFS('2024'!$D:$D,'2024'!$K:$K,G$4,'2024'!$L:$L,$C28)/1000</f>
        <v>0</v>
      </c>
      <c r="H28" s="53">
        <f>SUMIFS('2024'!$D:$D,'2024'!$K:$K,H$4,'2024'!$L:$L,$C28)/1000</f>
        <v>-94.404149999999987</v>
      </c>
      <c r="I28" s="53">
        <f>SUMIFS('2024'!$D:$D,'2024'!$K:$K,I$4,'2024'!$L:$L,$C28)/1000</f>
        <v>0</v>
      </c>
      <c r="J28" s="53">
        <f>SUMIFS('2024'!$D:$D,'2024'!$K:$K,J$4,'2024'!$L:$L,$C28)/1000</f>
        <v>-350</v>
      </c>
      <c r="K28" s="53">
        <f>SUMIFS('2024'!$D:$D,'2024'!$K:$K,K$4,'2024'!$L:$L,$C28)/1000</f>
        <v>0</v>
      </c>
      <c r="L28" s="53">
        <f>SUMIFS('2024'!$D:$D,'2024'!$K:$K,L$4,'2024'!$L:$L,$C28)/1000</f>
        <v>0</v>
      </c>
      <c r="M28" s="51">
        <f>SUMIFS('2024'!$D:$D,'2024'!$K:$K,M$4,'2024'!$L:$L,$C28)/1000</f>
        <v>0</v>
      </c>
      <c r="N28" s="51">
        <v>-350</v>
      </c>
      <c r="O28" s="51">
        <f>SUMIFS('2024'!$D:$D,'2024'!$K:$K,O$4,'2024'!$L:$L,$C28)/1000</f>
        <v>0</v>
      </c>
      <c r="P28" s="51">
        <f>SUMIFS('2024'!$D:$D,'2024'!$K:$K,P$4,'2024'!$L:$L,$C28)/1000</f>
        <v>0</v>
      </c>
      <c r="Q28" s="51">
        <f>SUMIFS('2024'!$D:$D,'2024'!$K:$K,Q$4,'2024'!$L:$L,$C28)/1000</f>
        <v>0</v>
      </c>
      <c r="R28" s="51">
        <v>-350</v>
      </c>
      <c r="S28" s="51">
        <f>SUMIFS('2024'!$D:$D,'2024'!$K:$K,S$4,'2024'!$L:$L,$C28)/1000</f>
        <v>0</v>
      </c>
      <c r="T28" s="51">
        <f>SUMIFS('2024'!$D:$D,'2024'!$K:$K,T$4,'2024'!$L:$L,$C28)/1000</f>
        <v>0</v>
      </c>
      <c r="U28" s="51">
        <f>SUMIFS('2024'!$D:$D,'2024'!$K:$K,U$4,'2024'!$L:$L,$C28)/1000</f>
        <v>0</v>
      </c>
      <c r="V28" s="51">
        <v>-350</v>
      </c>
      <c r="W28" s="51">
        <f>SUMIFS('2024'!$D:$D,'2024'!$K:$K,W$4,'2024'!$L:$L,$C28)/1000</f>
        <v>0</v>
      </c>
      <c r="X28" s="51">
        <f>SUMIFS('2024'!$D:$D,'2024'!$K:$K,X$4,'2024'!$L:$L,$C28)/1000</f>
        <v>0</v>
      </c>
      <c r="Y28" s="51">
        <f>SUMIFS('2024'!$D:$D,'2024'!$K:$K,Y$4,'2024'!$L:$L,$C28)/1000</f>
        <v>0</v>
      </c>
      <c r="Z28" s="51">
        <v>-350</v>
      </c>
      <c r="AA28" s="51">
        <f>SUMIFS('2024'!$D:$D,'2024'!$K:$K,AA$4,'2024'!$L:$L,$C28)/1000</f>
        <v>0</v>
      </c>
      <c r="AB28" s="51">
        <f>SUMIFS('2024'!$D:$D,'2024'!$K:$K,AB$4,'2024'!$L:$L,$C28)/1000</f>
        <v>0</v>
      </c>
      <c r="AC28" s="51">
        <f>SUMIFS('2024'!$D:$D,'2024'!$K:$K,AC$4,'2024'!$L:$L,$C28)/1000</f>
        <v>0</v>
      </c>
      <c r="AD28" s="51">
        <v>-350</v>
      </c>
      <c r="AE28" s="51">
        <f>SUMIFS('2024'!$D:$D,'2024'!$K:$K,AE$4,'2024'!$L:$L,$C28)/1000</f>
        <v>0</v>
      </c>
      <c r="AF28" s="51">
        <f>SUMIFS('2024'!$D:$D,'2024'!$K:$K,AF$4,'2024'!$L:$L,$C28)/1000</f>
        <v>0</v>
      </c>
      <c r="AG28" s="51">
        <f>SUMIFS('2024'!$D:$D,'2024'!$K:$K,AG$4,'2024'!$L:$L,$C28)/1000</f>
        <v>0</v>
      </c>
      <c r="AH28" s="51">
        <f>SUMIFS('2024'!$D:$D,'2024'!$K:$K,AH$4,'2024'!$L:$L,$C28)/1000</f>
        <v>0</v>
      </c>
      <c r="AI28" s="51">
        <v>-350</v>
      </c>
      <c r="AJ28" s="51">
        <f>SUMIFS('2024'!$D:$D,'2024'!$K:$K,AJ$4,'2024'!$L:$L,$C28)/1000</f>
        <v>0</v>
      </c>
      <c r="AK28" s="51">
        <f>SUMIFS('2024'!$D:$D,'2024'!$K:$K,AK$4,'2024'!$L:$L,$C28)/1000</f>
        <v>0</v>
      </c>
      <c r="AL28" s="51">
        <f>SUMIFS('2024'!$D:$D,'2024'!$K:$K,AL$4,'2024'!$L:$L,$C28)/1000</f>
        <v>0</v>
      </c>
      <c r="AM28" s="51">
        <v>-350</v>
      </c>
      <c r="AN28" s="51">
        <f>SUMIFS('2024'!$D:$D,'2024'!$K:$K,AN$4,'2024'!$L:$L,$C28)/1000</f>
        <v>0</v>
      </c>
      <c r="AO28" s="51">
        <f>SUMIFS('2024'!$D:$D,'2024'!$K:$K,AO$4,'2024'!$L:$L,$C28)/1000</f>
        <v>0</v>
      </c>
      <c r="AP28" s="51">
        <f>SUMIFS('2024'!$D:$D,'2024'!$K:$K,AP$4,'2024'!$L:$L,$C28)/1000</f>
        <v>0</v>
      </c>
      <c r="AQ28" s="51">
        <f>SUMIFS('2024'!$D:$D,'2024'!$K:$K,AQ$4,'2024'!$L:$L,$C28)/1000</f>
        <v>0</v>
      </c>
      <c r="AR28" s="51">
        <v>-350</v>
      </c>
      <c r="AS28" s="51">
        <f>SUMIFS('2024'!$D:$D,'2024'!$K:$K,AS$4,'2024'!$L:$L,$C28)/1000</f>
        <v>0</v>
      </c>
      <c r="AT28" s="51">
        <f>SUMIFS('2024'!$D:$D,'2024'!$K:$K,AT$4,'2024'!$L:$L,$C28)/1000</f>
        <v>0</v>
      </c>
      <c r="AU28" s="51">
        <f>SUMIFS('2024'!$D:$D,'2024'!$K:$K,AU$4,'2024'!$L:$L,$C28)/1000</f>
        <v>0</v>
      </c>
      <c r="AV28" s="51">
        <v>-350</v>
      </c>
      <c r="AW28" s="51">
        <f>SUMIFS('2024'!$D:$D,'2024'!$K:$K,AW$4,'2024'!$L:$L,$C28)/1000</f>
        <v>0</v>
      </c>
      <c r="AX28" s="51">
        <f>SUMIFS('2024'!$D:$D,'2024'!$K:$K,AX$4,'2024'!$L:$L,$C28)/1000</f>
        <v>0</v>
      </c>
      <c r="AY28" s="51">
        <f>SUMIFS('2024'!$D:$D,'2024'!$K:$K,AY$4,'2024'!$L:$L,$C28)/1000</f>
        <v>0</v>
      </c>
      <c r="AZ28" s="51">
        <v>-350</v>
      </c>
      <c r="BA28" s="51">
        <f>SUMIFS('2024'!$D:$D,'2024'!$K:$K,BA$4,'2024'!$L:$L,$C28)/1000</f>
        <v>0</v>
      </c>
      <c r="BB28" s="51">
        <f>SUMIFS('2024'!$D:$D,'2024'!$K:$K,BB$4,'2024'!$L:$L,$C28)/1000</f>
        <v>0</v>
      </c>
      <c r="BC28" s="51">
        <f>SUMIFS('2024'!$D:$D,'2024'!$K:$K,BC$4,'2024'!$L:$L,$C28)/1000</f>
        <v>0</v>
      </c>
      <c r="BD28" s="51">
        <f>SUMIFS('2024'!$D:$D,'2024'!$K:$K,BD$4,'2024'!$L:$L,$C28)/1000</f>
        <v>0</v>
      </c>
      <c r="BE28" s="79">
        <f t="shared" si="47"/>
        <v>-5059.9041500000003</v>
      </c>
    </row>
    <row r="29" spans="1:57" x14ac:dyDescent="0.25">
      <c r="A29" s="13"/>
      <c r="B29" s="14" t="s">
        <v>20</v>
      </c>
      <c r="C29" t="s">
        <v>119</v>
      </c>
      <c r="D29" s="53">
        <f>SUMIFS('2024'!$D:$D,'2024'!$K:$K,D$4,'2024'!$L:$L,$C29)/1000</f>
        <v>0</v>
      </c>
      <c r="E29" s="53">
        <f>SUMIFS('2024'!$D:$D,'2024'!$K:$K,E$4,'2024'!$L:$L,$C29)/1000</f>
        <v>0</v>
      </c>
      <c r="F29" s="53">
        <f>SUMIFS('2024'!$D:$D,'2024'!$K:$K,F$4,'2024'!$L:$L,$C29)/1000</f>
        <v>0</v>
      </c>
      <c r="G29" s="53">
        <f>SUMIFS('2024'!$D:$D,'2024'!$K:$K,G$4,'2024'!$L:$L,$C29)/1000</f>
        <v>0</v>
      </c>
      <c r="H29" s="53">
        <f>SUMIFS('2024'!$D:$D,'2024'!$K:$K,H$4,'2024'!$L:$L,$C29)/1000</f>
        <v>0</v>
      </c>
      <c r="I29" s="53">
        <f>SUMIFS('2024'!$D:$D,'2024'!$K:$K,I$4,'2024'!$L:$L,$C29)/1000</f>
        <v>0</v>
      </c>
      <c r="J29" s="53">
        <f>SUMIFS('2024'!$D:$D,'2024'!$K:$K,J$4,'2024'!$L:$L,$C29)/1000</f>
        <v>0</v>
      </c>
      <c r="K29" s="53">
        <f>SUMIFS('2024'!$D:$D,'2024'!$K:$K,K$4,'2024'!$L:$L,$C29)/1000</f>
        <v>0</v>
      </c>
      <c r="L29" s="53">
        <f>SUMIFS('2024'!$D:$D,'2024'!$K:$K,L$4,'2024'!$L:$L,$C29)/1000</f>
        <v>0</v>
      </c>
      <c r="M29" s="51">
        <f>SUMIFS('2024'!$D:$D,'2024'!$K:$K,M$4,'2024'!$L:$L,$C29)/1000</f>
        <v>0</v>
      </c>
      <c r="N29" s="51">
        <f>SUMIFS('2024'!$D:$D,'2024'!$K:$K,N$4,'2024'!$L:$L,$C29)/1000</f>
        <v>0</v>
      </c>
      <c r="O29" s="51">
        <f>SUMIFS('2024'!$D:$D,'2024'!$K:$K,O$4,'2024'!$L:$L,$C29)/1000</f>
        <v>0</v>
      </c>
      <c r="P29" s="51">
        <f>SUMIFS('2024'!$D:$D,'2024'!$K:$K,P$4,'2024'!$L:$L,$C29)/1000</f>
        <v>0</v>
      </c>
      <c r="Q29" s="51">
        <f>SUMIFS('2024'!$D:$D,'2024'!$K:$K,Q$4,'2024'!$L:$L,$C29)/1000</f>
        <v>0</v>
      </c>
      <c r="R29" s="51">
        <f>SUMIFS('2024'!$D:$D,'2024'!$K:$K,R$4,'2024'!$L:$L,$C29)/1000</f>
        <v>0</v>
      </c>
      <c r="S29" s="51">
        <f>SUMIFS('2024'!$D:$D,'2024'!$K:$K,S$4,'2024'!$L:$L,$C29)/1000</f>
        <v>0</v>
      </c>
      <c r="T29" s="51">
        <f>SUMIFS('2024'!$D:$D,'2024'!$K:$K,T$4,'2024'!$L:$L,$C29)/1000</f>
        <v>0</v>
      </c>
      <c r="U29" s="51">
        <f>SUMIFS('2024'!$D:$D,'2024'!$K:$K,U$4,'2024'!$L:$L,$C29)/1000</f>
        <v>0</v>
      </c>
      <c r="V29" s="51">
        <f>SUMIFS('2024'!$D:$D,'2024'!$K:$K,V$4,'2024'!$L:$L,$C29)/1000</f>
        <v>0</v>
      </c>
      <c r="W29" s="51">
        <f>SUMIFS('2024'!$D:$D,'2024'!$K:$K,W$4,'2024'!$L:$L,$C29)/1000</f>
        <v>0</v>
      </c>
      <c r="X29" s="51">
        <f>SUMIFS('2024'!$D:$D,'2024'!$K:$K,X$4,'2024'!$L:$L,$C29)/1000</f>
        <v>0</v>
      </c>
      <c r="Y29" s="51">
        <f>SUMIFS('2024'!$D:$D,'2024'!$K:$K,Y$4,'2024'!$L:$L,$C29)/1000</f>
        <v>0</v>
      </c>
      <c r="Z29" s="51">
        <f>SUMIFS('2024'!$D:$D,'2024'!$K:$K,Z$4,'2024'!$L:$L,$C29)/1000</f>
        <v>0</v>
      </c>
      <c r="AA29" s="51">
        <f>SUMIFS('2024'!$D:$D,'2024'!$K:$K,AA$4,'2024'!$L:$L,$C29)/1000</f>
        <v>0</v>
      </c>
      <c r="AB29" s="51">
        <f>SUMIFS('2024'!$D:$D,'2024'!$K:$K,AB$4,'2024'!$L:$L,$C29)/1000</f>
        <v>0</v>
      </c>
      <c r="AC29" s="51">
        <f>SUMIFS('2024'!$D:$D,'2024'!$K:$K,AC$4,'2024'!$L:$L,$C29)/1000</f>
        <v>0</v>
      </c>
      <c r="AD29" s="51">
        <f>SUMIFS('2024'!$D:$D,'2024'!$K:$K,AD$4,'2024'!$L:$L,$C29)/1000</f>
        <v>0</v>
      </c>
      <c r="AE29" s="51">
        <f>SUMIFS('2024'!$D:$D,'2024'!$K:$K,AE$4,'2024'!$L:$L,$C29)/1000</f>
        <v>0</v>
      </c>
      <c r="AF29" s="51">
        <f>SUMIFS('2024'!$D:$D,'2024'!$K:$K,AF$4,'2024'!$L:$L,$C29)/1000</f>
        <v>0</v>
      </c>
      <c r="AG29" s="51">
        <f>SUMIFS('2024'!$D:$D,'2024'!$K:$K,AG$4,'2024'!$L:$L,$C29)/1000</f>
        <v>0</v>
      </c>
      <c r="AH29" s="51">
        <f>SUMIFS('2024'!$D:$D,'2024'!$K:$K,AH$4,'2024'!$L:$L,$C29)/1000</f>
        <v>0</v>
      </c>
      <c r="AI29" s="51">
        <f>SUMIFS('2024'!$D:$D,'2024'!$K:$K,AI$4,'2024'!$L:$L,$C29)/1000</f>
        <v>0</v>
      </c>
      <c r="AJ29" s="51">
        <f>SUMIFS('2024'!$D:$D,'2024'!$K:$K,AJ$4,'2024'!$L:$L,$C29)/1000</f>
        <v>0</v>
      </c>
      <c r="AK29" s="51">
        <f>SUMIFS('2024'!$D:$D,'2024'!$K:$K,AK$4,'2024'!$L:$L,$C29)/1000</f>
        <v>0</v>
      </c>
      <c r="AL29" s="51">
        <f>SUMIFS('2024'!$D:$D,'2024'!$K:$K,AL$4,'2024'!$L:$L,$C29)/1000</f>
        <v>0</v>
      </c>
      <c r="AM29" s="51">
        <f>SUMIFS('2024'!$D:$D,'2024'!$K:$K,AM$4,'2024'!$L:$L,$C29)/1000</f>
        <v>0</v>
      </c>
      <c r="AN29" s="51">
        <f>SUMIFS('2024'!$D:$D,'2024'!$K:$K,AN$4,'2024'!$L:$L,$C29)/1000</f>
        <v>0</v>
      </c>
      <c r="AO29" s="51">
        <f>SUMIFS('2024'!$D:$D,'2024'!$K:$K,AO$4,'2024'!$L:$L,$C29)/1000</f>
        <v>0</v>
      </c>
      <c r="AP29" s="51">
        <f>SUMIFS('2024'!$D:$D,'2024'!$K:$K,AP$4,'2024'!$L:$L,$C29)/1000</f>
        <v>0</v>
      </c>
      <c r="AQ29" s="51">
        <f>SUMIFS('2024'!$D:$D,'2024'!$K:$K,AQ$4,'2024'!$L:$L,$C29)/1000</f>
        <v>0</v>
      </c>
      <c r="AR29" s="51">
        <f>SUMIFS('2024'!$D:$D,'2024'!$K:$K,AR$4,'2024'!$L:$L,$C29)/1000</f>
        <v>0</v>
      </c>
      <c r="AS29" s="51">
        <f>SUMIFS('2024'!$D:$D,'2024'!$K:$K,AS$4,'2024'!$L:$L,$C29)/1000</f>
        <v>0</v>
      </c>
      <c r="AT29" s="51">
        <f>SUMIFS('2024'!$D:$D,'2024'!$K:$K,AT$4,'2024'!$L:$L,$C29)/1000</f>
        <v>0</v>
      </c>
      <c r="AU29" s="51">
        <f>SUMIFS('2024'!$D:$D,'2024'!$K:$K,AU$4,'2024'!$L:$L,$C29)/1000</f>
        <v>0</v>
      </c>
      <c r="AV29" s="51">
        <f>SUMIFS('2024'!$D:$D,'2024'!$K:$K,AV$4,'2024'!$L:$L,$C29)/1000</f>
        <v>0</v>
      </c>
      <c r="AW29" s="51">
        <f>SUMIFS('2024'!$D:$D,'2024'!$K:$K,AW$4,'2024'!$L:$L,$C29)/1000</f>
        <v>0</v>
      </c>
      <c r="AX29" s="51">
        <f>SUMIFS('2024'!$D:$D,'2024'!$K:$K,AX$4,'2024'!$L:$L,$C29)/1000</f>
        <v>0</v>
      </c>
      <c r="AY29" s="51">
        <f>SUMIFS('2024'!$D:$D,'2024'!$K:$K,AY$4,'2024'!$L:$L,$C29)/1000</f>
        <v>0</v>
      </c>
      <c r="AZ29" s="51">
        <f>SUMIFS('2024'!$D:$D,'2024'!$K:$K,AZ$4,'2024'!$L:$L,$C29)/1000</f>
        <v>0</v>
      </c>
      <c r="BA29" s="51">
        <f>SUMIFS('2024'!$D:$D,'2024'!$K:$K,BA$4,'2024'!$L:$L,$C29)/1000</f>
        <v>0</v>
      </c>
      <c r="BB29" s="51">
        <f>SUMIFS('2024'!$D:$D,'2024'!$K:$K,BB$4,'2024'!$L:$L,$C29)/1000</f>
        <v>0</v>
      </c>
      <c r="BC29" s="51">
        <f>SUMIFS('2024'!$D:$D,'2024'!$K:$K,BC$4,'2024'!$L:$L,$C29)/1000</f>
        <v>0</v>
      </c>
      <c r="BD29" s="51">
        <f>SUMIFS('2024'!$D:$D,'2024'!$K:$K,BD$4,'2024'!$L:$L,$C29)/1000</f>
        <v>0</v>
      </c>
      <c r="BE29" s="79">
        <f t="shared" si="47"/>
        <v>0</v>
      </c>
    </row>
    <row r="30" spans="1:57" x14ac:dyDescent="0.25">
      <c r="A30" s="13"/>
      <c r="B30" s="14" t="s">
        <v>20</v>
      </c>
      <c r="C30" t="s">
        <v>123</v>
      </c>
      <c r="D30" s="53">
        <f>SUMIFS('2024'!$D:$D,'2024'!$K:$K,D$4,'2024'!$L:$L,$C30)/1000</f>
        <v>0</v>
      </c>
      <c r="E30" s="53">
        <f>SUMIFS('2024'!$D:$D,'2024'!$K:$K,E$4,'2024'!$L:$L,$C30)/1000</f>
        <v>0</v>
      </c>
      <c r="F30" s="53">
        <f>SUMIFS('2024'!$D:$D,'2024'!$K:$K,F$4,'2024'!$L:$L,$C30)/1000</f>
        <v>0</v>
      </c>
      <c r="G30" s="53">
        <f>SUMIFS('2024'!$D:$D,'2024'!$K:$K,G$4,'2024'!$L:$L,$C30)/1000</f>
        <v>-142.20159000000001</v>
      </c>
      <c r="H30" s="53">
        <f>SUMIFS('2024'!$D:$D,'2024'!$K:$K,H$4,'2024'!$L:$L,$C30)/1000</f>
        <v>-187.52999</v>
      </c>
      <c r="I30" s="53">
        <f>SUMIFS('2024'!$D:$D,'2024'!$K:$K,I$4,'2024'!$L:$L,$C30)/1000</f>
        <v>-292.95981</v>
      </c>
      <c r="J30" s="53">
        <f>SUMIFS('2024'!$D:$D,'2024'!$K:$K,J$4,'2024'!$L:$L,$C30)/1000</f>
        <v>0</v>
      </c>
      <c r="K30" s="53">
        <f>SUMIFS('2024'!$D:$D,'2024'!$K:$K,K$4,'2024'!$L:$L,$C30)/1000</f>
        <v>-543.09097999999994</v>
      </c>
      <c r="L30" s="53">
        <f>SUMIFS('2024'!$D:$D,'2024'!$K:$K,L$4,'2024'!$L:$L,$C30)/1000</f>
        <v>0</v>
      </c>
      <c r="M30" s="51">
        <v>-500</v>
      </c>
      <c r="N30" s="51">
        <f>SUMIFS('2024'!$D:$D,'2024'!$K:$K,N$4,'2024'!$L:$L,$C30)/1000</f>
        <v>0</v>
      </c>
      <c r="O30" s="51">
        <f>SUMIFS('2024'!$D:$D,'2024'!$K:$K,O$4,'2024'!$L:$L,$C30)/1000</f>
        <v>0</v>
      </c>
      <c r="P30" s="51">
        <f>SUMIFS('2024'!$D:$D,'2024'!$K:$K,P$4,'2024'!$L:$L,$C30)/1000</f>
        <v>0</v>
      </c>
      <c r="Q30" s="51">
        <f>SUMIFS('2024'!$D:$D,'2024'!$K:$K,Q$4,'2024'!$L:$L,$C30)/1000</f>
        <v>0</v>
      </c>
      <c r="R30" s="51">
        <v>-500</v>
      </c>
      <c r="S30" s="51">
        <f>SUMIFS('2024'!$D:$D,'2024'!$K:$K,S$4,'2024'!$L:$L,$C30)/1000</f>
        <v>0</v>
      </c>
      <c r="T30" s="51">
        <f>SUMIFS('2024'!$D:$D,'2024'!$K:$K,T$4,'2024'!$L:$L,$C30)/1000</f>
        <v>0</v>
      </c>
      <c r="U30" s="51">
        <f>SUMIFS('2024'!$D:$D,'2024'!$K:$K,U$4,'2024'!$L:$L,$C30)/1000</f>
        <v>0</v>
      </c>
      <c r="V30" s="51">
        <v>-500</v>
      </c>
      <c r="W30" s="51">
        <f>SUMIFS('2024'!$D:$D,'2024'!$K:$K,W$4,'2024'!$L:$L,$C30)/1000</f>
        <v>0</v>
      </c>
      <c r="X30" s="51">
        <f>SUMIFS('2024'!$D:$D,'2024'!$K:$K,X$4,'2024'!$L:$L,$C30)/1000</f>
        <v>0</v>
      </c>
      <c r="Y30" s="51">
        <f>SUMIFS('2024'!$D:$D,'2024'!$K:$K,Y$4,'2024'!$L:$L,$C30)/1000</f>
        <v>0</v>
      </c>
      <c r="Z30" s="51">
        <f>SUMIFS('2024'!$D:$D,'2024'!$K:$K,Z$4,'2024'!$L:$L,$C30)/1000</f>
        <v>0</v>
      </c>
      <c r="AA30" s="51">
        <v>-500</v>
      </c>
      <c r="AB30" s="51">
        <f>SUMIFS('2024'!$D:$D,'2024'!$K:$K,AB$4,'2024'!$L:$L,$C30)/1000</f>
        <v>0</v>
      </c>
      <c r="AC30" s="51">
        <f>SUMIFS('2024'!$D:$D,'2024'!$K:$K,AC$4,'2024'!$L:$L,$C30)/1000</f>
        <v>0</v>
      </c>
      <c r="AD30" s="51">
        <f>SUMIFS('2024'!$D:$D,'2024'!$K:$K,AD$4,'2024'!$L:$L,$C30)/1000</f>
        <v>0</v>
      </c>
      <c r="AE30" s="51">
        <v>-500</v>
      </c>
      <c r="AF30" s="51">
        <f>SUMIFS('2024'!$D:$D,'2024'!$K:$K,AF$4,'2024'!$L:$L,$C30)/1000</f>
        <v>0</v>
      </c>
      <c r="AG30" s="51">
        <f>SUMIFS('2024'!$D:$D,'2024'!$K:$K,AG$4,'2024'!$L:$L,$C30)/1000</f>
        <v>0</v>
      </c>
      <c r="AH30" s="51">
        <f>SUMIFS('2024'!$D:$D,'2024'!$K:$K,AH$4,'2024'!$L:$L,$C30)/1000</f>
        <v>0</v>
      </c>
      <c r="AI30" s="51">
        <v>-500</v>
      </c>
      <c r="AJ30" s="51">
        <f>SUMIFS('2024'!$D:$D,'2024'!$K:$K,AJ$4,'2024'!$L:$L,$C30)/1000</f>
        <v>0</v>
      </c>
      <c r="AK30" s="51">
        <f>SUMIFS('2024'!$D:$D,'2024'!$K:$K,AK$4,'2024'!$L:$L,$C30)/1000</f>
        <v>0</v>
      </c>
      <c r="AL30" s="51">
        <f>SUMIFS('2024'!$D:$D,'2024'!$K:$K,AL$4,'2024'!$L:$L,$C30)/1000</f>
        <v>0</v>
      </c>
      <c r="AM30" s="51">
        <f>SUMIFS('2024'!$D:$D,'2024'!$K:$K,AM$4,'2024'!$L:$L,$C30)/1000</f>
        <v>0</v>
      </c>
      <c r="AN30" s="51">
        <v>-500</v>
      </c>
      <c r="AO30" s="51">
        <f>SUMIFS('2024'!$D:$D,'2024'!$K:$K,AO$4,'2024'!$L:$L,$C30)/1000</f>
        <v>0</v>
      </c>
      <c r="AP30" s="51">
        <f>SUMIFS('2024'!$D:$D,'2024'!$K:$K,AP$4,'2024'!$L:$L,$C30)/1000</f>
        <v>0</v>
      </c>
      <c r="AQ30" s="51">
        <f>SUMIFS('2024'!$D:$D,'2024'!$K:$K,AQ$4,'2024'!$L:$L,$C30)/1000</f>
        <v>0</v>
      </c>
      <c r="AR30" s="51">
        <v>-500</v>
      </c>
      <c r="AS30" s="51">
        <f>SUMIFS('2024'!$D:$D,'2024'!$K:$K,AS$4,'2024'!$L:$L,$C30)/1000</f>
        <v>0</v>
      </c>
      <c r="AT30" s="51">
        <f>SUMIFS('2024'!$D:$D,'2024'!$K:$K,AT$4,'2024'!$L:$L,$C30)/1000</f>
        <v>0</v>
      </c>
      <c r="AU30" s="51">
        <f>SUMIFS('2024'!$D:$D,'2024'!$K:$K,AU$4,'2024'!$L:$L,$C30)/1000</f>
        <v>0</v>
      </c>
      <c r="AV30" s="51">
        <v>-500</v>
      </c>
      <c r="AW30" s="51">
        <f>SUMIFS('2024'!$D:$D,'2024'!$K:$K,AW$4,'2024'!$L:$L,$C30)/1000</f>
        <v>0</v>
      </c>
      <c r="AX30" s="51">
        <f>SUMIFS('2024'!$D:$D,'2024'!$K:$K,AX$4,'2024'!$L:$L,$C30)/1000</f>
        <v>0</v>
      </c>
      <c r="AY30" s="51">
        <f>SUMIFS('2024'!$D:$D,'2024'!$K:$K,AY$4,'2024'!$L:$L,$C30)/1000</f>
        <v>0</v>
      </c>
      <c r="AZ30" s="51">
        <f>SUMIFS('2024'!$D:$D,'2024'!$K:$K,AZ$4,'2024'!$L:$L,$C30)/1000</f>
        <v>0</v>
      </c>
      <c r="BA30" s="51">
        <v>-500</v>
      </c>
      <c r="BB30" s="51">
        <f>SUMIFS('2024'!$D:$D,'2024'!$K:$K,BB$4,'2024'!$L:$L,$C30)/1000</f>
        <v>0</v>
      </c>
      <c r="BC30" s="51">
        <f>SUMIFS('2024'!$D:$D,'2024'!$K:$K,BC$4,'2024'!$L:$L,$C30)/1000</f>
        <v>0</v>
      </c>
      <c r="BD30" s="51">
        <f>SUMIFS('2024'!$D:$D,'2024'!$K:$K,BD$4,'2024'!$L:$L,$C30)/1000</f>
        <v>0</v>
      </c>
      <c r="BE30" s="79">
        <f t="shared" si="47"/>
        <v>-6165.7823699999999</v>
      </c>
    </row>
    <row r="31" spans="1:57" hidden="1" x14ac:dyDescent="0.25">
      <c r="A31" s="13"/>
      <c r="B31" s="14" t="s">
        <v>20</v>
      </c>
      <c r="C31" s="15" t="s">
        <v>95</v>
      </c>
      <c r="D31" s="53">
        <f>SUMIFS('2024'!$D:$D,'2024'!$K:$K,D$4,'2024'!$L:$L,$C31)/1000</f>
        <v>0</v>
      </c>
      <c r="E31" s="53">
        <f>SUMIFS('2024'!$D:$D,'2024'!$K:$K,E$4,'2024'!$L:$L,$C31)/1000</f>
        <v>0</v>
      </c>
      <c r="F31" s="53">
        <f>SUMIFS('2024'!$D:$D,'2024'!$K:$K,F$4,'2024'!$L:$L,$C31)/1000</f>
        <v>0</v>
      </c>
      <c r="G31" s="53">
        <f>SUMIFS('2024'!$D:$D,'2024'!$K:$K,G$4,'2024'!$L:$L,$C31)/1000</f>
        <v>0</v>
      </c>
      <c r="H31" s="53">
        <f>SUMIFS('2024'!$D:$D,'2024'!$K:$K,H$4,'2024'!$L:$L,$C31)/1000</f>
        <v>0</v>
      </c>
      <c r="I31" s="53">
        <f>SUMIFS('2024'!$D:$D,'2024'!$K:$K,I$4,'2024'!$L:$L,$C31)/1000</f>
        <v>0</v>
      </c>
      <c r="J31" s="53">
        <f>SUMIFS('2024'!$D:$D,'2024'!$K:$K,J$4,'2024'!$L:$L,$C31)/1000</f>
        <v>0</v>
      </c>
      <c r="K31" s="53">
        <f>SUMIFS('2024'!$D:$D,'2024'!$K:$K,K$4,'2024'!$L:$L,$C31)/1000</f>
        <v>0</v>
      </c>
      <c r="L31" s="53">
        <f>SUMIFS('2024'!$D:$D,'2024'!$K:$K,L$4,'2024'!$L:$L,$C31)/1000</f>
        <v>0</v>
      </c>
      <c r="M31" s="51">
        <f>SUMIFS('2024'!$D:$D,'2024'!$K:$K,M$4,'2024'!$L:$L,$C31)/1000</f>
        <v>0</v>
      </c>
      <c r="N31" s="51">
        <f>SUMIFS('2024'!$D:$D,'2024'!$K:$K,N$4,'2024'!$L:$L,$C31)/1000</f>
        <v>0</v>
      </c>
      <c r="O31" s="51">
        <f>SUMIFS('2024'!$D:$D,'2024'!$K:$K,O$4,'2024'!$L:$L,$C31)/1000</f>
        <v>0</v>
      </c>
      <c r="P31" s="51">
        <f>SUMIFS('2024'!$D:$D,'2024'!$K:$K,P$4,'2024'!$L:$L,$C31)/1000</f>
        <v>0</v>
      </c>
      <c r="Q31" s="51">
        <f>SUMIFS('2024'!$D:$D,'2024'!$K:$K,Q$4,'2024'!$L:$L,$C31)/1000</f>
        <v>0</v>
      </c>
      <c r="R31" s="51">
        <f>SUMIFS('2024'!$D:$D,'2024'!$K:$K,R$4,'2024'!$L:$L,$C31)/1000</f>
        <v>0</v>
      </c>
      <c r="S31" s="51">
        <f>SUMIFS('2024'!$D:$D,'2024'!$K:$K,S$4,'2024'!$L:$L,$C31)/1000</f>
        <v>0</v>
      </c>
      <c r="T31" s="51">
        <f>SUMIFS('2024'!$D:$D,'2024'!$K:$K,T$4,'2024'!$L:$L,$C31)/1000</f>
        <v>0</v>
      </c>
      <c r="U31" s="51">
        <f>SUMIFS('2024'!$D:$D,'2024'!$K:$K,U$4,'2024'!$L:$L,$C31)/1000</f>
        <v>0</v>
      </c>
      <c r="V31" s="51">
        <f>SUMIFS('2024'!$D:$D,'2024'!$K:$K,V$4,'2024'!$L:$L,$C31)/1000</f>
        <v>0</v>
      </c>
      <c r="W31" s="51">
        <f>SUMIFS('2024'!$D:$D,'2024'!$K:$K,W$4,'2024'!$L:$L,$C31)/1000</f>
        <v>0</v>
      </c>
      <c r="X31" s="51">
        <f>SUMIFS('2024'!$D:$D,'2024'!$K:$K,X$4,'2024'!$L:$L,$C31)/1000</f>
        <v>0</v>
      </c>
      <c r="Y31" s="51">
        <f>SUMIFS('2024'!$D:$D,'2024'!$K:$K,Y$4,'2024'!$L:$L,$C31)/1000</f>
        <v>0</v>
      </c>
      <c r="Z31" s="51">
        <f>SUMIFS('2024'!$D:$D,'2024'!$K:$K,Z$4,'2024'!$L:$L,$C31)/1000</f>
        <v>0</v>
      </c>
      <c r="AA31" s="51">
        <f>SUMIFS('2024'!$D:$D,'2024'!$K:$K,AA$4,'2024'!$L:$L,$C31)/1000</f>
        <v>0</v>
      </c>
      <c r="AB31" s="51">
        <f>SUMIFS('2024'!$D:$D,'2024'!$K:$K,AB$4,'2024'!$L:$L,$C31)/1000</f>
        <v>0</v>
      </c>
      <c r="AC31" s="51">
        <f>SUMIFS('2024'!$D:$D,'2024'!$K:$K,AC$4,'2024'!$L:$L,$C31)/1000</f>
        <v>0</v>
      </c>
      <c r="AD31" s="51">
        <f>SUMIFS('2024'!$D:$D,'2024'!$K:$K,AD$4,'2024'!$L:$L,$C31)/1000</f>
        <v>0</v>
      </c>
      <c r="AE31" s="51">
        <f>SUMIFS('2024'!$D:$D,'2024'!$K:$K,AE$4,'2024'!$L:$L,$C31)/1000</f>
        <v>0</v>
      </c>
      <c r="AF31" s="51">
        <f>SUMIFS('2024'!$D:$D,'2024'!$K:$K,AF$4,'2024'!$L:$L,$C31)/1000</f>
        <v>0</v>
      </c>
      <c r="AG31" s="51">
        <f>SUMIFS('2024'!$D:$D,'2024'!$K:$K,AG$4,'2024'!$L:$L,$C31)/1000</f>
        <v>0</v>
      </c>
      <c r="AH31" s="51">
        <f>SUMIFS('2024'!$D:$D,'2024'!$K:$K,AH$4,'2024'!$L:$L,$C31)/1000</f>
        <v>0</v>
      </c>
      <c r="AI31" s="51">
        <f>SUMIFS('2024'!$D:$D,'2024'!$K:$K,AI$4,'2024'!$L:$L,$C31)/1000</f>
        <v>0</v>
      </c>
      <c r="AJ31" s="51">
        <f>SUMIFS('2024'!$D:$D,'2024'!$K:$K,AJ$4,'2024'!$L:$L,$C31)/1000</f>
        <v>0</v>
      </c>
      <c r="AK31" s="51">
        <f>SUMIFS('2024'!$D:$D,'2024'!$K:$K,AK$4,'2024'!$L:$L,$C31)/1000</f>
        <v>0</v>
      </c>
      <c r="AL31" s="51">
        <f>SUMIFS('2024'!$D:$D,'2024'!$K:$K,AL$4,'2024'!$L:$L,$C31)/1000</f>
        <v>0</v>
      </c>
      <c r="AM31" s="51">
        <f>SUMIFS('2024'!$D:$D,'2024'!$K:$K,AM$4,'2024'!$L:$L,$C31)/1000</f>
        <v>0</v>
      </c>
      <c r="AN31" s="51">
        <f>SUMIFS('2024'!$D:$D,'2024'!$K:$K,AN$4,'2024'!$L:$L,$C31)/1000</f>
        <v>0</v>
      </c>
      <c r="AO31" s="51">
        <f>SUMIFS('2024'!$D:$D,'2024'!$K:$K,AO$4,'2024'!$L:$L,$C31)/1000</f>
        <v>0</v>
      </c>
      <c r="AP31" s="51">
        <f>SUMIFS('2024'!$D:$D,'2024'!$K:$K,AP$4,'2024'!$L:$L,$C31)/1000</f>
        <v>0</v>
      </c>
      <c r="AQ31" s="51">
        <f>SUMIFS('2024'!$D:$D,'2024'!$K:$K,AQ$4,'2024'!$L:$L,$C31)/1000</f>
        <v>0</v>
      </c>
      <c r="AR31" s="51">
        <f>SUMIFS('2024'!$D:$D,'2024'!$K:$K,AR$4,'2024'!$L:$L,$C31)/1000</f>
        <v>0</v>
      </c>
      <c r="AS31" s="51">
        <f>SUMIFS('2024'!$D:$D,'2024'!$K:$K,AS$4,'2024'!$L:$L,$C31)/1000</f>
        <v>0</v>
      </c>
      <c r="AT31" s="51">
        <f>SUMIFS('2024'!$D:$D,'2024'!$K:$K,AT$4,'2024'!$L:$L,$C31)/1000</f>
        <v>0</v>
      </c>
      <c r="AU31" s="51">
        <f>SUMIFS('2024'!$D:$D,'2024'!$K:$K,AU$4,'2024'!$L:$L,$C31)/1000</f>
        <v>0</v>
      </c>
      <c r="AV31" s="51">
        <f>SUMIFS('2024'!$D:$D,'2024'!$K:$K,AV$4,'2024'!$L:$L,$C31)/1000</f>
        <v>0</v>
      </c>
      <c r="AW31" s="51">
        <f>SUMIFS('2024'!$D:$D,'2024'!$K:$K,AW$4,'2024'!$L:$L,$C31)/1000</f>
        <v>0</v>
      </c>
      <c r="AX31" s="51">
        <f>SUMIFS('2024'!$D:$D,'2024'!$K:$K,AX$4,'2024'!$L:$L,$C31)/1000</f>
        <v>0</v>
      </c>
      <c r="AY31" s="51">
        <f>SUMIFS('2024'!$D:$D,'2024'!$K:$K,AY$4,'2024'!$L:$L,$C31)/1000</f>
        <v>0</v>
      </c>
      <c r="AZ31" s="51">
        <f>SUMIFS('2024'!$D:$D,'2024'!$K:$K,AZ$4,'2024'!$L:$L,$C31)/1000</f>
        <v>0</v>
      </c>
      <c r="BA31" s="51">
        <f>SUMIFS('2024'!$D:$D,'2024'!$K:$K,BA$4,'2024'!$L:$L,$C31)/1000</f>
        <v>0</v>
      </c>
      <c r="BB31" s="51">
        <f>SUMIFS('2024'!$D:$D,'2024'!$K:$K,BB$4,'2024'!$L:$L,$C31)/1000</f>
        <v>0</v>
      </c>
      <c r="BC31" s="51">
        <f>SUMIFS('2024'!$D:$D,'2024'!$K:$K,BC$4,'2024'!$L:$L,$C31)/1000</f>
        <v>0</v>
      </c>
      <c r="BD31" s="51">
        <f>SUMIFS('2024'!$D:$D,'2024'!$K:$K,BD$4,'2024'!$L:$L,$C31)/1000</f>
        <v>0</v>
      </c>
      <c r="BE31" s="79">
        <f t="shared" si="47"/>
        <v>0</v>
      </c>
    </row>
    <row r="32" spans="1:57" x14ac:dyDescent="0.25">
      <c r="A32" s="13"/>
      <c r="B32" s="14" t="s">
        <v>20</v>
      </c>
      <c r="C32" t="s">
        <v>121</v>
      </c>
      <c r="D32" s="53">
        <f>SUMIFS('2024'!$D:$D,'2024'!$K:$K,D$4,'2024'!$L:$L,$C32)/1000</f>
        <v>0</v>
      </c>
      <c r="E32" s="53">
        <f>SUMIFS('2024'!$D:$D,'2024'!$K:$K,E$4,'2024'!$L:$L,$C32)/1000</f>
        <v>0</v>
      </c>
      <c r="F32" s="53">
        <f>SUMIFS('2024'!$D:$D,'2024'!$K:$K,F$4,'2024'!$L:$L,$C32)/1000</f>
        <v>0</v>
      </c>
      <c r="G32" s="53">
        <f>SUMIFS('2024'!$D:$D,'2024'!$K:$K,G$4,'2024'!$L:$L,$C32)/1000</f>
        <v>0</v>
      </c>
      <c r="H32" s="53">
        <f>SUMIFS('2024'!$D:$D,'2024'!$K:$K,H$4,'2024'!$L:$L,$C32)/1000</f>
        <v>0</v>
      </c>
      <c r="I32" s="53">
        <f>SUMIFS('2024'!$D:$D,'2024'!$K:$K,I$4,'2024'!$L:$L,$C32)/1000</f>
        <v>0</v>
      </c>
      <c r="J32" s="53">
        <f>SUMIFS('2024'!$D:$D,'2024'!$K:$K,J$4,'2024'!$L:$L,$C32)/1000</f>
        <v>0</v>
      </c>
      <c r="K32" s="53">
        <f>SUMIFS('2024'!$D:$D,'2024'!$K:$K,K$4,'2024'!$L:$L,$C32)/1000</f>
        <v>0</v>
      </c>
      <c r="L32" s="53">
        <f>SUMIFS('2024'!$D:$D,'2024'!$K:$K,L$4,'2024'!$L:$L,$C32)/1000</f>
        <v>0</v>
      </c>
      <c r="M32" s="51">
        <f>SUMIFS('2024'!$D:$D,'2024'!$K:$K,M$4,'2024'!$L:$L,$C32)/1000</f>
        <v>0</v>
      </c>
      <c r="N32" s="51">
        <f>SUMIFS('2024'!$D:$D,'2024'!$K:$K,N$4,'2024'!$L:$L,$C32)/1000</f>
        <v>0</v>
      </c>
      <c r="O32" s="51">
        <f>SUMIFS('2024'!$D:$D,'2024'!$K:$K,O$4,'2024'!$L:$L,$C32)/1000</f>
        <v>0</v>
      </c>
      <c r="P32" s="51">
        <f>SUMIFS('2024'!$D:$D,'2024'!$K:$K,P$4,'2024'!$L:$L,$C32)/1000</f>
        <v>0</v>
      </c>
      <c r="Q32" s="51">
        <f>SUMIFS('2024'!$D:$D,'2024'!$K:$K,Q$4,'2024'!$L:$L,$C32)/1000</f>
        <v>0</v>
      </c>
      <c r="R32" s="51">
        <f>SUMIFS('2024'!$D:$D,'2024'!$K:$K,R$4,'2024'!$L:$L,$C32)/1000</f>
        <v>0</v>
      </c>
      <c r="S32" s="51">
        <f>SUMIFS('2024'!$D:$D,'2024'!$K:$K,S$4,'2024'!$L:$L,$C32)/1000</f>
        <v>0</v>
      </c>
      <c r="T32" s="51">
        <f>SUMIFS('2024'!$D:$D,'2024'!$K:$K,T$4,'2024'!$L:$L,$C32)/1000</f>
        <v>0</v>
      </c>
      <c r="U32" s="51">
        <f>SUMIFS('2024'!$D:$D,'2024'!$K:$K,U$4,'2024'!$L:$L,$C32)/1000</f>
        <v>0</v>
      </c>
      <c r="V32" s="51">
        <f>SUMIFS('2024'!$D:$D,'2024'!$K:$K,V$4,'2024'!$L:$L,$C32)/1000</f>
        <v>0</v>
      </c>
      <c r="W32" s="51">
        <f>SUMIFS('2024'!$D:$D,'2024'!$K:$K,W$4,'2024'!$L:$L,$C32)/1000</f>
        <v>0</v>
      </c>
      <c r="X32" s="51">
        <f>SUMIFS('2024'!$D:$D,'2024'!$K:$K,X$4,'2024'!$L:$L,$C32)/1000</f>
        <v>0</v>
      </c>
      <c r="Y32" s="51">
        <f>SUMIFS('2024'!$D:$D,'2024'!$K:$K,Y$4,'2024'!$L:$L,$C32)/1000</f>
        <v>0</v>
      </c>
      <c r="Z32" s="51">
        <f>SUMIFS('2024'!$D:$D,'2024'!$K:$K,Z$4,'2024'!$L:$L,$C32)/1000</f>
        <v>0</v>
      </c>
      <c r="AA32" s="51">
        <f>SUMIFS('2024'!$D:$D,'2024'!$K:$K,AA$4,'2024'!$L:$L,$C32)/1000</f>
        <v>0</v>
      </c>
      <c r="AB32" s="51">
        <f>SUMIFS('2024'!$D:$D,'2024'!$K:$K,AB$4,'2024'!$L:$L,$C32)/1000</f>
        <v>0</v>
      </c>
      <c r="AC32" s="51">
        <f>SUMIFS('2024'!$D:$D,'2024'!$K:$K,AC$4,'2024'!$L:$L,$C32)/1000</f>
        <v>0</v>
      </c>
      <c r="AD32" s="51">
        <f>SUMIFS('2024'!$D:$D,'2024'!$K:$K,AD$4,'2024'!$L:$L,$C32)/1000</f>
        <v>0</v>
      </c>
      <c r="AE32" s="51">
        <f>SUMIFS('2024'!$D:$D,'2024'!$K:$K,AE$4,'2024'!$L:$L,$C32)/1000</f>
        <v>0</v>
      </c>
      <c r="AF32" s="51">
        <f>SUMIFS('2024'!$D:$D,'2024'!$K:$K,AF$4,'2024'!$L:$L,$C32)/1000</f>
        <v>0</v>
      </c>
      <c r="AG32" s="51">
        <f>SUMIFS('2024'!$D:$D,'2024'!$K:$K,AG$4,'2024'!$L:$L,$C32)/1000</f>
        <v>0</v>
      </c>
      <c r="AH32" s="51">
        <f>SUMIFS('2024'!$D:$D,'2024'!$K:$K,AH$4,'2024'!$L:$L,$C32)/1000</f>
        <v>0</v>
      </c>
      <c r="AI32" s="51">
        <f>SUMIFS('2024'!$D:$D,'2024'!$K:$K,AI$4,'2024'!$L:$L,$C32)/1000</f>
        <v>0</v>
      </c>
      <c r="AJ32" s="51">
        <f>SUMIFS('2024'!$D:$D,'2024'!$K:$K,AJ$4,'2024'!$L:$L,$C32)/1000</f>
        <v>0</v>
      </c>
      <c r="AK32" s="51">
        <f>SUMIFS('2024'!$D:$D,'2024'!$K:$K,AK$4,'2024'!$L:$L,$C32)/1000</f>
        <v>0</v>
      </c>
      <c r="AL32" s="51">
        <f>SUMIFS('2024'!$D:$D,'2024'!$K:$K,AL$4,'2024'!$L:$L,$C32)/1000</f>
        <v>0</v>
      </c>
      <c r="AM32" s="51">
        <f>SUMIFS('2024'!$D:$D,'2024'!$K:$K,AM$4,'2024'!$L:$L,$C32)/1000</f>
        <v>0</v>
      </c>
      <c r="AN32" s="51">
        <f>SUMIFS('2024'!$D:$D,'2024'!$K:$K,AN$4,'2024'!$L:$L,$C32)/1000</f>
        <v>0</v>
      </c>
      <c r="AO32" s="51">
        <f>SUMIFS('2024'!$D:$D,'2024'!$K:$K,AO$4,'2024'!$L:$L,$C32)/1000</f>
        <v>0</v>
      </c>
      <c r="AP32" s="51">
        <f>SUMIFS('2024'!$D:$D,'2024'!$K:$K,AP$4,'2024'!$L:$L,$C32)/1000</f>
        <v>0</v>
      </c>
      <c r="AQ32" s="51">
        <f>SUMIFS('2024'!$D:$D,'2024'!$K:$K,AQ$4,'2024'!$L:$L,$C32)/1000</f>
        <v>0</v>
      </c>
      <c r="AR32" s="51">
        <f>SUMIFS('2024'!$D:$D,'2024'!$K:$K,AR$4,'2024'!$L:$L,$C32)/1000</f>
        <v>0</v>
      </c>
      <c r="AS32" s="51">
        <f>SUMIFS('2024'!$D:$D,'2024'!$K:$K,AS$4,'2024'!$L:$L,$C32)/1000</f>
        <v>0</v>
      </c>
      <c r="AT32" s="51">
        <f>SUMIFS('2024'!$D:$D,'2024'!$K:$K,AT$4,'2024'!$L:$L,$C32)/1000</f>
        <v>0</v>
      </c>
      <c r="AU32" s="51">
        <f>SUMIFS('2024'!$D:$D,'2024'!$K:$K,AU$4,'2024'!$L:$L,$C32)/1000</f>
        <v>0</v>
      </c>
      <c r="AV32" s="51">
        <f>SUMIFS('2024'!$D:$D,'2024'!$K:$K,AV$4,'2024'!$L:$L,$C32)/1000</f>
        <v>0</v>
      </c>
      <c r="AW32" s="51">
        <f>SUMIFS('2024'!$D:$D,'2024'!$K:$K,AW$4,'2024'!$L:$L,$C32)/1000</f>
        <v>0</v>
      </c>
      <c r="AX32" s="51">
        <f>SUMIFS('2024'!$D:$D,'2024'!$K:$K,AX$4,'2024'!$L:$L,$C32)/1000</f>
        <v>0</v>
      </c>
      <c r="AY32" s="51">
        <f>SUMIFS('2024'!$D:$D,'2024'!$K:$K,AY$4,'2024'!$L:$L,$C32)/1000</f>
        <v>0</v>
      </c>
      <c r="AZ32" s="51">
        <f>SUMIFS('2024'!$D:$D,'2024'!$K:$K,AZ$4,'2024'!$L:$L,$C32)/1000</f>
        <v>0</v>
      </c>
      <c r="BA32" s="51">
        <f>SUMIFS('2024'!$D:$D,'2024'!$K:$K,BA$4,'2024'!$L:$L,$C32)/1000</f>
        <v>0</v>
      </c>
      <c r="BB32" s="51">
        <f>SUMIFS('2024'!$D:$D,'2024'!$K:$K,BB$4,'2024'!$L:$L,$C32)/1000</f>
        <v>0</v>
      </c>
      <c r="BC32" s="51">
        <f>SUMIFS('2024'!$D:$D,'2024'!$K:$K,BC$4,'2024'!$L:$L,$C32)/1000</f>
        <v>0</v>
      </c>
      <c r="BD32" s="51">
        <f>SUMIFS('2024'!$D:$D,'2024'!$K:$K,BD$4,'2024'!$L:$L,$C32)/1000</f>
        <v>0</v>
      </c>
      <c r="BE32" s="79">
        <f t="shared" si="47"/>
        <v>0</v>
      </c>
    </row>
    <row r="33" spans="1:57" x14ac:dyDescent="0.25">
      <c r="A33" s="13"/>
      <c r="B33" s="14" t="s">
        <v>20</v>
      </c>
      <c r="C33" s="15" t="s">
        <v>96</v>
      </c>
      <c r="D33" s="53">
        <f>SUMIFS('2024'!$D:$D,'2024'!$K:$K,D$4,'2024'!$L:$L,$C33)/1000</f>
        <v>-13.0662</v>
      </c>
      <c r="E33" s="53">
        <f>SUMIFS('2024'!$D:$D,'2024'!$K:$K,E$4,'2024'!$L:$L,$C33)/1000</f>
        <v>-22.746099999999998</v>
      </c>
      <c r="F33" s="53">
        <f>SUMIFS('2024'!$D:$D,'2024'!$K:$K,F$4,'2024'!$L:$L,$C33)/1000</f>
        <v>-160.07651000000001</v>
      </c>
      <c r="G33" s="53">
        <f>SUMIFS('2024'!$D:$D,'2024'!$K:$K,G$4,'2024'!$L:$L,$C33)/1000</f>
        <v>-129.05144000000001</v>
      </c>
      <c r="H33" s="53">
        <f>SUMIFS('2024'!$D:$D,'2024'!$K:$K,H$4,'2024'!$L:$L,$C33)/1000</f>
        <v>-25.878800000000002</v>
      </c>
      <c r="I33" s="53">
        <f>SUMIFS('2024'!$D:$D,'2024'!$K:$K,I$4,'2024'!$L:$L,$C33)/1000</f>
        <v>-21.622299999999996</v>
      </c>
      <c r="J33" s="53">
        <f>SUMIFS('2024'!$D:$D,'2024'!$K:$K,J$4,'2024'!$L:$L,$C33)/1000</f>
        <v>-163.92631</v>
      </c>
      <c r="K33" s="53">
        <f>SUMIFS('2024'!$D:$D,'2024'!$K:$K,K$4,'2024'!$L:$L,$C33)/1000</f>
        <v>-126.73199</v>
      </c>
      <c r="L33" s="53">
        <f>SUMIFS('2024'!$D:$D,'2024'!$K:$K,L$4,'2024'!$L:$L,$C33)/1000</f>
        <v>-35.575139999999998</v>
      </c>
      <c r="M33" s="51">
        <f>SUMIFS('2024'!$D:$D,'2024'!$K:$K,M$4,'2024'!$L:$L,$C33)/1000</f>
        <v>0</v>
      </c>
      <c r="N33" s="51">
        <f>SUMIFS('2024'!$D:$D,'2024'!$K:$K,N$4,'2024'!$L:$L,$C33)/1000</f>
        <v>0</v>
      </c>
      <c r="O33" s="51">
        <f>SUMIFS('2024'!$D:$D,'2024'!$K:$K,O$4,'2024'!$L:$L,$C33)/1000</f>
        <v>0</v>
      </c>
      <c r="P33" s="51">
        <v>-500</v>
      </c>
      <c r="Q33" s="51">
        <f>SUMIFS('2024'!$D:$D,'2024'!$K:$K,Q$4,'2024'!$L:$L,$C33)/1000</f>
        <v>0</v>
      </c>
      <c r="R33" s="51">
        <f>SUMIFS('2024'!$D:$D,'2024'!$K:$K,R$4,'2024'!$L:$L,$C33)/1000</f>
        <v>0</v>
      </c>
      <c r="S33" s="51">
        <f>SUMIFS('2024'!$D:$D,'2024'!$K:$K,S$4,'2024'!$L:$L,$C33)/1000</f>
        <v>0</v>
      </c>
      <c r="T33" s="51">
        <v>-500</v>
      </c>
      <c r="U33" s="51">
        <f>SUMIFS('2024'!$D:$D,'2024'!$K:$K,U$4,'2024'!$L:$L,$C33)/1000</f>
        <v>0</v>
      </c>
      <c r="V33" s="51">
        <f>SUMIFS('2024'!$D:$D,'2024'!$K:$K,V$4,'2024'!$L:$L,$C33)/1000</f>
        <v>0</v>
      </c>
      <c r="W33" s="51">
        <f>SUMIFS('2024'!$D:$D,'2024'!$K:$K,W$4,'2024'!$L:$L,$C33)/1000</f>
        <v>0</v>
      </c>
      <c r="X33" s="51">
        <v>-500</v>
      </c>
      <c r="Y33" s="51">
        <f>SUMIFS('2024'!$D:$D,'2024'!$K:$K,Y$4,'2024'!$L:$L,$C33)/1000</f>
        <v>0</v>
      </c>
      <c r="Z33" s="51">
        <f>SUMIFS('2024'!$D:$D,'2024'!$K:$K,Z$4,'2024'!$L:$L,$C33)/1000</f>
        <v>0</v>
      </c>
      <c r="AA33" s="51">
        <f>SUMIFS('2024'!$D:$D,'2024'!$K:$K,AA$4,'2024'!$L:$L,$C33)/1000</f>
        <v>0</v>
      </c>
      <c r="AB33" s="51">
        <f>SUMIFS('2024'!$D:$D,'2024'!$K:$K,AB$4,'2024'!$L:$L,$C33)/1000</f>
        <v>0</v>
      </c>
      <c r="AC33" s="51">
        <v>-500</v>
      </c>
      <c r="AD33" s="51">
        <f>SUMIFS('2024'!$D:$D,'2024'!$K:$K,AD$4,'2024'!$L:$L,$C33)/1000</f>
        <v>0</v>
      </c>
      <c r="AE33" s="51">
        <f>SUMIFS('2024'!$D:$D,'2024'!$K:$K,AE$4,'2024'!$L:$L,$C33)/1000</f>
        <v>0</v>
      </c>
      <c r="AF33" s="51">
        <f>SUMIFS('2024'!$D:$D,'2024'!$K:$K,AF$4,'2024'!$L:$L,$C33)/1000</f>
        <v>0</v>
      </c>
      <c r="AG33" s="51">
        <v>-500</v>
      </c>
      <c r="AH33" s="51">
        <f>SUMIFS('2024'!$D:$D,'2024'!$K:$K,AH$4,'2024'!$L:$L,$C33)/1000</f>
        <v>0</v>
      </c>
      <c r="AI33" s="51">
        <f>SUMIFS('2024'!$D:$D,'2024'!$K:$K,AI$4,'2024'!$L:$L,$C33)/1000</f>
        <v>0</v>
      </c>
      <c r="AJ33" s="51">
        <f>SUMIFS('2024'!$D:$D,'2024'!$K:$K,AJ$4,'2024'!$L:$L,$C33)/1000</f>
        <v>0</v>
      </c>
      <c r="AK33" s="51">
        <v>-500</v>
      </c>
      <c r="AL33" s="51">
        <f>SUMIFS('2024'!$D:$D,'2024'!$K:$K,AL$4,'2024'!$L:$L,$C33)/1000</f>
        <v>0</v>
      </c>
      <c r="AM33" s="51">
        <f>SUMIFS('2024'!$D:$D,'2024'!$K:$K,AM$4,'2024'!$L:$L,$C33)/1000</f>
        <v>0</v>
      </c>
      <c r="AN33" s="51">
        <f>SUMIFS('2024'!$D:$D,'2024'!$K:$K,AN$4,'2024'!$L:$L,$C33)/1000</f>
        <v>0</v>
      </c>
      <c r="AO33" s="51">
        <f>SUMIFS('2024'!$D:$D,'2024'!$K:$K,AO$4,'2024'!$L:$L,$C33)/1000</f>
        <v>0</v>
      </c>
      <c r="AP33" s="51">
        <v>-500</v>
      </c>
      <c r="AQ33" s="51">
        <f>SUMIFS('2024'!$D:$D,'2024'!$K:$K,AQ$4,'2024'!$L:$L,$C33)/1000</f>
        <v>0</v>
      </c>
      <c r="AR33" s="51">
        <f>SUMIFS('2024'!$D:$D,'2024'!$K:$K,AR$4,'2024'!$L:$L,$C33)/1000</f>
        <v>0</v>
      </c>
      <c r="AS33" s="51">
        <f>SUMIFS('2024'!$D:$D,'2024'!$K:$K,AS$4,'2024'!$L:$L,$C33)/1000</f>
        <v>0</v>
      </c>
      <c r="AT33" s="51">
        <v>-500</v>
      </c>
      <c r="AU33" s="51">
        <f>SUMIFS('2024'!$D:$D,'2024'!$K:$K,AU$4,'2024'!$L:$L,$C33)/1000</f>
        <v>0</v>
      </c>
      <c r="AV33" s="51">
        <f>SUMIFS('2024'!$D:$D,'2024'!$K:$K,AV$4,'2024'!$L:$L,$C33)/1000</f>
        <v>0</v>
      </c>
      <c r="AW33" s="51">
        <f>SUMIFS('2024'!$D:$D,'2024'!$K:$K,AW$4,'2024'!$L:$L,$C33)/1000</f>
        <v>0</v>
      </c>
      <c r="AX33" s="51">
        <v>-500</v>
      </c>
      <c r="AY33" s="51">
        <f>SUMIFS('2024'!$D:$D,'2024'!$K:$K,AY$4,'2024'!$L:$L,$C33)/1000</f>
        <v>0</v>
      </c>
      <c r="AZ33" s="51">
        <f>SUMIFS('2024'!$D:$D,'2024'!$K:$K,AZ$4,'2024'!$L:$L,$C33)/1000</f>
        <v>0</v>
      </c>
      <c r="BA33" s="51">
        <f>SUMIFS('2024'!$D:$D,'2024'!$K:$K,BA$4,'2024'!$L:$L,$C33)/1000</f>
        <v>0</v>
      </c>
      <c r="BB33" s="51">
        <f>SUMIFS('2024'!$D:$D,'2024'!$K:$K,BB$4,'2024'!$L:$L,$C33)/1000</f>
        <v>0</v>
      </c>
      <c r="BC33" s="51">
        <f>SUMIFS('2024'!$D:$D,'2024'!$K:$K,BC$4,'2024'!$L:$L,$C33)/1000</f>
        <v>0</v>
      </c>
      <c r="BD33" s="51">
        <v>-500</v>
      </c>
      <c r="BE33" s="79">
        <f t="shared" si="47"/>
        <v>-5698.67479</v>
      </c>
    </row>
    <row r="34" spans="1:57" x14ac:dyDescent="0.25">
      <c r="A34" s="13"/>
      <c r="B34" s="14" t="s">
        <v>20</v>
      </c>
      <c r="C34" s="15" t="s">
        <v>374</v>
      </c>
      <c r="D34" s="53">
        <f>SUMIFS('2024'!$D:$D,'2024'!$K:$K,D$4,'2024'!$L:$L,$C34)/1000</f>
        <v>0</v>
      </c>
      <c r="E34" s="53">
        <f>SUMIFS('2024'!$D:$D,'2024'!$K:$K,E$4,'2024'!$L:$L,$C34)/1000</f>
        <v>0</v>
      </c>
      <c r="F34" s="53">
        <f>SUMIFS('2024'!$D:$D,'2024'!$K:$K,F$4,'2024'!$L:$L,$C34)/1000</f>
        <v>0</v>
      </c>
      <c r="G34" s="53">
        <f>SUMIFS('2024'!$D:$D,'2024'!$K:$K,G$4,'2024'!$L:$L,$C34)/1000</f>
        <v>0</v>
      </c>
      <c r="H34" s="53">
        <f>SUMIFS('2024'!$D:$D,'2024'!$K:$K,H$4,'2024'!$L:$L,$C34)/1000</f>
        <v>0</v>
      </c>
      <c r="I34" s="53">
        <f>SUMIFS('2024'!$D:$D,'2024'!$K:$K,I$4,'2024'!$L:$L,$C34)/1000</f>
        <v>0</v>
      </c>
      <c r="J34" s="53">
        <f>SUMIFS('2024'!$D:$D,'2024'!$K:$K,J$4,'2024'!$L:$L,$C34)/1000</f>
        <v>0</v>
      </c>
      <c r="K34" s="53">
        <f>SUMIFS('2024'!$D:$D,'2024'!$K:$K,K$4,'2024'!$L:$L,$C34)/1000</f>
        <v>-624.75</v>
      </c>
      <c r="L34" s="53">
        <f>SUMIFS('2024'!$D:$D,'2024'!$K:$K,L$4,'2024'!$L:$L,$C34)/1000</f>
        <v>0</v>
      </c>
      <c r="M34" s="51">
        <f>SUMIFS('2024'!$D:$D,'2024'!$K:$K,M$4,'2024'!$L:$L,$C34)/1000</f>
        <v>0</v>
      </c>
      <c r="N34" s="51">
        <f>SUMIFS('2024'!$D:$D,'2024'!$K:$K,N$4,'2024'!$L:$L,$C34)/1000</f>
        <v>0</v>
      </c>
      <c r="O34" s="51">
        <f>SUMIFS('2024'!$D:$D,'2024'!$K:$K,O$4,'2024'!$L:$L,$C34)/1000</f>
        <v>0</v>
      </c>
      <c r="P34" s="51">
        <v>-1000</v>
      </c>
      <c r="Q34" s="51">
        <f>SUMIFS('2024'!$D:$D,'2024'!$K:$K,Q$4,'2024'!$L:$L,$C34)/1000</f>
        <v>0</v>
      </c>
      <c r="R34" s="51">
        <f>SUMIFS('2024'!$D:$D,'2024'!$K:$K,R$4,'2024'!$L:$L,$C34)/1000</f>
        <v>0</v>
      </c>
      <c r="S34" s="51">
        <f>SUMIFS('2024'!$D:$D,'2024'!$K:$K,S$4,'2024'!$L:$L,$C34)/1000</f>
        <v>0</v>
      </c>
      <c r="T34" s="51">
        <v>-350</v>
      </c>
      <c r="U34" s="51">
        <f>SUMIFS('2024'!$D:$D,'2024'!$K:$K,U$4,'2024'!$L:$L,$C34)/1000</f>
        <v>0</v>
      </c>
      <c r="V34" s="51">
        <f>SUMIFS('2024'!$D:$D,'2024'!$K:$K,V$4,'2024'!$L:$L,$C34)/1000</f>
        <v>0</v>
      </c>
      <c r="W34" s="51">
        <f>SUMIFS('2024'!$D:$D,'2024'!$K:$K,W$4,'2024'!$L:$L,$C34)/1000</f>
        <v>0</v>
      </c>
      <c r="X34" s="51">
        <v>-350</v>
      </c>
      <c r="Y34" s="51">
        <f>SUMIFS('2024'!$D:$D,'2024'!$K:$K,Y$4,'2024'!$L:$L,$C34)/1000</f>
        <v>0</v>
      </c>
      <c r="Z34" s="51">
        <f>SUMIFS('2024'!$D:$D,'2024'!$K:$K,Z$4,'2024'!$L:$L,$C34)/1000</f>
        <v>0</v>
      </c>
      <c r="AA34" s="51">
        <f>SUMIFS('2024'!$D:$D,'2024'!$K:$K,AA$4,'2024'!$L:$L,$C34)/1000</f>
        <v>0</v>
      </c>
      <c r="AB34" s="51">
        <f>SUMIFS('2024'!$D:$D,'2024'!$K:$K,AB$4,'2024'!$L:$L,$C34)/1000</f>
        <v>0</v>
      </c>
      <c r="AC34" s="51">
        <v>-350</v>
      </c>
      <c r="AD34" s="51">
        <f>SUMIFS('2024'!$D:$D,'2024'!$K:$K,AD$4,'2024'!$L:$L,$C34)/1000</f>
        <v>0</v>
      </c>
      <c r="AE34" s="51">
        <f>SUMIFS('2024'!$D:$D,'2024'!$K:$K,AE$4,'2024'!$L:$L,$C34)/1000</f>
        <v>0</v>
      </c>
      <c r="AF34" s="51">
        <f>SUMIFS('2024'!$D:$D,'2024'!$K:$K,AF$4,'2024'!$L:$L,$C34)/1000</f>
        <v>0</v>
      </c>
      <c r="AG34" s="51">
        <v>-350</v>
      </c>
      <c r="AH34" s="51">
        <f>SUMIFS('2024'!$D:$D,'2024'!$K:$K,AH$4,'2024'!$L:$L,$C34)/1000</f>
        <v>0</v>
      </c>
      <c r="AI34" s="51">
        <f>SUMIFS('2024'!$D:$D,'2024'!$K:$K,AI$4,'2024'!$L:$L,$C34)/1000</f>
        <v>0</v>
      </c>
      <c r="AJ34" s="51">
        <f>SUMIFS('2024'!$D:$D,'2024'!$K:$K,AJ$4,'2024'!$L:$L,$C34)/1000</f>
        <v>0</v>
      </c>
      <c r="AK34" s="51">
        <v>-350</v>
      </c>
      <c r="AL34" s="51">
        <f>SUMIFS('2024'!$D:$D,'2024'!$K:$K,AL$4,'2024'!$L:$L,$C34)/1000</f>
        <v>0</v>
      </c>
      <c r="AM34" s="51">
        <f>SUMIFS('2024'!$D:$D,'2024'!$K:$K,AM$4,'2024'!$L:$L,$C34)/1000</f>
        <v>0</v>
      </c>
      <c r="AN34" s="51">
        <f>SUMIFS('2024'!$D:$D,'2024'!$K:$K,AN$4,'2024'!$L:$L,$C34)/1000</f>
        <v>0</v>
      </c>
      <c r="AO34" s="51">
        <f>SUMIFS('2024'!$D:$D,'2024'!$K:$K,AO$4,'2024'!$L:$L,$C34)/1000</f>
        <v>0</v>
      </c>
      <c r="AP34" s="51">
        <v>-350</v>
      </c>
      <c r="AQ34" s="51">
        <f>SUMIFS('2024'!$D:$D,'2024'!$K:$K,AQ$4,'2024'!$L:$L,$C34)/1000</f>
        <v>0</v>
      </c>
      <c r="AR34" s="51">
        <f>SUMIFS('2024'!$D:$D,'2024'!$K:$K,AR$4,'2024'!$L:$L,$C34)/1000</f>
        <v>0</v>
      </c>
      <c r="AS34" s="51">
        <f>SUMIFS('2024'!$D:$D,'2024'!$K:$K,AS$4,'2024'!$L:$L,$C34)/1000</f>
        <v>0</v>
      </c>
      <c r="AT34" s="51">
        <v>-350</v>
      </c>
      <c r="AU34" s="51">
        <f>SUMIFS('2024'!$D:$D,'2024'!$K:$K,AU$4,'2024'!$L:$L,$C34)/1000</f>
        <v>0</v>
      </c>
      <c r="AV34" s="51">
        <f>SUMIFS('2024'!$D:$D,'2024'!$K:$K,AV$4,'2024'!$L:$L,$C34)/1000</f>
        <v>0</v>
      </c>
      <c r="AW34" s="51">
        <f>SUMIFS('2024'!$D:$D,'2024'!$K:$K,AW$4,'2024'!$L:$L,$C34)/1000</f>
        <v>0</v>
      </c>
      <c r="AX34" s="51">
        <v>-350</v>
      </c>
      <c r="AY34" s="51">
        <f>SUMIFS('2024'!$D:$D,'2024'!$K:$K,AY$4,'2024'!$L:$L,$C34)/1000</f>
        <v>0</v>
      </c>
      <c r="AZ34" s="51">
        <f>SUMIFS('2024'!$D:$D,'2024'!$K:$K,AZ$4,'2024'!$L:$L,$C34)/1000</f>
        <v>0</v>
      </c>
      <c r="BA34" s="51">
        <f>SUMIFS('2024'!$D:$D,'2024'!$K:$K,BA$4,'2024'!$L:$L,$C34)/1000</f>
        <v>0</v>
      </c>
      <c r="BB34" s="51">
        <f>SUMIFS('2024'!$D:$D,'2024'!$K:$K,BB$4,'2024'!$L:$L,$C34)/1000</f>
        <v>0</v>
      </c>
      <c r="BC34" s="51">
        <f>SUMIFS('2024'!$D:$D,'2024'!$K:$K,BC$4,'2024'!$L:$L,$C34)/1000</f>
        <v>0</v>
      </c>
      <c r="BD34" s="51">
        <v>-350</v>
      </c>
      <c r="BE34" s="79">
        <f t="shared" si="47"/>
        <v>-4774.75</v>
      </c>
    </row>
    <row r="35" spans="1:57" x14ac:dyDescent="0.25">
      <c r="A35" s="13"/>
      <c r="B35" s="14" t="s">
        <v>20</v>
      </c>
      <c r="C35" s="15" t="s">
        <v>114</v>
      </c>
      <c r="D35" s="53">
        <f>SUMIFS('2024'!$D:$D,'2024'!$K:$K,D$4,'2024'!$L:$L,$C35)/1000</f>
        <v>0</v>
      </c>
      <c r="E35" s="53">
        <f>SUMIFS('2024'!$D:$D,'2024'!$K:$K,E$4,'2024'!$L:$L,$C35)/1000</f>
        <v>0</v>
      </c>
      <c r="F35" s="53">
        <f>SUMIFS('2024'!$D:$D,'2024'!$K:$K,F$4,'2024'!$L:$L,$C35)/1000</f>
        <v>0</v>
      </c>
      <c r="G35" s="53">
        <f>SUMIFS('2024'!$D:$D,'2024'!$K:$K,G$4,'2024'!$L:$L,$C35)/1000</f>
        <v>0</v>
      </c>
      <c r="H35" s="53">
        <f>SUMIFS('2024'!$D:$D,'2024'!$K:$K,H$4,'2024'!$L:$L,$C35)/1000</f>
        <v>0</v>
      </c>
      <c r="I35" s="53">
        <f>SUMIFS('2024'!$D:$D,'2024'!$K:$K,I$4,'2024'!$L:$L,$C35)/1000</f>
        <v>0</v>
      </c>
      <c r="J35" s="53">
        <f>SUMIFS('2024'!$D:$D,'2024'!$K:$K,J$4,'2024'!$L:$L,$C35)/1000</f>
        <v>0</v>
      </c>
      <c r="K35" s="53">
        <f>SUMIFS('2024'!$D:$D,'2024'!$K:$K,K$4,'2024'!$L:$L,$C35)/1000</f>
        <v>0</v>
      </c>
      <c r="L35" s="53">
        <f>SUMIFS('2024'!$D:$D,'2024'!$K:$K,L$4,'2024'!$L:$L,$C35)/1000</f>
        <v>0</v>
      </c>
      <c r="M35" s="51">
        <f>SUMIFS('2024'!$D:$D,'2024'!$K:$K,M$4,'2024'!$L:$L,$C35)/1000</f>
        <v>0</v>
      </c>
      <c r="N35" s="51">
        <f>SUMIFS('2024'!$D:$D,'2024'!$K:$K,N$4,'2024'!$L:$L,$C35)/1000</f>
        <v>0</v>
      </c>
      <c r="O35" s="51">
        <f>SUMIFS('2024'!$D:$D,'2024'!$K:$K,O$4,'2024'!$L:$L,$C35)/1000</f>
        <v>0</v>
      </c>
      <c r="P35" s="51">
        <f>SUMIFS('2024'!$D:$D,'2024'!$K:$K,P$4,'2024'!$L:$L,$C35)/1000</f>
        <v>0</v>
      </c>
      <c r="Q35" s="51">
        <f>SUMIFS('2024'!$D:$D,'2024'!$K:$K,Q$4,'2024'!$L:$L,$C35)/1000</f>
        <v>0</v>
      </c>
      <c r="R35" s="51">
        <f>SUMIFS('2024'!$D:$D,'2024'!$K:$K,R$4,'2024'!$L:$L,$C35)/1000</f>
        <v>0</v>
      </c>
      <c r="S35" s="51">
        <f>SUMIFS('2024'!$D:$D,'2024'!$K:$K,S$4,'2024'!$L:$L,$C35)/1000</f>
        <v>0</v>
      </c>
      <c r="T35" s="51">
        <f>SUMIFS('2024'!$D:$D,'2024'!$K:$K,T$4,'2024'!$L:$L,$C35)/1000</f>
        <v>0</v>
      </c>
      <c r="U35" s="51">
        <f>SUMIFS('2024'!$D:$D,'2024'!$K:$K,U$4,'2024'!$L:$L,$C35)/1000</f>
        <v>0</v>
      </c>
      <c r="V35" s="51">
        <f>SUMIFS('2024'!$D:$D,'2024'!$K:$K,V$4,'2024'!$L:$L,$C35)/1000</f>
        <v>0</v>
      </c>
      <c r="W35" s="51">
        <f>SUMIFS('2024'!$D:$D,'2024'!$K:$K,W$4,'2024'!$L:$L,$C35)/1000</f>
        <v>0</v>
      </c>
      <c r="X35" s="51">
        <f>SUMIFS('2024'!$D:$D,'2024'!$K:$K,X$4,'2024'!$L:$L,$C35)/1000</f>
        <v>0</v>
      </c>
      <c r="Y35" s="51">
        <f>SUMIFS('2024'!$D:$D,'2024'!$K:$K,Y$4,'2024'!$L:$L,$C35)/1000</f>
        <v>0</v>
      </c>
      <c r="Z35" s="51">
        <f>SUMIFS('2024'!$D:$D,'2024'!$K:$K,Z$4,'2024'!$L:$L,$C35)/1000</f>
        <v>0</v>
      </c>
      <c r="AA35" s="51">
        <f>SUMIFS('2024'!$D:$D,'2024'!$K:$K,AA$4,'2024'!$L:$L,$C35)/1000</f>
        <v>0</v>
      </c>
      <c r="AB35" s="51">
        <f>SUMIFS('2024'!$D:$D,'2024'!$K:$K,AB$4,'2024'!$L:$L,$C35)/1000</f>
        <v>0</v>
      </c>
      <c r="AC35" s="51">
        <f>SUMIFS('2024'!$D:$D,'2024'!$K:$K,AC$4,'2024'!$L:$L,$C35)/1000</f>
        <v>0</v>
      </c>
      <c r="AD35" s="51">
        <f>SUMIFS('2024'!$D:$D,'2024'!$K:$K,AD$4,'2024'!$L:$L,$C35)/1000</f>
        <v>0</v>
      </c>
      <c r="AE35" s="51">
        <f>SUMIFS('2024'!$D:$D,'2024'!$K:$K,AE$4,'2024'!$L:$L,$C35)/1000</f>
        <v>0</v>
      </c>
      <c r="AF35" s="51">
        <f>SUMIFS('2024'!$D:$D,'2024'!$K:$K,AF$4,'2024'!$L:$L,$C35)/1000</f>
        <v>0</v>
      </c>
      <c r="AG35" s="51">
        <f>SUMIFS('2024'!$D:$D,'2024'!$K:$K,AG$4,'2024'!$L:$L,$C35)/1000</f>
        <v>0</v>
      </c>
      <c r="AH35" s="51">
        <f>SUMIFS('2024'!$D:$D,'2024'!$K:$K,AH$4,'2024'!$L:$L,$C35)/1000</f>
        <v>0</v>
      </c>
      <c r="AI35" s="51">
        <f>SUMIFS('2024'!$D:$D,'2024'!$K:$K,AI$4,'2024'!$L:$L,$C35)/1000</f>
        <v>0</v>
      </c>
      <c r="AJ35" s="51">
        <f>SUMIFS('2024'!$D:$D,'2024'!$K:$K,AJ$4,'2024'!$L:$L,$C35)/1000</f>
        <v>0</v>
      </c>
      <c r="AK35" s="51">
        <f>SUMIFS('2024'!$D:$D,'2024'!$K:$K,AK$4,'2024'!$L:$L,$C35)/1000</f>
        <v>0</v>
      </c>
      <c r="AL35" s="51">
        <f>SUMIFS('2024'!$D:$D,'2024'!$K:$K,AL$4,'2024'!$L:$L,$C35)/1000</f>
        <v>0</v>
      </c>
      <c r="AM35" s="51">
        <f>SUMIFS('2024'!$D:$D,'2024'!$K:$K,AM$4,'2024'!$L:$L,$C35)/1000</f>
        <v>0</v>
      </c>
      <c r="AN35" s="51">
        <f>SUMIFS('2024'!$D:$D,'2024'!$K:$K,AN$4,'2024'!$L:$L,$C35)/1000</f>
        <v>0</v>
      </c>
      <c r="AO35" s="51">
        <f>SUMIFS('2024'!$D:$D,'2024'!$K:$K,AO$4,'2024'!$L:$L,$C35)/1000</f>
        <v>0</v>
      </c>
      <c r="AP35" s="51">
        <f>SUMIFS('2024'!$D:$D,'2024'!$K:$K,AP$4,'2024'!$L:$L,$C35)/1000</f>
        <v>0</v>
      </c>
      <c r="AQ35" s="51">
        <f>SUMIFS('2024'!$D:$D,'2024'!$K:$K,AQ$4,'2024'!$L:$L,$C35)/1000</f>
        <v>0</v>
      </c>
      <c r="AR35" s="51">
        <f>SUMIFS('2024'!$D:$D,'2024'!$K:$K,AR$4,'2024'!$L:$L,$C35)/1000</f>
        <v>0</v>
      </c>
      <c r="AS35" s="51">
        <f>SUMIFS('2024'!$D:$D,'2024'!$K:$K,AS$4,'2024'!$L:$L,$C35)/1000</f>
        <v>0</v>
      </c>
      <c r="AT35" s="51">
        <f>SUMIFS('2024'!$D:$D,'2024'!$K:$K,AT$4,'2024'!$L:$L,$C35)/1000</f>
        <v>0</v>
      </c>
      <c r="AU35" s="51">
        <f>SUMIFS('2024'!$D:$D,'2024'!$K:$K,AU$4,'2024'!$L:$L,$C35)/1000</f>
        <v>0</v>
      </c>
      <c r="AV35" s="51">
        <f>SUMIFS('2024'!$D:$D,'2024'!$K:$K,AV$4,'2024'!$L:$L,$C35)/1000</f>
        <v>0</v>
      </c>
      <c r="AW35" s="51">
        <f>SUMIFS('2024'!$D:$D,'2024'!$K:$K,AW$4,'2024'!$L:$L,$C35)/1000</f>
        <v>0</v>
      </c>
      <c r="AX35" s="51">
        <f>SUMIFS('2024'!$D:$D,'2024'!$K:$K,AX$4,'2024'!$L:$L,$C35)/1000</f>
        <v>0</v>
      </c>
      <c r="AY35" s="51">
        <f>SUMIFS('2024'!$D:$D,'2024'!$K:$K,AY$4,'2024'!$L:$L,$C35)/1000</f>
        <v>0</v>
      </c>
      <c r="AZ35" s="51">
        <f>SUMIFS('2024'!$D:$D,'2024'!$K:$K,AZ$4,'2024'!$L:$L,$C35)/1000</f>
        <v>0</v>
      </c>
      <c r="BA35" s="51">
        <f>SUMIFS('2024'!$D:$D,'2024'!$K:$K,BA$4,'2024'!$L:$L,$C35)/1000</f>
        <v>0</v>
      </c>
      <c r="BB35" s="51">
        <f>SUMIFS('2024'!$D:$D,'2024'!$K:$K,BB$4,'2024'!$L:$L,$C35)/1000</f>
        <v>0</v>
      </c>
      <c r="BC35" s="51">
        <f>SUMIFS('2024'!$D:$D,'2024'!$K:$K,BC$4,'2024'!$L:$L,$C35)/1000</f>
        <v>0</v>
      </c>
      <c r="BD35" s="51">
        <f>SUMIFS('2024'!$D:$D,'2024'!$K:$K,BD$4,'2024'!$L:$L,$C35)/1000</f>
        <v>0</v>
      </c>
      <c r="BE35" s="79">
        <f t="shared" si="47"/>
        <v>0</v>
      </c>
    </row>
    <row r="36" spans="1:57" x14ac:dyDescent="0.25">
      <c r="A36" s="13"/>
      <c r="B36" s="14" t="s">
        <v>20</v>
      </c>
      <c r="C36" s="8" t="s">
        <v>10</v>
      </c>
      <c r="D36" s="53">
        <f>SUMIFS('2024'!$D:$D,'2024'!$K:$K,D$4,'2024'!$L:$L,$C36)/1000</f>
        <v>0</v>
      </c>
      <c r="E36" s="53">
        <f>SUMIFS('2024'!$D:$D,'2024'!$K:$K,E$4,'2024'!$L:$L,$C36)/1000</f>
        <v>-40.981999999999999</v>
      </c>
      <c r="F36" s="53">
        <f>SUMIFS('2024'!$D:$D,'2024'!$K:$K,F$4,'2024'!$L:$L,$C36)/1000</f>
        <v>0</v>
      </c>
      <c r="G36" s="53">
        <f>SUMIFS('2024'!$D:$D,'2024'!$K:$K,G$4,'2024'!$L:$L,$C36)/1000</f>
        <v>0</v>
      </c>
      <c r="H36" s="53">
        <f>SUMIFS('2024'!$D:$D,'2024'!$K:$K,H$4,'2024'!$L:$L,$C36)/1000</f>
        <v>0</v>
      </c>
      <c r="I36" s="53">
        <f>SUMIFS('2024'!$D:$D,'2024'!$K:$K,I$4,'2024'!$L:$L,$C36)/1000</f>
        <v>0</v>
      </c>
      <c r="J36" s="53">
        <f>SUMIFS('2024'!$D:$D,'2024'!$K:$K,J$4,'2024'!$L:$L,$C36)/1000</f>
        <v>-40.981999999999999</v>
      </c>
      <c r="K36" s="53">
        <f>SUMIFS('2024'!$D:$D,'2024'!$K:$K,K$4,'2024'!$L:$L,$C36)/1000</f>
        <v>0</v>
      </c>
      <c r="L36" s="53">
        <f>SUMIFS('2024'!$D:$D,'2024'!$K:$K,L$4,'2024'!$L:$L,$C36)/1000</f>
        <v>0</v>
      </c>
      <c r="M36" s="51">
        <f>SUMIFS('2024'!$D:$D,'2024'!$K:$K,M$4,'2024'!$L:$L,$C36)/1000</f>
        <v>0</v>
      </c>
      <c r="N36" s="51">
        <f>SUMIFS('2024'!$D:$D,'2024'!$K:$K,N$4,'2024'!$L:$L,$C36)/1000</f>
        <v>0</v>
      </c>
      <c r="O36" s="51">
        <f>SUMIFS('2024'!$D:$D,'2024'!$K:$K,O$4,'2024'!$L:$L,$C36)/1000</f>
        <v>0</v>
      </c>
      <c r="P36" s="51">
        <v>-41</v>
      </c>
      <c r="Q36" s="51">
        <f>SUMIFS('2024'!$D:$D,'2024'!$K:$K,Q$4,'2024'!$L:$L,$C36)/1000</f>
        <v>0</v>
      </c>
      <c r="R36" s="51">
        <f>SUMIFS('2024'!$D:$D,'2024'!$K:$K,R$4,'2024'!$L:$L,$C36)/1000</f>
        <v>0</v>
      </c>
      <c r="S36" s="51">
        <f>SUMIFS('2024'!$D:$D,'2024'!$K:$K,S$4,'2024'!$L:$L,$C36)/1000</f>
        <v>0</v>
      </c>
      <c r="T36" s="51">
        <f>SUMIFS('2024'!$D:$D,'2024'!$K:$K,T$4,'2024'!$L:$L,$C36)/1000</f>
        <v>0</v>
      </c>
      <c r="U36" s="51">
        <v>-41</v>
      </c>
      <c r="V36" s="51">
        <f>SUMIFS('2024'!$D:$D,'2024'!$K:$K,V$4,'2024'!$L:$L,$C36)/1000</f>
        <v>0</v>
      </c>
      <c r="W36" s="51">
        <f>SUMIFS('2024'!$D:$D,'2024'!$K:$K,W$4,'2024'!$L:$L,$C36)/1000</f>
        <v>0</v>
      </c>
      <c r="X36" s="51">
        <f>SUMIFS('2024'!$D:$D,'2024'!$K:$K,X$4,'2024'!$L:$L,$C36)/1000</f>
        <v>0</v>
      </c>
      <c r="Y36" s="51">
        <v>-41</v>
      </c>
      <c r="Z36" s="51">
        <f>SUMIFS('2024'!$D:$D,'2024'!$K:$K,Z$4,'2024'!$L:$L,$C36)/1000</f>
        <v>0</v>
      </c>
      <c r="AA36" s="51">
        <f>SUMIFS('2024'!$D:$D,'2024'!$K:$K,AA$4,'2024'!$L:$L,$C36)/1000</f>
        <v>0</v>
      </c>
      <c r="AB36" s="51">
        <f>SUMIFS('2024'!$D:$D,'2024'!$K:$K,AB$4,'2024'!$L:$L,$C36)/1000</f>
        <v>0</v>
      </c>
      <c r="AC36" s="51">
        <v>-41</v>
      </c>
      <c r="AD36" s="51">
        <f>SUMIFS('2024'!$D:$D,'2024'!$K:$K,AD$4,'2024'!$L:$L,$C36)/1000</f>
        <v>0</v>
      </c>
      <c r="AE36" s="51">
        <f>SUMIFS('2024'!$D:$D,'2024'!$K:$K,AE$4,'2024'!$L:$L,$C36)/1000</f>
        <v>0</v>
      </c>
      <c r="AF36" s="51">
        <f>SUMIFS('2024'!$D:$D,'2024'!$K:$K,AF$4,'2024'!$L:$L,$C36)/1000</f>
        <v>0</v>
      </c>
      <c r="AG36" s="51">
        <f>SUMIFS('2024'!$D:$D,'2024'!$K:$K,AG$4,'2024'!$L:$L,$C36)/1000</f>
        <v>0</v>
      </c>
      <c r="AH36" s="51">
        <v>-41</v>
      </c>
      <c r="AI36" s="51">
        <f>SUMIFS('2024'!$D:$D,'2024'!$K:$K,AI$4,'2024'!$L:$L,$C36)/1000</f>
        <v>0</v>
      </c>
      <c r="AJ36" s="51">
        <f>SUMIFS('2024'!$D:$D,'2024'!$K:$K,AJ$4,'2024'!$L:$L,$C36)/1000</f>
        <v>0</v>
      </c>
      <c r="AK36" s="51">
        <f>SUMIFS('2024'!$D:$D,'2024'!$K:$K,AK$4,'2024'!$L:$L,$C36)/1000</f>
        <v>0</v>
      </c>
      <c r="AL36" s="51">
        <v>-41</v>
      </c>
      <c r="AM36" s="51">
        <f>SUMIFS('2024'!$D:$D,'2024'!$K:$K,AM$4,'2024'!$L:$L,$C36)/1000</f>
        <v>0</v>
      </c>
      <c r="AN36" s="51">
        <f>SUMIFS('2024'!$D:$D,'2024'!$K:$K,AN$4,'2024'!$L:$L,$C36)/1000</f>
        <v>0</v>
      </c>
      <c r="AO36" s="51">
        <f>SUMIFS('2024'!$D:$D,'2024'!$K:$K,AO$4,'2024'!$L:$L,$C36)/1000</f>
        <v>0</v>
      </c>
      <c r="AP36" s="51">
        <f>SUMIFS('2024'!$D:$D,'2024'!$K:$K,AP$4,'2024'!$L:$L,$C36)/1000</f>
        <v>0</v>
      </c>
      <c r="AQ36" s="51">
        <v>-41</v>
      </c>
      <c r="AR36" s="51">
        <f>SUMIFS('2024'!$D:$D,'2024'!$K:$K,AR$4,'2024'!$L:$L,$C36)/1000</f>
        <v>0</v>
      </c>
      <c r="AS36" s="51">
        <f>SUMIFS('2024'!$D:$D,'2024'!$K:$K,AS$4,'2024'!$L:$L,$C36)/1000</f>
        <v>0</v>
      </c>
      <c r="AT36" s="51">
        <f>SUMIFS('2024'!$D:$D,'2024'!$K:$K,AT$4,'2024'!$L:$L,$C36)/1000</f>
        <v>0</v>
      </c>
      <c r="AU36" s="51">
        <v>-41</v>
      </c>
      <c r="AV36" s="51">
        <f>SUMIFS('2024'!$D:$D,'2024'!$K:$K,AV$4,'2024'!$L:$L,$C36)/1000</f>
        <v>0</v>
      </c>
      <c r="AW36" s="51">
        <f>SUMIFS('2024'!$D:$D,'2024'!$K:$K,AW$4,'2024'!$L:$L,$C36)/1000</f>
        <v>0</v>
      </c>
      <c r="AX36" s="51">
        <f>SUMIFS('2024'!$D:$D,'2024'!$K:$K,AX$4,'2024'!$L:$L,$C36)/1000</f>
        <v>0</v>
      </c>
      <c r="AY36" s="51">
        <v>-41</v>
      </c>
      <c r="AZ36" s="51">
        <f>SUMIFS('2024'!$D:$D,'2024'!$K:$K,AZ$4,'2024'!$L:$L,$C36)/1000</f>
        <v>0</v>
      </c>
      <c r="BA36" s="51">
        <f>SUMIFS('2024'!$D:$D,'2024'!$K:$K,BA$4,'2024'!$L:$L,$C36)/1000</f>
        <v>0</v>
      </c>
      <c r="BB36" s="51">
        <f>SUMIFS('2024'!$D:$D,'2024'!$K:$K,BB$4,'2024'!$L:$L,$C36)/1000</f>
        <v>0</v>
      </c>
      <c r="BC36" s="51">
        <f>SUMIFS('2024'!$D:$D,'2024'!$K:$K,BC$4,'2024'!$L:$L,$C36)/1000</f>
        <v>0</v>
      </c>
      <c r="BD36" s="51">
        <v>-41</v>
      </c>
      <c r="BE36" s="79">
        <f t="shared" si="47"/>
        <v>-491.964</v>
      </c>
    </row>
    <row r="37" spans="1:57" x14ac:dyDescent="0.25">
      <c r="A37" s="13"/>
      <c r="B37" s="14" t="s">
        <v>20</v>
      </c>
      <c r="C37" t="s">
        <v>112</v>
      </c>
      <c r="D37" s="53">
        <f>SUMIFS('2024'!$D:$D,'2024'!$K:$K,D$4,'2024'!$L:$L,$C37)/1000</f>
        <v>0</v>
      </c>
      <c r="E37" s="53">
        <f>SUMIFS('2024'!$D:$D,'2024'!$K:$K,E$4,'2024'!$L:$L,$C37)/1000</f>
        <v>0</v>
      </c>
      <c r="F37" s="53">
        <f>SUMIFS('2024'!$D:$D,'2024'!$K:$K,F$4,'2024'!$L:$L,$C37)/1000</f>
        <v>0</v>
      </c>
      <c r="G37" s="53">
        <f>SUMIFS('2024'!$D:$D,'2024'!$K:$K,G$4,'2024'!$L:$L,$C37)/1000</f>
        <v>0</v>
      </c>
      <c r="H37" s="53">
        <f>SUMIFS('2024'!$D:$D,'2024'!$K:$K,H$4,'2024'!$L:$L,$C37)/1000</f>
        <v>0</v>
      </c>
      <c r="I37" s="53">
        <f>SUMIFS('2024'!$D:$D,'2024'!$K:$K,I$4,'2024'!$L:$L,$C37)/1000</f>
        <v>0</v>
      </c>
      <c r="J37" s="53">
        <f>SUMIFS('2024'!$D:$D,'2024'!$K:$K,J$4,'2024'!$L:$L,$C37)/1000</f>
        <v>0</v>
      </c>
      <c r="K37" s="53">
        <f>SUMIFS('2024'!$D:$D,'2024'!$K:$K,K$4,'2024'!$L:$L,$C37)/1000</f>
        <v>0</v>
      </c>
      <c r="L37" s="53">
        <f>SUMIFS('2024'!$D:$D,'2024'!$K:$K,L$4,'2024'!$L:$L,$C37)/1000</f>
        <v>0</v>
      </c>
      <c r="M37" s="51">
        <f>SUMIFS('2024'!$D:$D,'2024'!$K:$K,M$4,'2024'!$L:$L,$C37)/1000</f>
        <v>0</v>
      </c>
      <c r="N37" s="51">
        <f>SUMIFS('2024'!$D:$D,'2024'!$K:$K,N$4,'2024'!$L:$L,$C37)/1000</f>
        <v>0</v>
      </c>
      <c r="O37" s="51">
        <f>SUMIFS('2024'!$D:$D,'2024'!$K:$K,O$4,'2024'!$L:$L,$C37)/1000</f>
        <v>0</v>
      </c>
      <c r="P37" s="51">
        <v>-1000</v>
      </c>
      <c r="Q37" s="51">
        <f>SUMIFS('2024'!$D:$D,'2024'!$K:$K,Q$4,'2024'!$L:$L,$C37)/1000</f>
        <v>0</v>
      </c>
      <c r="R37" s="51">
        <f>SUMIFS('2024'!$D:$D,'2024'!$K:$K,R$4,'2024'!$L:$L,$C37)/1000</f>
        <v>0</v>
      </c>
      <c r="S37" s="51">
        <f>SUMIFS('2024'!$D:$D,'2024'!$K:$K,S$4,'2024'!$L:$L,$C37)/1000</f>
        <v>0</v>
      </c>
      <c r="T37" s="51">
        <f>SUMIFS('2024'!$D:$D,'2024'!$K:$K,T$4,'2024'!$L:$L,$C37)/1000</f>
        <v>0</v>
      </c>
      <c r="U37" s="51">
        <f>SUMIFS('2024'!$D:$D,'2024'!$K:$K,U$4,'2024'!$L:$L,$C37)/1000</f>
        <v>0</v>
      </c>
      <c r="V37" s="51">
        <f>SUMIFS('2024'!$D:$D,'2024'!$K:$K,V$4,'2024'!$L:$L,$C37)/1000</f>
        <v>0</v>
      </c>
      <c r="W37" s="51">
        <f>SUMIFS('2024'!$D:$D,'2024'!$K:$K,W$4,'2024'!$L:$L,$C37)/1000</f>
        <v>0</v>
      </c>
      <c r="X37" s="51">
        <f>SUMIFS('2024'!$D:$D,'2024'!$K:$K,X$4,'2024'!$L:$L,$C37)/1000</f>
        <v>0</v>
      </c>
      <c r="Y37" s="51">
        <f>SUMIFS('2024'!$D:$D,'2024'!$K:$K,Y$4,'2024'!$L:$L,$C37)/1000</f>
        <v>0</v>
      </c>
      <c r="Z37" s="51">
        <f>SUMIFS('2024'!$D:$D,'2024'!$K:$K,Z$4,'2024'!$L:$L,$C37)/1000</f>
        <v>0</v>
      </c>
      <c r="AA37" s="51">
        <f>SUMIFS('2024'!$D:$D,'2024'!$K:$K,AA$4,'2024'!$L:$L,$C37)/1000</f>
        <v>0</v>
      </c>
      <c r="AB37" s="51">
        <f>SUMIFS('2024'!$D:$D,'2024'!$K:$K,AB$4,'2024'!$L:$L,$C37)/1000</f>
        <v>0</v>
      </c>
      <c r="AC37" s="51">
        <f>SUMIFS('2024'!$D:$D,'2024'!$K:$K,AC$4,'2024'!$L:$L,$C37)/1000</f>
        <v>0</v>
      </c>
      <c r="AD37" s="51">
        <f>SUMIFS('2024'!$D:$D,'2024'!$K:$K,AD$4,'2024'!$L:$L,$C37)/1000</f>
        <v>0</v>
      </c>
      <c r="AE37" s="51">
        <f>SUMIFS('2024'!$D:$D,'2024'!$K:$K,AE$4,'2024'!$L:$L,$C37)/1000</f>
        <v>0</v>
      </c>
      <c r="AF37" s="51">
        <f>SUMIFS('2024'!$D:$D,'2024'!$K:$K,AF$4,'2024'!$L:$L,$C37)/1000</f>
        <v>0</v>
      </c>
      <c r="AG37" s="51">
        <f>SUMIFS('2024'!$D:$D,'2024'!$K:$K,AG$4,'2024'!$L:$L,$C37)/1000</f>
        <v>0</v>
      </c>
      <c r="AH37" s="51">
        <f>SUMIFS('2024'!$D:$D,'2024'!$K:$K,AH$4,'2024'!$L:$L,$C37)/1000</f>
        <v>0</v>
      </c>
      <c r="AI37" s="51">
        <f>SUMIFS('2024'!$D:$D,'2024'!$K:$K,AI$4,'2024'!$L:$L,$C37)/1000</f>
        <v>0</v>
      </c>
      <c r="AJ37" s="51">
        <f>SUMIFS('2024'!$D:$D,'2024'!$K:$K,AJ$4,'2024'!$L:$L,$C37)/1000</f>
        <v>0</v>
      </c>
      <c r="AK37" s="51">
        <f>SUMIFS('2024'!$D:$D,'2024'!$K:$K,AK$4,'2024'!$L:$L,$C37)/1000</f>
        <v>0</v>
      </c>
      <c r="AL37" s="51">
        <f>SUMIFS('2024'!$D:$D,'2024'!$K:$K,AL$4,'2024'!$L:$L,$C37)/1000</f>
        <v>0</v>
      </c>
      <c r="AM37" s="51">
        <f>SUMIFS('2024'!$D:$D,'2024'!$K:$K,AM$4,'2024'!$L:$L,$C37)/1000</f>
        <v>0</v>
      </c>
      <c r="AN37" s="51">
        <f>SUMIFS('2024'!$D:$D,'2024'!$K:$K,AN$4,'2024'!$L:$L,$C37)/1000</f>
        <v>0</v>
      </c>
      <c r="AO37" s="51">
        <f>SUMIFS('2024'!$D:$D,'2024'!$K:$K,AO$4,'2024'!$L:$L,$C37)/1000</f>
        <v>0</v>
      </c>
      <c r="AP37" s="51">
        <f>SUMIFS('2024'!$D:$D,'2024'!$K:$K,AP$4,'2024'!$L:$L,$C37)/1000</f>
        <v>0</v>
      </c>
      <c r="AQ37" s="51">
        <f>SUMIFS('2024'!$D:$D,'2024'!$K:$K,AQ$4,'2024'!$L:$L,$C37)/1000</f>
        <v>0</v>
      </c>
      <c r="AR37" s="51">
        <f>SUMIFS('2024'!$D:$D,'2024'!$K:$K,AR$4,'2024'!$L:$L,$C37)/1000</f>
        <v>0</v>
      </c>
      <c r="AS37" s="51">
        <f>SUMIFS('2024'!$D:$D,'2024'!$K:$K,AS$4,'2024'!$L:$L,$C37)/1000</f>
        <v>0</v>
      </c>
      <c r="AT37" s="51">
        <f>SUMIFS('2024'!$D:$D,'2024'!$K:$K,AT$4,'2024'!$L:$L,$C37)/1000</f>
        <v>0</v>
      </c>
      <c r="AU37" s="51">
        <f>SUMIFS('2024'!$D:$D,'2024'!$K:$K,AU$4,'2024'!$L:$L,$C37)/1000</f>
        <v>0</v>
      </c>
      <c r="AV37" s="51">
        <f>SUMIFS('2024'!$D:$D,'2024'!$K:$K,AV$4,'2024'!$L:$L,$C37)/1000</f>
        <v>0</v>
      </c>
      <c r="AW37" s="51">
        <f>SUMIFS('2024'!$D:$D,'2024'!$K:$K,AW$4,'2024'!$L:$L,$C37)/1000</f>
        <v>0</v>
      </c>
      <c r="AX37" s="51">
        <f>SUMIFS('2024'!$D:$D,'2024'!$K:$K,AX$4,'2024'!$L:$L,$C37)/1000</f>
        <v>0</v>
      </c>
      <c r="AY37" s="51">
        <f>SUMIFS('2024'!$D:$D,'2024'!$K:$K,AY$4,'2024'!$L:$L,$C37)/1000</f>
        <v>0</v>
      </c>
      <c r="AZ37" s="51">
        <f>SUMIFS('2024'!$D:$D,'2024'!$K:$K,AZ$4,'2024'!$L:$L,$C37)/1000</f>
        <v>0</v>
      </c>
      <c r="BA37" s="51">
        <f>SUMIFS('2024'!$D:$D,'2024'!$K:$K,BA$4,'2024'!$L:$L,$C37)/1000</f>
        <v>0</v>
      </c>
      <c r="BB37" s="51">
        <f>SUMIFS('2024'!$D:$D,'2024'!$K:$K,BB$4,'2024'!$L:$L,$C37)/1000</f>
        <v>0</v>
      </c>
      <c r="BC37" s="51">
        <f>SUMIFS('2024'!$D:$D,'2024'!$K:$K,BC$4,'2024'!$L:$L,$C37)/1000</f>
        <v>0</v>
      </c>
      <c r="BD37" s="51">
        <f>SUMIFS('2024'!$D:$D,'2024'!$K:$K,BD$4,'2024'!$L:$L,$C37)/1000</f>
        <v>0</v>
      </c>
      <c r="BE37" s="79">
        <f t="shared" si="47"/>
        <v>-1000</v>
      </c>
    </row>
    <row r="38" spans="1:57" x14ac:dyDescent="0.25">
      <c r="A38" s="13"/>
      <c r="B38" s="14" t="s">
        <v>20</v>
      </c>
      <c r="C38" t="s">
        <v>111</v>
      </c>
      <c r="D38" s="53">
        <f>SUMIFS('2024'!$D:$D,'2024'!$K:$K,D$4,'2024'!$L:$L,$C38)/1000</f>
        <v>0</v>
      </c>
      <c r="E38" s="53">
        <f>SUMIFS('2024'!$D:$D,'2024'!$K:$K,E$4,'2024'!$L:$L,$C38)/1000</f>
        <v>0</v>
      </c>
      <c r="F38" s="53">
        <f>SUMIFS('2024'!$D:$D,'2024'!$K:$K,F$4,'2024'!$L:$L,$C38)/1000</f>
        <v>0</v>
      </c>
      <c r="G38" s="53">
        <f>SUMIFS('2024'!$D:$D,'2024'!$K:$K,G$4,'2024'!$L:$L,$C38)/1000</f>
        <v>-7.9</v>
      </c>
      <c r="H38" s="53">
        <f>SUMIFS('2024'!$D:$D,'2024'!$K:$K,H$4,'2024'!$L:$L,$C38)/1000</f>
        <v>0</v>
      </c>
      <c r="I38" s="53">
        <f>SUMIFS('2024'!$D:$D,'2024'!$K:$K,I$4,'2024'!$L:$L,$C38)/1000</f>
        <v>-7.9</v>
      </c>
      <c r="J38" s="53">
        <f>SUMIFS('2024'!$D:$D,'2024'!$K:$K,J$4,'2024'!$L:$L,$C38)/1000</f>
        <v>0</v>
      </c>
      <c r="K38" s="53">
        <f>SUMIFS('2024'!$D:$D,'2024'!$K:$K,K$4,'2024'!$L:$L,$C38)/1000</f>
        <v>-15.8</v>
      </c>
      <c r="L38" s="53">
        <f>SUMIFS('2024'!$D:$D,'2024'!$K:$K,L$4,'2024'!$L:$L,$C38)/1000</f>
        <v>-7.9</v>
      </c>
      <c r="M38" s="51">
        <f>SUMIFS('2024'!$D:$D,'2024'!$K:$K,M$4,'2024'!$L:$L,$C38)/1000</f>
        <v>0</v>
      </c>
      <c r="N38" s="51">
        <f>SUMIFS('2024'!$D:$D,'2024'!$K:$K,N$4,'2024'!$L:$L,$C38)/1000</f>
        <v>0</v>
      </c>
      <c r="O38" s="51">
        <f>SUMIFS('2024'!$D:$D,'2024'!$K:$K,O$4,'2024'!$L:$L,$C38)/1000</f>
        <v>0</v>
      </c>
      <c r="P38" s="51">
        <f>SUMIFS('2024'!$D:$D,'2024'!$K:$K,P$4,'2024'!$L:$L,$C38)/1000</f>
        <v>0</v>
      </c>
      <c r="Q38" s="51">
        <f>SUMIFS('2024'!$D:$D,'2024'!$K:$K,Q$4,'2024'!$L:$L,$C38)/1000</f>
        <v>0</v>
      </c>
      <c r="R38" s="51">
        <f>SUMIFS('2024'!$D:$D,'2024'!$K:$K,R$4,'2024'!$L:$L,$C38)/1000</f>
        <v>0</v>
      </c>
      <c r="S38" s="51">
        <f>SUMIFS('2024'!$D:$D,'2024'!$K:$K,S$4,'2024'!$L:$L,$C38)/1000</f>
        <v>0</v>
      </c>
      <c r="T38" s="51">
        <f>SUMIFS('2024'!$D:$D,'2024'!$K:$K,T$4,'2024'!$L:$L,$C38)/1000</f>
        <v>0</v>
      </c>
      <c r="U38" s="51">
        <f>SUMIFS('2024'!$D:$D,'2024'!$K:$K,U$4,'2024'!$L:$L,$C38)/1000</f>
        <v>0</v>
      </c>
      <c r="V38" s="51">
        <f>SUMIFS('2024'!$D:$D,'2024'!$K:$K,V$4,'2024'!$L:$L,$C38)/1000</f>
        <v>0</v>
      </c>
      <c r="W38" s="51">
        <f>SUMIFS('2024'!$D:$D,'2024'!$K:$K,W$4,'2024'!$L:$L,$C38)/1000</f>
        <v>0</v>
      </c>
      <c r="X38" s="51">
        <f>SUMIFS('2024'!$D:$D,'2024'!$K:$K,X$4,'2024'!$L:$L,$C38)/1000</f>
        <v>0</v>
      </c>
      <c r="Y38" s="51">
        <f>SUMIFS('2024'!$D:$D,'2024'!$K:$K,Y$4,'2024'!$L:$L,$C38)/1000</f>
        <v>0</v>
      </c>
      <c r="Z38" s="51">
        <f>SUMIFS('2024'!$D:$D,'2024'!$K:$K,Z$4,'2024'!$L:$L,$C38)/1000</f>
        <v>0</v>
      </c>
      <c r="AA38" s="51">
        <f>SUMIFS('2024'!$D:$D,'2024'!$K:$K,AA$4,'2024'!$L:$L,$C38)/1000</f>
        <v>0</v>
      </c>
      <c r="AB38" s="51">
        <f>SUMIFS('2024'!$D:$D,'2024'!$K:$K,AB$4,'2024'!$L:$L,$C38)/1000</f>
        <v>0</v>
      </c>
      <c r="AC38" s="51">
        <f>SUMIFS('2024'!$D:$D,'2024'!$K:$K,AC$4,'2024'!$L:$L,$C38)/1000</f>
        <v>0</v>
      </c>
      <c r="AD38" s="51">
        <f>SUMIFS('2024'!$D:$D,'2024'!$K:$K,AD$4,'2024'!$L:$L,$C38)/1000</f>
        <v>0</v>
      </c>
      <c r="AE38" s="51">
        <f>SUMIFS('2024'!$D:$D,'2024'!$K:$K,AE$4,'2024'!$L:$L,$C38)/1000</f>
        <v>0</v>
      </c>
      <c r="AF38" s="51">
        <f>SUMIFS('2024'!$D:$D,'2024'!$K:$K,AF$4,'2024'!$L:$L,$C38)/1000</f>
        <v>0</v>
      </c>
      <c r="AG38" s="51">
        <f>SUMIFS('2024'!$D:$D,'2024'!$K:$K,AG$4,'2024'!$L:$L,$C38)/1000</f>
        <v>0</v>
      </c>
      <c r="AH38" s="51">
        <f>SUMIFS('2024'!$D:$D,'2024'!$K:$K,AH$4,'2024'!$L:$L,$C38)/1000</f>
        <v>0</v>
      </c>
      <c r="AI38" s="51">
        <f>SUMIFS('2024'!$D:$D,'2024'!$K:$K,AI$4,'2024'!$L:$L,$C38)/1000</f>
        <v>0</v>
      </c>
      <c r="AJ38" s="51">
        <f>SUMIFS('2024'!$D:$D,'2024'!$K:$K,AJ$4,'2024'!$L:$L,$C38)/1000</f>
        <v>0</v>
      </c>
      <c r="AK38" s="51">
        <f>SUMIFS('2024'!$D:$D,'2024'!$K:$K,AK$4,'2024'!$L:$L,$C38)/1000</f>
        <v>0</v>
      </c>
      <c r="AL38" s="51">
        <f>SUMIFS('2024'!$D:$D,'2024'!$K:$K,AL$4,'2024'!$L:$L,$C38)/1000</f>
        <v>0</v>
      </c>
      <c r="AM38" s="51">
        <f>SUMIFS('2024'!$D:$D,'2024'!$K:$K,AM$4,'2024'!$L:$L,$C38)/1000</f>
        <v>0</v>
      </c>
      <c r="AN38" s="51">
        <f>SUMIFS('2024'!$D:$D,'2024'!$K:$K,AN$4,'2024'!$L:$L,$C38)/1000</f>
        <v>0</v>
      </c>
      <c r="AO38" s="51">
        <f>SUMIFS('2024'!$D:$D,'2024'!$K:$K,AO$4,'2024'!$L:$L,$C38)/1000</f>
        <v>0</v>
      </c>
      <c r="AP38" s="51">
        <f>SUMIFS('2024'!$D:$D,'2024'!$K:$K,AP$4,'2024'!$L:$L,$C38)/1000</f>
        <v>0</v>
      </c>
      <c r="AQ38" s="51">
        <f>SUMIFS('2024'!$D:$D,'2024'!$K:$K,AQ$4,'2024'!$L:$L,$C38)/1000</f>
        <v>0</v>
      </c>
      <c r="AR38" s="51">
        <f>SUMIFS('2024'!$D:$D,'2024'!$K:$K,AR$4,'2024'!$L:$L,$C38)/1000</f>
        <v>0</v>
      </c>
      <c r="AS38" s="51">
        <f>SUMIFS('2024'!$D:$D,'2024'!$K:$K,AS$4,'2024'!$L:$L,$C38)/1000</f>
        <v>0</v>
      </c>
      <c r="AT38" s="51">
        <f>SUMIFS('2024'!$D:$D,'2024'!$K:$K,AT$4,'2024'!$L:$L,$C38)/1000</f>
        <v>0</v>
      </c>
      <c r="AU38" s="51">
        <f>SUMIFS('2024'!$D:$D,'2024'!$K:$K,AU$4,'2024'!$L:$L,$C38)/1000</f>
        <v>0</v>
      </c>
      <c r="AV38" s="51">
        <f>SUMIFS('2024'!$D:$D,'2024'!$K:$K,AV$4,'2024'!$L:$L,$C38)/1000</f>
        <v>0</v>
      </c>
      <c r="AW38" s="51">
        <f>SUMIFS('2024'!$D:$D,'2024'!$K:$K,AW$4,'2024'!$L:$L,$C38)/1000</f>
        <v>0</v>
      </c>
      <c r="AX38" s="51">
        <f>SUMIFS('2024'!$D:$D,'2024'!$K:$K,AX$4,'2024'!$L:$L,$C38)/1000</f>
        <v>0</v>
      </c>
      <c r="AY38" s="51">
        <f>SUMIFS('2024'!$D:$D,'2024'!$K:$K,AY$4,'2024'!$L:$L,$C38)/1000</f>
        <v>0</v>
      </c>
      <c r="AZ38" s="51">
        <f>SUMIFS('2024'!$D:$D,'2024'!$K:$K,AZ$4,'2024'!$L:$L,$C38)/1000</f>
        <v>0</v>
      </c>
      <c r="BA38" s="51">
        <f>SUMIFS('2024'!$D:$D,'2024'!$K:$K,BA$4,'2024'!$L:$L,$C38)/1000</f>
        <v>0</v>
      </c>
      <c r="BB38" s="51">
        <f>SUMIFS('2024'!$D:$D,'2024'!$K:$K,BB$4,'2024'!$L:$L,$C38)/1000</f>
        <v>0</v>
      </c>
      <c r="BC38" s="51">
        <f>SUMIFS('2024'!$D:$D,'2024'!$K:$K,BC$4,'2024'!$L:$L,$C38)/1000</f>
        <v>0</v>
      </c>
      <c r="BD38" s="51">
        <f>SUMIFS('2024'!$D:$D,'2024'!$K:$K,BD$4,'2024'!$L:$L,$C38)/1000</f>
        <v>0</v>
      </c>
      <c r="BE38" s="79">
        <f t="shared" si="47"/>
        <v>-39.5</v>
      </c>
    </row>
    <row r="39" spans="1:57" x14ac:dyDescent="0.25">
      <c r="A39" s="13"/>
      <c r="B39" s="14" t="s">
        <v>20</v>
      </c>
      <c r="C39" t="s">
        <v>153</v>
      </c>
      <c r="D39" s="53">
        <f>SUMIFS('2024'!$D:$D,'2024'!$K:$K,D$4,'2024'!$L:$L,$C39)/1000</f>
        <v>0</v>
      </c>
      <c r="E39" s="53">
        <f>SUMIFS('2024'!$D:$D,'2024'!$K:$K,E$4,'2024'!$L:$L,$C39)/1000</f>
        <v>0</v>
      </c>
      <c r="F39" s="53">
        <f>SUMIFS('2024'!$D:$D,'2024'!$K:$K,F$4,'2024'!$L:$L,$C39)/1000</f>
        <v>0</v>
      </c>
      <c r="G39" s="53">
        <f>SUMIFS('2024'!$D:$D,'2024'!$K:$K,G$4,'2024'!$L:$L,$C39)/1000</f>
        <v>0</v>
      </c>
      <c r="H39" s="53">
        <f>SUMIFS('2024'!$D:$D,'2024'!$K:$K,H$4,'2024'!$L:$L,$C39)/1000</f>
        <v>0</v>
      </c>
      <c r="I39" s="53">
        <f>SUMIFS('2024'!$D:$D,'2024'!$K:$K,I$4,'2024'!$L:$L,$C39)/1000</f>
        <v>0</v>
      </c>
      <c r="J39" s="53">
        <f>SUMIFS('2024'!$D:$D,'2024'!$K:$K,J$4,'2024'!$L:$L,$C39)/1000</f>
        <v>0</v>
      </c>
      <c r="K39" s="53">
        <f>SUMIFS('2024'!$D:$D,'2024'!$K:$K,K$4,'2024'!$L:$L,$C39)/1000</f>
        <v>0</v>
      </c>
      <c r="L39" s="53">
        <f>SUMIFS('2024'!$D:$D,'2024'!$K:$K,L$4,'2024'!$L:$L,$C39)/1000</f>
        <v>0</v>
      </c>
      <c r="M39" s="51">
        <f>SUMIFS('2024'!$D:$D,'2024'!$K:$K,M$4,'2024'!$L:$L,$C39)/1000</f>
        <v>0</v>
      </c>
      <c r="N39" s="51">
        <f>SUMIFS('2024'!$D:$D,'2024'!$K:$K,N$4,'2024'!$L:$L,$C39)/1000</f>
        <v>0</v>
      </c>
      <c r="O39" s="51">
        <f>SUMIFS('2024'!$D:$D,'2024'!$K:$K,O$4,'2024'!$L:$L,$C39)/1000</f>
        <v>0</v>
      </c>
      <c r="P39" s="51">
        <f>SUMIFS('2024'!$D:$D,'2024'!$K:$K,P$4,'2024'!$L:$L,$C39)/1000</f>
        <v>0</v>
      </c>
      <c r="Q39" s="51">
        <f>SUMIFS('2024'!$D:$D,'2024'!$K:$K,Q$4,'2024'!$L:$L,$C39)/1000</f>
        <v>0</v>
      </c>
      <c r="R39" s="51">
        <f>SUMIFS('2024'!$D:$D,'2024'!$K:$K,R$4,'2024'!$L:$L,$C39)/1000</f>
        <v>0</v>
      </c>
      <c r="S39" s="51">
        <f>SUMIFS('2024'!$D:$D,'2024'!$K:$K,S$4,'2024'!$L:$L,$C39)/1000</f>
        <v>0</v>
      </c>
      <c r="T39" s="51">
        <f>SUMIFS('2024'!$D:$D,'2024'!$K:$K,T$4,'2024'!$L:$L,$C39)/1000</f>
        <v>0</v>
      </c>
      <c r="U39" s="51">
        <f>SUMIFS('2024'!$D:$D,'2024'!$K:$K,U$4,'2024'!$L:$L,$C39)/1000</f>
        <v>0</v>
      </c>
      <c r="V39" s="51">
        <f>SUMIFS('2024'!$D:$D,'2024'!$K:$K,V$4,'2024'!$L:$L,$C39)/1000</f>
        <v>0</v>
      </c>
      <c r="W39" s="51">
        <f>SUMIFS('2024'!$D:$D,'2024'!$K:$K,W$4,'2024'!$L:$L,$C39)/1000</f>
        <v>0</v>
      </c>
      <c r="X39" s="51">
        <f>SUMIFS('2024'!$D:$D,'2024'!$K:$K,X$4,'2024'!$L:$L,$C39)/1000</f>
        <v>0</v>
      </c>
      <c r="Y39" s="51">
        <f>SUMIFS('2024'!$D:$D,'2024'!$K:$K,Y$4,'2024'!$L:$L,$C39)/1000</f>
        <v>0</v>
      </c>
      <c r="Z39" s="51">
        <f>SUMIFS('2024'!$D:$D,'2024'!$K:$K,Z$4,'2024'!$L:$L,$C39)/1000</f>
        <v>0</v>
      </c>
      <c r="AA39" s="51">
        <f>SUMIFS('2024'!$D:$D,'2024'!$K:$K,AA$4,'2024'!$L:$L,$C39)/1000</f>
        <v>0</v>
      </c>
      <c r="AB39" s="51">
        <f>SUMIFS('2024'!$D:$D,'2024'!$K:$K,AB$4,'2024'!$L:$L,$C39)/1000</f>
        <v>0</v>
      </c>
      <c r="AC39" s="51">
        <f>SUMIFS('2024'!$D:$D,'2024'!$K:$K,AC$4,'2024'!$L:$L,$C39)/1000</f>
        <v>0</v>
      </c>
      <c r="AD39" s="51">
        <f>SUMIFS('2024'!$D:$D,'2024'!$K:$K,AD$4,'2024'!$L:$L,$C39)/1000</f>
        <v>0</v>
      </c>
      <c r="AE39" s="51">
        <f>SUMIFS('2024'!$D:$D,'2024'!$K:$K,AE$4,'2024'!$L:$L,$C39)/1000</f>
        <v>0</v>
      </c>
      <c r="AF39" s="51">
        <f>SUMIFS('2024'!$D:$D,'2024'!$K:$K,AF$4,'2024'!$L:$L,$C39)/1000</f>
        <v>0</v>
      </c>
      <c r="AG39" s="51">
        <f>SUMIFS('2024'!$D:$D,'2024'!$K:$K,AG$4,'2024'!$L:$L,$C39)/1000</f>
        <v>0</v>
      </c>
      <c r="AH39" s="51">
        <f>SUMIFS('2024'!$D:$D,'2024'!$K:$K,AH$4,'2024'!$L:$L,$C39)/1000</f>
        <v>0</v>
      </c>
      <c r="AI39" s="51">
        <f>SUMIFS('2024'!$D:$D,'2024'!$K:$K,AI$4,'2024'!$L:$L,$C39)/1000</f>
        <v>0</v>
      </c>
      <c r="AJ39" s="51">
        <f>SUMIFS('2024'!$D:$D,'2024'!$K:$K,AJ$4,'2024'!$L:$L,$C39)/1000</f>
        <v>0</v>
      </c>
      <c r="AK39" s="51">
        <f>SUMIFS('2024'!$D:$D,'2024'!$K:$K,AK$4,'2024'!$L:$L,$C39)/1000</f>
        <v>0</v>
      </c>
      <c r="AL39" s="51">
        <f>SUMIFS('2024'!$D:$D,'2024'!$K:$K,AL$4,'2024'!$L:$L,$C39)/1000</f>
        <v>0</v>
      </c>
      <c r="AM39" s="51">
        <f>SUMIFS('2024'!$D:$D,'2024'!$K:$K,AM$4,'2024'!$L:$L,$C39)/1000</f>
        <v>0</v>
      </c>
      <c r="AN39" s="51">
        <f>SUMIFS('2024'!$D:$D,'2024'!$K:$K,AN$4,'2024'!$L:$L,$C39)/1000</f>
        <v>0</v>
      </c>
      <c r="AO39" s="51">
        <f>SUMIFS('2024'!$D:$D,'2024'!$K:$K,AO$4,'2024'!$L:$L,$C39)/1000</f>
        <v>0</v>
      </c>
      <c r="AP39" s="51">
        <f>SUMIFS('2024'!$D:$D,'2024'!$K:$K,AP$4,'2024'!$L:$L,$C39)/1000</f>
        <v>0</v>
      </c>
      <c r="AQ39" s="51">
        <f>SUMIFS('2024'!$D:$D,'2024'!$K:$K,AQ$4,'2024'!$L:$L,$C39)/1000</f>
        <v>0</v>
      </c>
      <c r="AR39" s="51">
        <f>SUMIFS('2024'!$D:$D,'2024'!$K:$K,AR$4,'2024'!$L:$L,$C39)/1000</f>
        <v>0</v>
      </c>
      <c r="AS39" s="51">
        <f>SUMIFS('2024'!$D:$D,'2024'!$K:$K,AS$4,'2024'!$L:$L,$C39)/1000</f>
        <v>0</v>
      </c>
      <c r="AT39" s="51">
        <f>SUMIFS('2024'!$D:$D,'2024'!$K:$K,AT$4,'2024'!$L:$L,$C39)/1000</f>
        <v>0</v>
      </c>
      <c r="AU39" s="51">
        <f>SUMIFS('2024'!$D:$D,'2024'!$K:$K,AU$4,'2024'!$L:$L,$C39)/1000</f>
        <v>0</v>
      </c>
      <c r="AV39" s="51">
        <f>SUMIFS('2024'!$D:$D,'2024'!$K:$K,AV$4,'2024'!$L:$L,$C39)/1000</f>
        <v>0</v>
      </c>
      <c r="AW39" s="51">
        <f>SUMIFS('2024'!$D:$D,'2024'!$K:$K,AW$4,'2024'!$L:$L,$C39)/1000</f>
        <v>0</v>
      </c>
      <c r="AX39" s="51">
        <f>SUMIFS('2024'!$D:$D,'2024'!$K:$K,AX$4,'2024'!$L:$L,$C39)/1000</f>
        <v>0</v>
      </c>
      <c r="AY39" s="51">
        <f>SUMIFS('2024'!$D:$D,'2024'!$K:$K,AY$4,'2024'!$L:$L,$C39)/1000</f>
        <v>0</v>
      </c>
      <c r="AZ39" s="51">
        <f>SUMIFS('2024'!$D:$D,'2024'!$K:$K,AZ$4,'2024'!$L:$L,$C39)/1000</f>
        <v>0</v>
      </c>
      <c r="BA39" s="51">
        <f>SUMIFS('2024'!$D:$D,'2024'!$K:$K,BA$4,'2024'!$L:$L,$C39)/1000</f>
        <v>0</v>
      </c>
      <c r="BB39" s="51">
        <f>SUMIFS('2024'!$D:$D,'2024'!$K:$K,BB$4,'2024'!$L:$L,$C39)/1000</f>
        <v>0</v>
      </c>
      <c r="BC39" s="51">
        <f>SUMIFS('2024'!$D:$D,'2024'!$K:$K,BC$4,'2024'!$L:$L,$C39)/1000</f>
        <v>0</v>
      </c>
      <c r="BD39" s="51">
        <f>SUMIFS('2024'!$D:$D,'2024'!$K:$K,BD$4,'2024'!$L:$L,$C39)/1000</f>
        <v>0</v>
      </c>
      <c r="BE39" s="79">
        <f t="shared" si="47"/>
        <v>0</v>
      </c>
    </row>
    <row r="40" spans="1:57" x14ac:dyDescent="0.25">
      <c r="A40" s="13"/>
      <c r="B40" s="14" t="s">
        <v>20</v>
      </c>
      <c r="C40" s="15" t="s">
        <v>97</v>
      </c>
      <c r="D40" s="53">
        <f>SUMIFS('2024'!$D:$D,'2024'!$K:$K,D$4,'2024'!$L:$L,$C40)/1000</f>
        <v>0</v>
      </c>
      <c r="E40" s="53">
        <f>SUMIFS('2024'!$D:$D,'2024'!$K:$K,E$4,'2024'!$L:$L,$C40)/1000</f>
        <v>0</v>
      </c>
      <c r="F40" s="53">
        <f>SUMIFS('2024'!$D:$D,'2024'!$K:$K,F$4,'2024'!$L:$L,$C40)/1000</f>
        <v>0</v>
      </c>
      <c r="G40" s="53">
        <f>SUMIFS('2024'!$D:$D,'2024'!$K:$K,G$4,'2024'!$L:$L,$C40)/1000</f>
        <v>0</v>
      </c>
      <c r="H40" s="53">
        <f>SUMIFS('2024'!$D:$D,'2024'!$K:$K,H$4,'2024'!$L:$L,$C40)/1000</f>
        <v>0</v>
      </c>
      <c r="I40" s="53">
        <f>SUMIFS('2024'!$D:$D,'2024'!$K:$K,I$4,'2024'!$L:$L,$C40)/1000</f>
        <v>0</v>
      </c>
      <c r="J40" s="53">
        <f>SUMIFS('2024'!$D:$D,'2024'!$K:$K,J$4,'2024'!$L:$L,$C40)/1000</f>
        <v>0</v>
      </c>
      <c r="K40" s="53">
        <f>SUMIFS('2024'!$D:$D,'2024'!$K:$K,K$4,'2024'!$L:$L,$C40)/1000</f>
        <v>0</v>
      </c>
      <c r="L40" s="53">
        <f>SUMIFS('2024'!$D:$D,'2024'!$K:$K,L$4,'2024'!$L:$L,$C40)/1000</f>
        <v>0</v>
      </c>
      <c r="M40" s="51">
        <f>SUMIFS('2024'!$D:$D,'2024'!$K:$K,M$4,'2024'!$L:$L,$C40)/1000</f>
        <v>0</v>
      </c>
      <c r="N40" s="51">
        <f>SUMIFS('2024'!$D:$D,'2024'!$K:$K,N$4,'2024'!$L:$L,$C40)/1000</f>
        <v>0</v>
      </c>
      <c r="O40" s="51">
        <f>SUMIFS('2024'!$D:$D,'2024'!$K:$K,O$4,'2024'!$L:$L,$C40)/1000</f>
        <v>0</v>
      </c>
      <c r="P40" s="51">
        <f>SUMIFS('2024'!$D:$D,'2024'!$K:$K,P$4,'2024'!$L:$L,$C40)/1000</f>
        <v>0</v>
      </c>
      <c r="Q40" s="51">
        <f>SUMIFS('2024'!$D:$D,'2024'!$K:$K,Q$4,'2024'!$L:$L,$C40)/1000</f>
        <v>0</v>
      </c>
      <c r="R40" s="51">
        <f>SUMIFS('2024'!$D:$D,'2024'!$K:$K,R$4,'2024'!$L:$L,$C40)/1000</f>
        <v>0</v>
      </c>
      <c r="S40" s="51">
        <f>SUMIFS('2024'!$D:$D,'2024'!$K:$K,S$4,'2024'!$L:$L,$C40)/1000</f>
        <v>0</v>
      </c>
      <c r="T40" s="51">
        <f>SUMIFS('2024'!$D:$D,'2024'!$K:$K,T$4,'2024'!$L:$L,$C40)/1000</f>
        <v>0</v>
      </c>
      <c r="U40" s="51">
        <f>SUMIFS('2024'!$D:$D,'2024'!$K:$K,U$4,'2024'!$L:$L,$C40)/1000</f>
        <v>0</v>
      </c>
      <c r="V40" s="51">
        <f>SUMIFS('2024'!$D:$D,'2024'!$K:$K,V$4,'2024'!$L:$L,$C40)/1000</f>
        <v>0</v>
      </c>
      <c r="W40" s="51">
        <f>SUMIFS('2024'!$D:$D,'2024'!$K:$K,W$4,'2024'!$L:$L,$C40)/1000</f>
        <v>0</v>
      </c>
      <c r="X40" s="51">
        <f>SUMIFS('2024'!$D:$D,'2024'!$K:$K,X$4,'2024'!$L:$L,$C40)/1000</f>
        <v>0</v>
      </c>
      <c r="Y40" s="51">
        <f>SUMIFS('2024'!$D:$D,'2024'!$K:$K,Y$4,'2024'!$L:$L,$C40)/1000</f>
        <v>0</v>
      </c>
      <c r="Z40" s="51">
        <f>SUMIFS('2024'!$D:$D,'2024'!$K:$K,Z$4,'2024'!$L:$L,$C40)/1000</f>
        <v>0</v>
      </c>
      <c r="AA40" s="51">
        <f>SUMIFS('2024'!$D:$D,'2024'!$K:$K,AA$4,'2024'!$L:$L,$C40)/1000</f>
        <v>0</v>
      </c>
      <c r="AB40" s="51">
        <f>SUMIFS('2024'!$D:$D,'2024'!$K:$K,AB$4,'2024'!$L:$L,$C40)/1000</f>
        <v>0</v>
      </c>
      <c r="AC40" s="51">
        <f>SUMIFS('2024'!$D:$D,'2024'!$K:$K,AC$4,'2024'!$L:$L,$C40)/1000</f>
        <v>0</v>
      </c>
      <c r="AD40" s="51">
        <f>SUMIFS('2024'!$D:$D,'2024'!$K:$K,AD$4,'2024'!$L:$L,$C40)/1000</f>
        <v>0</v>
      </c>
      <c r="AE40" s="51">
        <f>SUMIFS('2024'!$D:$D,'2024'!$K:$K,AE$4,'2024'!$L:$L,$C40)/1000</f>
        <v>0</v>
      </c>
      <c r="AF40" s="51">
        <f>SUMIFS('2024'!$D:$D,'2024'!$K:$K,AF$4,'2024'!$L:$L,$C40)/1000</f>
        <v>0</v>
      </c>
      <c r="AG40" s="51">
        <f>SUMIFS('2024'!$D:$D,'2024'!$K:$K,AG$4,'2024'!$L:$L,$C40)/1000</f>
        <v>0</v>
      </c>
      <c r="AH40" s="51">
        <f>SUMIFS('2024'!$D:$D,'2024'!$K:$K,AH$4,'2024'!$L:$L,$C40)/1000</f>
        <v>0</v>
      </c>
      <c r="AI40" s="51">
        <f>SUMIFS('2024'!$D:$D,'2024'!$K:$K,AI$4,'2024'!$L:$L,$C40)/1000</f>
        <v>0</v>
      </c>
      <c r="AJ40" s="51">
        <f>SUMIFS('2024'!$D:$D,'2024'!$K:$K,AJ$4,'2024'!$L:$L,$C40)/1000</f>
        <v>0</v>
      </c>
      <c r="AK40" s="51">
        <f>SUMIFS('2024'!$D:$D,'2024'!$K:$K,AK$4,'2024'!$L:$L,$C40)/1000</f>
        <v>0</v>
      </c>
      <c r="AL40" s="51">
        <f>SUMIFS('2024'!$D:$D,'2024'!$K:$K,AL$4,'2024'!$L:$L,$C40)/1000</f>
        <v>0</v>
      </c>
      <c r="AM40" s="51">
        <f>SUMIFS('2024'!$D:$D,'2024'!$K:$K,AM$4,'2024'!$L:$L,$C40)/1000</f>
        <v>0</v>
      </c>
      <c r="AN40" s="51">
        <f>SUMIFS('2024'!$D:$D,'2024'!$K:$K,AN$4,'2024'!$L:$L,$C40)/1000</f>
        <v>0</v>
      </c>
      <c r="AO40" s="51">
        <f>SUMIFS('2024'!$D:$D,'2024'!$K:$K,AO$4,'2024'!$L:$L,$C40)/1000</f>
        <v>0</v>
      </c>
      <c r="AP40" s="51">
        <f>SUMIFS('2024'!$D:$D,'2024'!$K:$K,AP$4,'2024'!$L:$L,$C40)/1000</f>
        <v>0</v>
      </c>
      <c r="AQ40" s="51">
        <f>SUMIFS('2024'!$D:$D,'2024'!$K:$K,AQ$4,'2024'!$L:$L,$C40)/1000</f>
        <v>0</v>
      </c>
      <c r="AR40" s="51">
        <f>SUMIFS('2024'!$D:$D,'2024'!$K:$K,AR$4,'2024'!$L:$L,$C40)/1000</f>
        <v>0</v>
      </c>
      <c r="AS40" s="51">
        <f>SUMIFS('2024'!$D:$D,'2024'!$K:$K,AS$4,'2024'!$L:$L,$C40)/1000</f>
        <v>0</v>
      </c>
      <c r="AT40" s="51">
        <f>SUMIFS('2024'!$D:$D,'2024'!$K:$K,AT$4,'2024'!$L:$L,$C40)/1000</f>
        <v>0</v>
      </c>
      <c r="AU40" s="51">
        <f>SUMIFS('2024'!$D:$D,'2024'!$K:$K,AU$4,'2024'!$L:$L,$C40)/1000</f>
        <v>0</v>
      </c>
      <c r="AV40" s="51">
        <f>SUMIFS('2024'!$D:$D,'2024'!$K:$K,AV$4,'2024'!$L:$L,$C40)/1000</f>
        <v>0</v>
      </c>
      <c r="AW40" s="51">
        <f>SUMIFS('2024'!$D:$D,'2024'!$K:$K,AW$4,'2024'!$L:$L,$C40)/1000</f>
        <v>0</v>
      </c>
      <c r="AX40" s="51">
        <f>SUMIFS('2024'!$D:$D,'2024'!$K:$K,AX$4,'2024'!$L:$L,$C40)/1000</f>
        <v>0</v>
      </c>
      <c r="AY40" s="51">
        <f>SUMIFS('2024'!$D:$D,'2024'!$K:$K,AY$4,'2024'!$L:$L,$C40)/1000</f>
        <v>0</v>
      </c>
      <c r="AZ40" s="51">
        <f>SUMIFS('2024'!$D:$D,'2024'!$K:$K,AZ$4,'2024'!$L:$L,$C40)/1000</f>
        <v>0</v>
      </c>
      <c r="BA40" s="51">
        <f>SUMIFS('2024'!$D:$D,'2024'!$K:$K,BA$4,'2024'!$L:$L,$C40)/1000</f>
        <v>0</v>
      </c>
      <c r="BB40" s="51">
        <f>SUMIFS('2024'!$D:$D,'2024'!$K:$K,BB$4,'2024'!$L:$L,$C40)/1000</f>
        <v>0</v>
      </c>
      <c r="BC40" s="51">
        <f>SUMIFS('2024'!$D:$D,'2024'!$K:$K,BC$4,'2024'!$L:$L,$C40)/1000</f>
        <v>0</v>
      </c>
      <c r="BD40" s="51">
        <f>SUMIFS('2024'!$D:$D,'2024'!$K:$K,BD$4,'2024'!$L:$L,$C40)/1000</f>
        <v>0</v>
      </c>
      <c r="BE40" s="79">
        <f t="shared" si="47"/>
        <v>0</v>
      </c>
    </row>
    <row r="41" spans="1:57" x14ac:dyDescent="0.25">
      <c r="A41" s="58"/>
      <c r="B41" s="59" t="s">
        <v>20</v>
      </c>
      <c r="C41" s="60" t="s">
        <v>307</v>
      </c>
      <c r="D41" s="61">
        <f>SUMIFS('2024'!$D:$D,'2024'!$K:$K,D$4,'2024'!$L:$L,$C41)/1000</f>
        <v>0</v>
      </c>
      <c r="E41" s="61">
        <f>SUMIFS('2024'!$D:$D,'2024'!$K:$K,E$4,'2024'!$L:$L,$C41)/1000</f>
        <v>0</v>
      </c>
      <c r="F41" s="61">
        <f>SUMIFS('2024'!$D:$D,'2024'!$K:$K,F$4,'2024'!$L:$L,$C41)/1000</f>
        <v>0</v>
      </c>
      <c r="G41" s="61">
        <f>SUMIFS('2024'!$D:$D,'2024'!$K:$K,G$4,'2024'!$L:$L,$C41)/1000</f>
        <v>0</v>
      </c>
      <c r="H41" s="61">
        <f>SUMIFS('2024'!$D:$D,'2024'!$K:$K,H$4,'2024'!$L:$L,$C41)/1000</f>
        <v>0</v>
      </c>
      <c r="I41" s="61">
        <f>SUMIFS('2024'!$D:$D,'2024'!$K:$K,I$4,'2024'!$L:$L,$C41)/1000</f>
        <v>0</v>
      </c>
      <c r="J41" s="61">
        <f>SUMIFS('2024'!$D:$D,'2024'!$K:$K,J$4,'2024'!$L:$L,$C41)/1000</f>
        <v>0</v>
      </c>
      <c r="K41" s="61">
        <f>SUMIFS('2024'!$D:$D,'2024'!$K:$K,K$4,'2024'!$L:$L,$C41)/1000</f>
        <v>0</v>
      </c>
      <c r="L41" s="61">
        <f>SUMIFS('2024'!$D:$D,'2024'!$K:$K,L$4,'2024'!$L:$L,$C41)/1000</f>
        <v>0</v>
      </c>
      <c r="M41" s="62">
        <f>SUMIFS('2024'!$D:$D,'2024'!$K:$K,M$4,'2024'!$L:$L,$C41)/1000</f>
        <v>0</v>
      </c>
      <c r="N41" s="62">
        <f>SUMIFS('2024'!$D:$D,'2024'!$K:$K,N$4,'2024'!$L:$L,$C41)/1000</f>
        <v>0</v>
      </c>
      <c r="O41" s="62">
        <f>SUMIFS('2024'!$D:$D,'2024'!$K:$K,O$4,'2024'!$L:$L,$C41)/1000</f>
        <v>0</v>
      </c>
      <c r="P41" s="62">
        <v>-568</v>
      </c>
      <c r="Q41" s="62">
        <f>SUMIFS('2024'!$D:$D,'2024'!$K:$K,Q$4,'2024'!$L:$L,$C41)/1000</f>
        <v>0</v>
      </c>
      <c r="R41" s="62">
        <f>SUMIFS('2024'!$D:$D,'2024'!$K:$K,R$4,'2024'!$L:$L,$C41)/1000</f>
        <v>0</v>
      </c>
      <c r="S41" s="62">
        <f>SUMIFS('2024'!$D:$D,'2024'!$K:$K,S$4,'2024'!$L:$L,$C41)/1000</f>
        <v>0</v>
      </c>
      <c r="T41" s="62">
        <f>SUMIFS('2024'!$D:$D,'2024'!$K:$K,T$4,'2024'!$L:$L,$C41)/1000</f>
        <v>0</v>
      </c>
      <c r="U41" s="62">
        <v>-568</v>
      </c>
      <c r="V41" s="62">
        <f>SUMIFS('2024'!$D:$D,'2024'!$K:$K,V$4,'2024'!$L:$L,$C41)/1000</f>
        <v>0</v>
      </c>
      <c r="W41" s="62">
        <f>SUMIFS('2024'!$D:$D,'2024'!$K:$K,W$4,'2024'!$L:$L,$C41)/1000</f>
        <v>0</v>
      </c>
      <c r="X41" s="62">
        <f>SUMIFS('2024'!$D:$D,'2024'!$K:$K,X$4,'2024'!$L:$L,$C41)/1000</f>
        <v>0</v>
      </c>
      <c r="Y41" s="62">
        <v>-568</v>
      </c>
      <c r="Z41" s="62">
        <f>SUMIFS('2024'!$D:$D,'2024'!$K:$K,Z$4,'2024'!$L:$L,$C41)/1000</f>
        <v>0</v>
      </c>
      <c r="AA41" s="62">
        <f>SUMIFS('2024'!$D:$D,'2024'!$K:$K,AA$4,'2024'!$L:$L,$C41)/1000</f>
        <v>0</v>
      </c>
      <c r="AB41" s="62">
        <f>SUMIFS('2024'!$D:$D,'2024'!$K:$K,AB$4,'2024'!$L:$L,$C41)/1000</f>
        <v>0</v>
      </c>
      <c r="AC41" s="62">
        <v>-568</v>
      </c>
      <c r="AD41" s="62">
        <f>SUMIFS('2024'!$D:$D,'2024'!$K:$K,AD$4,'2024'!$L:$L,$C41)/1000</f>
        <v>0</v>
      </c>
      <c r="AE41" s="62">
        <f>SUMIFS('2024'!$D:$D,'2024'!$K:$K,AE$4,'2024'!$L:$L,$C41)/1000</f>
        <v>0</v>
      </c>
      <c r="AF41" s="62">
        <f>SUMIFS('2024'!$D:$D,'2024'!$K:$K,AF$4,'2024'!$L:$L,$C41)/1000</f>
        <v>0</v>
      </c>
      <c r="AG41" s="62">
        <f>SUMIFS('2024'!$D:$D,'2024'!$K:$K,AG$4,'2024'!$L:$L,$C41)/1000</f>
        <v>0</v>
      </c>
      <c r="AH41" s="62">
        <v>-568</v>
      </c>
      <c r="AI41" s="62">
        <f>SUMIFS('2024'!$D:$D,'2024'!$K:$K,AI$4,'2024'!$L:$L,$C41)/1000</f>
        <v>0</v>
      </c>
      <c r="AJ41" s="62">
        <f>SUMIFS('2024'!$D:$D,'2024'!$K:$K,AJ$4,'2024'!$L:$L,$C41)/1000</f>
        <v>0</v>
      </c>
      <c r="AK41" s="62">
        <f>SUMIFS('2024'!$D:$D,'2024'!$K:$K,AK$4,'2024'!$L:$L,$C41)/1000</f>
        <v>0</v>
      </c>
      <c r="AL41" s="62">
        <v>-568</v>
      </c>
      <c r="AM41" s="62">
        <f>SUMIFS('2024'!$D:$D,'2024'!$K:$K,AM$4,'2024'!$L:$L,$C41)/1000</f>
        <v>0</v>
      </c>
      <c r="AN41" s="62">
        <f>SUMIFS('2024'!$D:$D,'2024'!$K:$K,AN$4,'2024'!$L:$L,$C41)/1000</f>
        <v>0</v>
      </c>
      <c r="AO41" s="62">
        <f>SUMIFS('2024'!$D:$D,'2024'!$K:$K,AO$4,'2024'!$L:$L,$C41)/1000</f>
        <v>0</v>
      </c>
      <c r="AP41" s="62">
        <f>SUMIFS('2024'!$D:$D,'2024'!$K:$K,AP$4,'2024'!$L:$L,$C41)/1000</f>
        <v>0</v>
      </c>
      <c r="AQ41" s="62">
        <v>-568</v>
      </c>
      <c r="AR41" s="62">
        <f>SUMIFS('2024'!$D:$D,'2024'!$K:$K,AR$4,'2024'!$L:$L,$C41)/1000</f>
        <v>0</v>
      </c>
      <c r="AS41" s="62">
        <f>SUMIFS('2024'!$D:$D,'2024'!$K:$K,AS$4,'2024'!$L:$L,$C41)/1000</f>
        <v>0</v>
      </c>
      <c r="AT41" s="62">
        <f>SUMIFS('2024'!$D:$D,'2024'!$K:$K,AT$4,'2024'!$L:$L,$C41)/1000</f>
        <v>0</v>
      </c>
      <c r="AU41" s="62">
        <v>-568</v>
      </c>
      <c r="AV41" s="62">
        <f>SUMIFS('2024'!$D:$D,'2024'!$K:$K,AV$4,'2024'!$L:$L,$C41)/1000</f>
        <v>0</v>
      </c>
      <c r="AW41" s="62">
        <f>SUMIFS('2024'!$D:$D,'2024'!$K:$K,AW$4,'2024'!$L:$L,$C41)/1000</f>
        <v>0</v>
      </c>
      <c r="AX41" s="62">
        <f>SUMIFS('2024'!$D:$D,'2024'!$K:$K,AX$4,'2024'!$L:$L,$C41)/1000</f>
        <v>0</v>
      </c>
      <c r="AY41" s="62">
        <v>-568</v>
      </c>
      <c r="AZ41" s="62">
        <f>SUMIFS('2024'!$D:$D,'2024'!$K:$K,AZ$4,'2024'!$L:$L,$C41)/1000</f>
        <v>0</v>
      </c>
      <c r="BA41" s="62">
        <f>SUMIFS('2024'!$D:$D,'2024'!$K:$K,BA$4,'2024'!$L:$L,$C41)/1000</f>
        <v>0</v>
      </c>
      <c r="BB41" s="62">
        <f>SUMIFS('2024'!$D:$D,'2024'!$K:$K,BB$4,'2024'!$L:$L,$C41)/1000</f>
        <v>0</v>
      </c>
      <c r="BC41" s="62">
        <f>SUMIFS('2024'!$D:$D,'2024'!$K:$K,BC$4,'2024'!$L:$L,$C41)/1000</f>
        <v>0</v>
      </c>
      <c r="BD41" s="62">
        <v>-568</v>
      </c>
      <c r="BE41" s="79">
        <f t="shared" si="47"/>
        <v>-5680</v>
      </c>
    </row>
    <row r="42" spans="1:57" x14ac:dyDescent="0.25">
      <c r="A42" s="58"/>
      <c r="B42" s="59" t="s">
        <v>20</v>
      </c>
      <c r="C42" s="60" t="s">
        <v>306</v>
      </c>
      <c r="D42" s="61">
        <f>SUMIFS('2024'!$D:$D,'2024'!$K:$K,D$4,'2024'!$L:$L,$C42)/1000</f>
        <v>0</v>
      </c>
      <c r="E42" s="61">
        <f>SUMIFS('2024'!$D:$D,'2024'!$K:$K,E$4,'2024'!$L:$L,$C42)/1000</f>
        <v>0</v>
      </c>
      <c r="F42" s="61">
        <f>SUMIFS('2024'!$D:$D,'2024'!$K:$K,F$4,'2024'!$L:$L,$C42)/1000</f>
        <v>0</v>
      </c>
      <c r="G42" s="61">
        <f>SUMIFS('2024'!$D:$D,'2024'!$K:$K,G$4,'2024'!$L:$L,$C42)/1000</f>
        <v>0</v>
      </c>
      <c r="H42" s="61">
        <f>SUMIFS('2024'!$D:$D,'2024'!$K:$K,H$4,'2024'!$L:$L,$C42)/1000</f>
        <v>0</v>
      </c>
      <c r="I42" s="61">
        <f>SUMIFS('2024'!$D:$D,'2024'!$K:$K,I$4,'2024'!$L:$L,$C42)/1000</f>
        <v>0</v>
      </c>
      <c r="J42" s="61">
        <f>SUMIFS('2024'!$D:$D,'2024'!$K:$K,J$4,'2024'!$L:$L,$C42)/1000</f>
        <v>0</v>
      </c>
      <c r="K42" s="61">
        <f>SUMIFS('2024'!$D:$D,'2024'!$K:$K,K$4,'2024'!$L:$L,$C42)/1000</f>
        <v>0</v>
      </c>
      <c r="L42" s="61">
        <f>SUMIFS('2024'!$D:$D,'2024'!$K:$K,L$4,'2024'!$L:$L,$C42)/1000</f>
        <v>0</v>
      </c>
      <c r="M42" s="62">
        <f>SUMIFS('2024'!$D:$D,'2024'!$K:$K,M$4,'2024'!$L:$L,$C42)/1000</f>
        <v>0</v>
      </c>
      <c r="N42" s="62">
        <f>SUMIFS('2024'!$D:$D,'2024'!$K:$K,N$4,'2024'!$L:$L,$C42)/1000</f>
        <v>0</v>
      </c>
      <c r="O42" s="62">
        <f>SUMIFS('2024'!$D:$D,'2024'!$K:$K,O$4,'2024'!$L:$L,$C42)/1000</f>
        <v>0</v>
      </c>
      <c r="P42" s="62">
        <f>SUMIFS('2024'!$D:$D,'2024'!$K:$K,P$4,'2024'!$L:$L,$C42)/1000</f>
        <v>0</v>
      </c>
      <c r="Q42" s="62">
        <f>SUMIFS('2024'!$D:$D,'2024'!$K:$K,Q$4,'2024'!$L:$L,$C42)/1000</f>
        <v>0</v>
      </c>
      <c r="R42" s="62">
        <f>SUMIFS('2024'!$D:$D,'2024'!$K:$K,R$4,'2024'!$L:$L,$C42)/1000</f>
        <v>0</v>
      </c>
      <c r="S42" s="62">
        <f>SUMIFS('2024'!$D:$D,'2024'!$K:$K,S$4,'2024'!$L:$L,$C42)/1000</f>
        <v>0</v>
      </c>
      <c r="T42" s="62">
        <f>SUMIFS('2024'!$D:$D,'2024'!$K:$K,T$4,'2024'!$L:$L,$C42)/1000</f>
        <v>0</v>
      </c>
      <c r="U42" s="62">
        <f>SUMIFS('2024'!$D:$D,'2024'!$K:$K,U$4,'2024'!$L:$L,$C42)/1000</f>
        <v>0</v>
      </c>
      <c r="V42" s="62">
        <f>SUMIFS('2024'!$D:$D,'2024'!$K:$K,V$4,'2024'!$L:$L,$C42)/1000</f>
        <v>0</v>
      </c>
      <c r="W42" s="62">
        <f>SUMIFS('2024'!$D:$D,'2024'!$K:$K,W$4,'2024'!$L:$L,$C42)/1000</f>
        <v>0</v>
      </c>
      <c r="X42" s="62">
        <f>SUMIFS('2024'!$D:$D,'2024'!$K:$K,X$4,'2024'!$L:$L,$C42)/1000</f>
        <v>0</v>
      </c>
      <c r="Y42" s="62">
        <f>SUMIFS('2024'!$D:$D,'2024'!$K:$K,Y$4,'2024'!$L:$L,$C42)/1000</f>
        <v>0</v>
      </c>
      <c r="Z42" s="62">
        <f>SUMIFS('2024'!$D:$D,'2024'!$K:$K,Z$4,'2024'!$L:$L,$C42)/1000</f>
        <v>0</v>
      </c>
      <c r="AA42" s="62">
        <f>SUMIFS('2024'!$D:$D,'2024'!$K:$K,AA$4,'2024'!$L:$L,$C42)/1000</f>
        <v>0</v>
      </c>
      <c r="AB42" s="62">
        <f>SUMIFS('2024'!$D:$D,'2024'!$K:$K,AB$4,'2024'!$L:$L,$C42)/1000</f>
        <v>0</v>
      </c>
      <c r="AC42" s="62">
        <f>SUMIFS('2024'!$D:$D,'2024'!$K:$K,AC$4,'2024'!$L:$L,$C42)/1000</f>
        <v>0</v>
      </c>
      <c r="AD42" s="62">
        <f>SUMIFS('2024'!$D:$D,'2024'!$K:$K,AD$4,'2024'!$L:$L,$C42)/1000</f>
        <v>0</v>
      </c>
      <c r="AE42" s="62">
        <f>SUMIFS('2024'!$D:$D,'2024'!$K:$K,AE$4,'2024'!$L:$L,$C42)/1000</f>
        <v>0</v>
      </c>
      <c r="AF42" s="62">
        <f>SUMIFS('2024'!$D:$D,'2024'!$K:$K,AF$4,'2024'!$L:$L,$C42)/1000</f>
        <v>0</v>
      </c>
      <c r="AG42" s="62">
        <f>SUMIFS('2024'!$D:$D,'2024'!$K:$K,AG$4,'2024'!$L:$L,$C42)/1000</f>
        <v>0</v>
      </c>
      <c r="AH42" s="62">
        <f>SUMIFS('2024'!$D:$D,'2024'!$K:$K,AH$4,'2024'!$L:$L,$C42)/1000</f>
        <v>0</v>
      </c>
      <c r="AI42" s="62">
        <f>SUMIFS('2024'!$D:$D,'2024'!$K:$K,AI$4,'2024'!$L:$L,$C42)/1000</f>
        <v>0</v>
      </c>
      <c r="AJ42" s="62">
        <f>SUMIFS('2024'!$D:$D,'2024'!$K:$K,AJ$4,'2024'!$L:$L,$C42)/1000</f>
        <v>0</v>
      </c>
      <c r="AK42" s="62">
        <f>SUMIFS('2024'!$D:$D,'2024'!$K:$K,AK$4,'2024'!$L:$L,$C42)/1000</f>
        <v>0</v>
      </c>
      <c r="AL42" s="62">
        <f>SUMIFS('2024'!$D:$D,'2024'!$K:$K,AL$4,'2024'!$L:$L,$C42)/1000</f>
        <v>0</v>
      </c>
      <c r="AM42" s="62">
        <f>SUMIFS('2024'!$D:$D,'2024'!$K:$K,AM$4,'2024'!$L:$L,$C42)/1000</f>
        <v>0</v>
      </c>
      <c r="AN42" s="62">
        <f>SUMIFS('2024'!$D:$D,'2024'!$K:$K,AN$4,'2024'!$L:$L,$C42)/1000</f>
        <v>0</v>
      </c>
      <c r="AO42" s="62">
        <f>SUMIFS('2024'!$D:$D,'2024'!$K:$K,AO$4,'2024'!$L:$L,$C42)/1000</f>
        <v>0</v>
      </c>
      <c r="AP42" s="62">
        <f>SUMIFS('2024'!$D:$D,'2024'!$K:$K,AP$4,'2024'!$L:$L,$C42)/1000</f>
        <v>0</v>
      </c>
      <c r="AQ42" s="62">
        <f>SUMIFS('2024'!$D:$D,'2024'!$K:$K,AQ$4,'2024'!$L:$L,$C42)/1000</f>
        <v>0</v>
      </c>
      <c r="AR42" s="62">
        <f>SUMIFS('2024'!$D:$D,'2024'!$K:$K,AR$4,'2024'!$L:$L,$C42)/1000</f>
        <v>0</v>
      </c>
      <c r="AS42" s="62">
        <f>SUMIFS('2024'!$D:$D,'2024'!$K:$K,AS$4,'2024'!$L:$L,$C42)/1000</f>
        <v>0</v>
      </c>
      <c r="AT42" s="62">
        <f>SUMIFS('2024'!$D:$D,'2024'!$K:$K,AT$4,'2024'!$L:$L,$C42)/1000</f>
        <v>0</v>
      </c>
      <c r="AU42" s="62">
        <f>SUMIFS('2024'!$D:$D,'2024'!$K:$K,AU$4,'2024'!$L:$L,$C42)/1000</f>
        <v>0</v>
      </c>
      <c r="AV42" s="62">
        <f>SUMIFS('2024'!$D:$D,'2024'!$K:$K,AV$4,'2024'!$L:$L,$C42)/1000</f>
        <v>0</v>
      </c>
      <c r="AW42" s="62">
        <f>SUMIFS('2024'!$D:$D,'2024'!$K:$K,AW$4,'2024'!$L:$L,$C42)/1000</f>
        <v>0</v>
      </c>
      <c r="AX42" s="62">
        <f>SUMIFS('2024'!$D:$D,'2024'!$K:$K,AX$4,'2024'!$L:$L,$C42)/1000</f>
        <v>0</v>
      </c>
      <c r="AY42" s="62">
        <f>SUMIFS('2024'!$D:$D,'2024'!$K:$K,AY$4,'2024'!$L:$L,$C42)/1000</f>
        <v>0</v>
      </c>
      <c r="AZ42" s="62">
        <f>SUMIFS('2024'!$D:$D,'2024'!$K:$K,AZ$4,'2024'!$L:$L,$C42)/1000</f>
        <v>0</v>
      </c>
      <c r="BA42" s="62">
        <f>SUMIFS('2024'!$D:$D,'2024'!$K:$K,BA$4,'2024'!$L:$L,$C42)/1000</f>
        <v>0</v>
      </c>
      <c r="BB42" s="62">
        <f>SUMIFS('2024'!$D:$D,'2024'!$K:$K,BB$4,'2024'!$L:$L,$C42)/1000</f>
        <v>0</v>
      </c>
      <c r="BC42" s="62">
        <f>SUMIFS('2024'!$D:$D,'2024'!$K:$K,BC$4,'2024'!$L:$L,$C42)/1000</f>
        <v>0</v>
      </c>
      <c r="BD42" s="62">
        <f>SUMIFS('2024'!$D:$D,'2024'!$K:$K,BD$4,'2024'!$L:$L,$C42)/1000</f>
        <v>0</v>
      </c>
      <c r="BE42" s="79">
        <f t="shared" si="47"/>
        <v>0</v>
      </c>
    </row>
    <row r="43" spans="1:57" x14ac:dyDescent="0.25">
      <c r="A43" s="58"/>
      <c r="B43" s="59" t="s">
        <v>20</v>
      </c>
      <c r="C43" s="60" t="s">
        <v>308</v>
      </c>
      <c r="D43" s="61">
        <f>SUMIFS('2024'!$D:$D,'2024'!$K:$K,D$4,'2024'!$L:$L,$C43)/1000</f>
        <v>0</v>
      </c>
      <c r="E43" s="61">
        <f>SUMIFS('2024'!$D:$D,'2024'!$K:$K,E$4,'2024'!$L:$L,$C43)/1000</f>
        <v>0</v>
      </c>
      <c r="F43" s="61">
        <f>SUMIFS('2024'!$D:$D,'2024'!$K:$K,F$4,'2024'!$L:$L,$C43)/1000</f>
        <v>0</v>
      </c>
      <c r="G43" s="61">
        <f>SUMIFS('2024'!$D:$D,'2024'!$K:$K,G$4,'2024'!$L:$L,$C43)/1000</f>
        <v>0</v>
      </c>
      <c r="H43" s="61">
        <f>SUMIFS('2024'!$D:$D,'2024'!$K:$K,H$4,'2024'!$L:$L,$C43)/1000</f>
        <v>0</v>
      </c>
      <c r="I43" s="61">
        <f>SUMIFS('2024'!$D:$D,'2024'!$K:$K,I$4,'2024'!$L:$L,$C43)/1000</f>
        <v>0</v>
      </c>
      <c r="J43" s="61">
        <f>SUMIFS('2024'!$D:$D,'2024'!$K:$K,J$4,'2024'!$L:$L,$C43)/1000</f>
        <v>0</v>
      </c>
      <c r="K43" s="61">
        <f>SUMIFS('2024'!$D:$D,'2024'!$K:$K,K$4,'2024'!$L:$L,$C43)/1000</f>
        <v>0</v>
      </c>
      <c r="L43" s="61">
        <f>SUMIFS('2024'!$D:$D,'2024'!$K:$K,L$4,'2024'!$L:$L,$C43)/1000</f>
        <v>0</v>
      </c>
      <c r="M43" s="62">
        <v>-2400</v>
      </c>
      <c r="N43" s="62">
        <v>0</v>
      </c>
      <c r="O43" s="62">
        <v>0</v>
      </c>
      <c r="P43" s="62">
        <f>-58548*19%</f>
        <v>-11124.12</v>
      </c>
      <c r="Q43" s="62">
        <v>0</v>
      </c>
      <c r="R43" s="62">
        <v>0</v>
      </c>
      <c r="S43" s="62">
        <v>0</v>
      </c>
      <c r="T43" s="62">
        <v>0</v>
      </c>
      <c r="U43" s="62">
        <f>-58548*19%</f>
        <v>-11124.12</v>
      </c>
      <c r="V43" s="62">
        <v>0</v>
      </c>
      <c r="W43" s="62">
        <v>0</v>
      </c>
      <c r="X43" s="62">
        <v>0</v>
      </c>
      <c r="Y43" s="62">
        <f>-58548*19%</f>
        <v>-11124.12</v>
      </c>
      <c r="Z43" s="62">
        <v>0</v>
      </c>
      <c r="AA43" s="62">
        <v>0</v>
      </c>
      <c r="AB43" s="62">
        <v>0</v>
      </c>
      <c r="AC43" s="62">
        <f>-58548*19%</f>
        <v>-11124.12</v>
      </c>
      <c r="AD43" s="62">
        <v>0</v>
      </c>
      <c r="AE43" s="62">
        <v>0</v>
      </c>
      <c r="AF43" s="62">
        <v>0</v>
      </c>
      <c r="AG43" s="62">
        <v>0</v>
      </c>
      <c r="AH43" s="62">
        <f>-58548*19%</f>
        <v>-11124.12</v>
      </c>
      <c r="AI43" s="62">
        <v>0</v>
      </c>
      <c r="AJ43" s="62">
        <v>0</v>
      </c>
      <c r="AK43" s="62">
        <v>0</v>
      </c>
      <c r="AL43" s="62">
        <f>-58548*19%</f>
        <v>-11124.12</v>
      </c>
      <c r="AM43" s="62">
        <v>0</v>
      </c>
      <c r="AN43" s="62">
        <v>0</v>
      </c>
      <c r="AO43" s="62">
        <v>0</v>
      </c>
      <c r="AP43" s="62">
        <v>0</v>
      </c>
      <c r="AQ43" s="62">
        <f>-58548*19%</f>
        <v>-11124.12</v>
      </c>
      <c r="AR43" s="62">
        <v>0</v>
      </c>
      <c r="AS43" s="62">
        <v>0</v>
      </c>
      <c r="AT43" s="62">
        <v>0</v>
      </c>
      <c r="AU43" s="62">
        <f>-58548*19%</f>
        <v>-11124.12</v>
      </c>
      <c r="AV43" s="62">
        <v>0</v>
      </c>
      <c r="AW43" s="62">
        <v>0</v>
      </c>
      <c r="AX43" s="62">
        <v>0</v>
      </c>
      <c r="AY43" s="62">
        <f>-58548*19%</f>
        <v>-11124.12</v>
      </c>
      <c r="AZ43" s="62">
        <v>0</v>
      </c>
      <c r="BA43" s="62">
        <v>0</v>
      </c>
      <c r="BB43" s="62">
        <v>0</v>
      </c>
      <c r="BC43" s="62">
        <v>0</v>
      </c>
      <c r="BD43" s="62">
        <f>-58548*19%</f>
        <v>-11124.12</v>
      </c>
      <c r="BE43" s="79">
        <f t="shared" si="47"/>
        <v>-113641.19999999998</v>
      </c>
    </row>
    <row r="44" spans="1:57" x14ac:dyDescent="0.25">
      <c r="A44" s="58"/>
      <c r="B44" s="59" t="s">
        <v>20</v>
      </c>
      <c r="C44" s="60" t="s">
        <v>309</v>
      </c>
      <c r="D44" s="61">
        <f>SUMIFS('2024'!$D:$D,'2024'!$K:$K,D$4,'2024'!$L:$L,$C44)/1000</f>
        <v>0</v>
      </c>
      <c r="E44" s="61">
        <f>SUMIFS('2024'!$D:$D,'2024'!$K:$K,E$4,'2024'!$L:$L,$C44)/1000</f>
        <v>0</v>
      </c>
      <c r="F44" s="61">
        <f>SUMIFS('2024'!$D:$D,'2024'!$K:$K,F$4,'2024'!$L:$L,$C44)/1000</f>
        <v>0</v>
      </c>
      <c r="G44" s="61">
        <f>SUMIFS('2024'!$D:$D,'2024'!$K:$K,G$4,'2024'!$L:$L,$C44)/1000</f>
        <v>0</v>
      </c>
      <c r="H44" s="61">
        <f>SUMIFS('2024'!$D:$D,'2024'!$K:$K,H$4,'2024'!$L:$L,$C44)/1000</f>
        <v>0</v>
      </c>
      <c r="I44" s="61">
        <f>SUMIFS('2024'!$D:$D,'2024'!$K:$K,I$4,'2024'!$L:$L,$C44)/1000</f>
        <v>0</v>
      </c>
      <c r="J44" s="61">
        <f>SUMIFS('2024'!$D:$D,'2024'!$K:$K,J$4,'2024'!$L:$L,$C44)/1000</f>
        <v>0</v>
      </c>
      <c r="K44" s="61">
        <f>SUMIFS('2024'!$D:$D,'2024'!$K:$K,K$4,'2024'!$L:$L,$C44)/1000</f>
        <v>0</v>
      </c>
      <c r="L44" s="61">
        <f>SUMIFS('2024'!$D:$D,'2024'!$K:$K,L$4,'2024'!$L:$L,$C44)/1000</f>
        <v>0</v>
      </c>
      <c r="M44" s="62">
        <v>0</v>
      </c>
      <c r="N44" s="62">
        <v>0</v>
      </c>
      <c r="O44" s="62">
        <v>0</v>
      </c>
      <c r="P44" s="62">
        <v>4100</v>
      </c>
      <c r="Q44" s="62">
        <v>0</v>
      </c>
      <c r="R44" s="62">
        <v>0</v>
      </c>
      <c r="S44" s="62">
        <v>0</v>
      </c>
      <c r="T44" s="62">
        <v>0</v>
      </c>
      <c r="U44" s="62">
        <v>4100</v>
      </c>
      <c r="V44" s="62">
        <v>0</v>
      </c>
      <c r="W44" s="62">
        <v>0</v>
      </c>
      <c r="X44" s="62">
        <v>0</v>
      </c>
      <c r="Y44" s="62">
        <v>4100</v>
      </c>
      <c r="Z44" s="62">
        <v>0</v>
      </c>
      <c r="AA44" s="62">
        <v>0</v>
      </c>
      <c r="AB44" s="62">
        <v>0</v>
      </c>
      <c r="AC44" s="62">
        <v>4100</v>
      </c>
      <c r="AD44" s="62">
        <v>0</v>
      </c>
      <c r="AE44" s="62">
        <v>0</v>
      </c>
      <c r="AF44" s="62">
        <v>0</v>
      </c>
      <c r="AG44" s="62">
        <v>0</v>
      </c>
      <c r="AH44" s="62">
        <v>4100</v>
      </c>
      <c r="AI44" s="62">
        <v>0</v>
      </c>
      <c r="AJ44" s="62">
        <v>0</v>
      </c>
      <c r="AK44" s="62">
        <v>0</v>
      </c>
      <c r="AL44" s="62">
        <v>4100</v>
      </c>
      <c r="AM44" s="62">
        <v>0</v>
      </c>
      <c r="AN44" s="62">
        <v>0</v>
      </c>
      <c r="AO44" s="62">
        <v>0</v>
      </c>
      <c r="AP44" s="62">
        <v>0</v>
      </c>
      <c r="AQ44" s="62">
        <v>4100</v>
      </c>
      <c r="AR44" s="62">
        <v>0</v>
      </c>
      <c r="AS44" s="62">
        <v>0</v>
      </c>
      <c r="AT44" s="62">
        <v>0</v>
      </c>
      <c r="AU44" s="62">
        <v>4100</v>
      </c>
      <c r="AV44" s="62">
        <v>0</v>
      </c>
      <c r="AW44" s="62">
        <v>0</v>
      </c>
      <c r="AX44" s="62">
        <v>0</v>
      </c>
      <c r="AY44" s="62">
        <v>4100</v>
      </c>
      <c r="AZ44" s="62">
        <v>0</v>
      </c>
      <c r="BA44" s="62">
        <v>0</v>
      </c>
      <c r="BB44" s="62">
        <v>0</v>
      </c>
      <c r="BC44" s="62">
        <v>0</v>
      </c>
      <c r="BD44" s="62">
        <v>4100</v>
      </c>
      <c r="BE44" s="79">
        <f t="shared" si="47"/>
        <v>41000</v>
      </c>
    </row>
    <row r="45" spans="1:57" x14ac:dyDescent="0.25">
      <c r="A45" s="13"/>
      <c r="B45" s="14" t="s">
        <v>20</v>
      </c>
      <c r="C45" t="s">
        <v>118</v>
      </c>
      <c r="D45" s="53">
        <f>SUMIFS('2024'!$D:$D,'2024'!$K:$K,D$4,'2024'!$L:$L,$C45)/1000</f>
        <v>0</v>
      </c>
      <c r="E45" s="53">
        <f>SUMIFS('2024'!$D:$D,'2024'!$K:$K,E$4,'2024'!$L:$L,$C45)/1000</f>
        <v>0</v>
      </c>
      <c r="F45" s="53">
        <f>SUMIFS('2024'!$D:$D,'2024'!$K:$K,F$4,'2024'!$L:$L,$C45)/1000</f>
        <v>0</v>
      </c>
      <c r="G45" s="53">
        <f>SUMIFS('2024'!$D:$D,'2024'!$K:$K,G$4,'2024'!$L:$L,$C45)/1000</f>
        <v>0</v>
      </c>
      <c r="H45" s="53">
        <f>SUMIFS('2024'!$D:$D,'2024'!$K:$K,H$4,'2024'!$L:$L,$C45)/1000</f>
        <v>0</v>
      </c>
      <c r="I45" s="53">
        <f>SUMIFS('2024'!$D:$D,'2024'!$K:$K,I$4,'2024'!$L:$L,$C45)/1000</f>
        <v>0</v>
      </c>
      <c r="J45" s="53">
        <f>SUMIFS('2024'!$D:$D,'2024'!$K:$K,J$4,'2024'!$L:$L,$C45)/1000</f>
        <v>0</v>
      </c>
      <c r="K45" s="53">
        <f>SUMIFS('2024'!$D:$D,'2024'!$K:$K,K$4,'2024'!$L:$L,$C45)/1000</f>
        <v>0</v>
      </c>
      <c r="L45" s="53">
        <f>SUMIFS('2024'!$D:$D,'2024'!$K:$K,L$4,'2024'!$L:$L,$C45)/1000</f>
        <v>0</v>
      </c>
      <c r="M45" s="51">
        <f>SUMIFS('2024'!$D:$D,'2024'!$K:$K,M$4,'2024'!$L:$L,$C45)/1000</f>
        <v>0</v>
      </c>
      <c r="N45" s="51">
        <f>SUMIFS('2024'!$D:$D,'2024'!$K:$K,N$4,'2024'!$L:$L,$C45)/1000</f>
        <v>0</v>
      </c>
      <c r="O45" s="51">
        <f>SUMIFS('2024'!$D:$D,'2024'!$K:$K,O$4,'2024'!$L:$L,$C45)/1000</f>
        <v>0</v>
      </c>
      <c r="P45" s="51">
        <f>SUMIFS('2024'!$D:$D,'2024'!$K:$K,P$4,'2024'!$L:$L,$C45)/1000</f>
        <v>0</v>
      </c>
      <c r="Q45" s="51">
        <f>SUMIFS('2024'!$D:$D,'2024'!$K:$K,Q$4,'2024'!$L:$L,$C45)/1000</f>
        <v>0</v>
      </c>
      <c r="R45" s="51">
        <f>SUMIFS('2024'!$D:$D,'2024'!$K:$K,R$4,'2024'!$L:$L,$C45)/1000</f>
        <v>0</v>
      </c>
      <c r="S45" s="51">
        <f>SUMIFS('2024'!$D:$D,'2024'!$K:$K,S$4,'2024'!$L:$L,$C45)/1000</f>
        <v>0</v>
      </c>
      <c r="T45" s="51">
        <f>SUMIFS('2024'!$D:$D,'2024'!$K:$K,T$4,'2024'!$L:$L,$C45)/1000</f>
        <v>0</v>
      </c>
      <c r="U45" s="51">
        <f>SUMIFS('2024'!$D:$D,'2024'!$K:$K,U$4,'2024'!$L:$L,$C45)/1000</f>
        <v>0</v>
      </c>
      <c r="V45" s="51">
        <f>SUMIFS('2024'!$D:$D,'2024'!$K:$K,V$4,'2024'!$L:$L,$C45)/1000</f>
        <v>0</v>
      </c>
      <c r="W45" s="51">
        <f>SUMIFS('2024'!$D:$D,'2024'!$K:$K,W$4,'2024'!$L:$L,$C45)/1000</f>
        <v>0</v>
      </c>
      <c r="X45" s="51">
        <f>SUMIFS('2024'!$D:$D,'2024'!$K:$K,X$4,'2024'!$L:$L,$C45)/1000</f>
        <v>0</v>
      </c>
      <c r="Y45" s="51">
        <f>SUMIFS('2024'!$D:$D,'2024'!$K:$K,Y$4,'2024'!$L:$L,$C45)/1000</f>
        <v>0</v>
      </c>
      <c r="Z45" s="51">
        <f>SUMIFS('2024'!$D:$D,'2024'!$K:$K,Z$4,'2024'!$L:$L,$C45)/1000</f>
        <v>0</v>
      </c>
      <c r="AA45" s="51">
        <f>SUMIFS('2024'!$D:$D,'2024'!$K:$K,AA$4,'2024'!$L:$L,$C45)/1000</f>
        <v>0</v>
      </c>
      <c r="AB45" s="51">
        <f>SUMIFS('2024'!$D:$D,'2024'!$K:$K,AB$4,'2024'!$L:$L,$C45)/1000</f>
        <v>0</v>
      </c>
      <c r="AC45" s="51">
        <f>SUMIFS('2024'!$D:$D,'2024'!$K:$K,AC$4,'2024'!$L:$L,$C45)/1000</f>
        <v>0</v>
      </c>
      <c r="AD45" s="51">
        <f>SUMIFS('2024'!$D:$D,'2024'!$K:$K,AD$4,'2024'!$L:$L,$C45)/1000</f>
        <v>0</v>
      </c>
      <c r="AE45" s="51">
        <f>SUMIFS('2024'!$D:$D,'2024'!$K:$K,AE$4,'2024'!$L:$L,$C45)/1000</f>
        <v>0</v>
      </c>
      <c r="AF45" s="51">
        <f>SUMIFS('2024'!$D:$D,'2024'!$K:$K,AF$4,'2024'!$L:$L,$C45)/1000</f>
        <v>0</v>
      </c>
      <c r="AG45" s="51">
        <f>SUMIFS('2024'!$D:$D,'2024'!$K:$K,AG$4,'2024'!$L:$L,$C45)/1000</f>
        <v>0</v>
      </c>
      <c r="AH45" s="51">
        <f>SUMIFS('2024'!$D:$D,'2024'!$K:$K,AH$4,'2024'!$L:$L,$C45)/1000</f>
        <v>0</v>
      </c>
      <c r="AI45" s="51">
        <f>SUMIFS('2024'!$D:$D,'2024'!$K:$K,AI$4,'2024'!$L:$L,$C45)/1000</f>
        <v>0</v>
      </c>
      <c r="AJ45" s="51">
        <f>SUMIFS('2024'!$D:$D,'2024'!$K:$K,AJ$4,'2024'!$L:$L,$C45)/1000</f>
        <v>0</v>
      </c>
      <c r="AK45" s="51">
        <f>SUMIFS('2024'!$D:$D,'2024'!$K:$K,AK$4,'2024'!$L:$L,$C45)/1000</f>
        <v>0</v>
      </c>
      <c r="AL45" s="51">
        <f>SUMIFS('2024'!$D:$D,'2024'!$K:$K,AL$4,'2024'!$L:$L,$C45)/1000</f>
        <v>0</v>
      </c>
      <c r="AM45" s="51">
        <f>SUMIFS('2024'!$D:$D,'2024'!$K:$K,AM$4,'2024'!$L:$L,$C45)/1000</f>
        <v>0</v>
      </c>
      <c r="AN45" s="51">
        <f>SUMIFS('2024'!$D:$D,'2024'!$K:$K,AN$4,'2024'!$L:$L,$C45)/1000</f>
        <v>0</v>
      </c>
      <c r="AO45" s="51">
        <f>SUMIFS('2024'!$D:$D,'2024'!$K:$K,AO$4,'2024'!$L:$L,$C45)/1000</f>
        <v>0</v>
      </c>
      <c r="AP45" s="51">
        <f>SUMIFS('2024'!$D:$D,'2024'!$K:$K,AP$4,'2024'!$L:$L,$C45)/1000</f>
        <v>0</v>
      </c>
      <c r="AQ45" s="51">
        <f>SUMIFS('2024'!$D:$D,'2024'!$K:$K,AQ$4,'2024'!$L:$L,$C45)/1000</f>
        <v>0</v>
      </c>
      <c r="AR45" s="51">
        <f>SUMIFS('2024'!$D:$D,'2024'!$K:$K,AR$4,'2024'!$L:$L,$C45)/1000</f>
        <v>0</v>
      </c>
      <c r="AS45" s="51">
        <f>SUMIFS('2024'!$D:$D,'2024'!$K:$K,AS$4,'2024'!$L:$L,$C45)/1000</f>
        <v>0</v>
      </c>
      <c r="AT45" s="51">
        <f>SUMIFS('2024'!$D:$D,'2024'!$K:$K,AT$4,'2024'!$L:$L,$C45)/1000</f>
        <v>0</v>
      </c>
      <c r="AU45" s="51">
        <f>SUMIFS('2024'!$D:$D,'2024'!$K:$K,AU$4,'2024'!$L:$L,$C45)/1000</f>
        <v>0</v>
      </c>
      <c r="AV45" s="51">
        <f>SUMIFS('2024'!$D:$D,'2024'!$K:$K,AV$4,'2024'!$L:$L,$C45)/1000</f>
        <v>0</v>
      </c>
      <c r="AW45" s="51">
        <f>SUMIFS('2024'!$D:$D,'2024'!$K:$K,AW$4,'2024'!$L:$L,$C45)/1000</f>
        <v>0</v>
      </c>
      <c r="AX45" s="51">
        <f>SUMIFS('2024'!$D:$D,'2024'!$K:$K,AX$4,'2024'!$L:$L,$C45)/1000</f>
        <v>0</v>
      </c>
      <c r="AY45" s="51">
        <f>SUMIFS('2024'!$D:$D,'2024'!$K:$K,AY$4,'2024'!$L:$L,$C45)/1000</f>
        <v>0</v>
      </c>
      <c r="AZ45" s="51">
        <f>SUMIFS('2024'!$D:$D,'2024'!$K:$K,AZ$4,'2024'!$L:$L,$C45)/1000</f>
        <v>0</v>
      </c>
      <c r="BA45" s="51">
        <f>SUMIFS('2024'!$D:$D,'2024'!$K:$K,BA$4,'2024'!$L:$L,$C45)/1000</f>
        <v>0</v>
      </c>
      <c r="BB45" s="51">
        <f>SUMIFS('2024'!$D:$D,'2024'!$K:$K,BB$4,'2024'!$L:$L,$C45)/1000</f>
        <v>0</v>
      </c>
      <c r="BC45" s="51">
        <f>SUMIFS('2024'!$D:$D,'2024'!$K:$K,BC$4,'2024'!$L:$L,$C45)/1000</f>
        <v>0</v>
      </c>
      <c r="BD45" s="51">
        <f>SUMIFS('2024'!$D:$D,'2024'!$K:$K,BD$4,'2024'!$L:$L,$C45)/1000</f>
        <v>0</v>
      </c>
      <c r="BE45" s="79">
        <f t="shared" si="47"/>
        <v>0</v>
      </c>
    </row>
    <row r="46" spans="1:57" x14ac:dyDescent="0.25">
      <c r="A46" s="13"/>
      <c r="B46" s="14" t="s">
        <v>20</v>
      </c>
      <c r="C46" s="15" t="s">
        <v>9</v>
      </c>
      <c r="D46" s="53">
        <f>SUMIFS('2024'!$D:$D,'2024'!$K:$K,D$4,'2024'!$L:$L,$C46)/1000</f>
        <v>0</v>
      </c>
      <c r="E46" s="53">
        <f>SUMIFS('2024'!$D:$D,'2024'!$K:$K,E$4,'2024'!$L:$L,$C46)/1000</f>
        <v>0</v>
      </c>
      <c r="F46" s="53">
        <f>SUMIFS('2024'!$D:$D,'2024'!$K:$K,F$4,'2024'!$L:$L,$C46)/1000</f>
        <v>0</v>
      </c>
      <c r="G46" s="53">
        <f>SUMIFS('2024'!$D:$D,'2024'!$K:$K,G$4,'2024'!$L:$L,$C46)/1000</f>
        <v>0</v>
      </c>
      <c r="H46" s="53">
        <f>SUMIFS('2024'!$D:$D,'2024'!$K:$K,H$4,'2024'!$L:$L,$C46)/1000</f>
        <v>0</v>
      </c>
      <c r="I46" s="53">
        <f>SUMIFS('2024'!$D:$D,'2024'!$K:$K,I$4,'2024'!$L:$L,$C46)/1000</f>
        <v>0</v>
      </c>
      <c r="J46" s="53">
        <f>SUMIFS('2024'!$D:$D,'2024'!$K:$K,J$4,'2024'!$L:$L,$C46)/1000</f>
        <v>0</v>
      </c>
      <c r="K46" s="53">
        <f>SUMIFS('2024'!$D:$D,'2024'!$K:$K,K$4,'2024'!$L:$L,$C46)/1000</f>
        <v>0</v>
      </c>
      <c r="L46" s="53">
        <f>SUMIFS('2024'!$D:$D,'2024'!$K:$K,L$4,'2024'!$L:$L,$C46)/1000</f>
        <v>0</v>
      </c>
      <c r="M46" s="51">
        <f>SUMIFS('2024'!$D:$D,'2024'!$K:$K,M$4,'2024'!$L:$L,$C46)/1000</f>
        <v>0</v>
      </c>
      <c r="N46" s="51">
        <f>SUMIFS('2024'!$D:$D,'2024'!$K:$K,N$4,'2024'!$L:$L,$C46)/1000</f>
        <v>0</v>
      </c>
      <c r="O46" s="51">
        <f>SUMIFS('2024'!$D:$D,'2024'!$K:$K,O$4,'2024'!$L:$L,$C46)/1000</f>
        <v>0</v>
      </c>
      <c r="P46" s="51">
        <v>-500</v>
      </c>
      <c r="Q46" s="51">
        <f>SUMIFS('2024'!$D:$D,'2024'!$K:$K,Q$4,'2024'!$L:$L,$C46)/1000</f>
        <v>0</v>
      </c>
      <c r="R46" s="51">
        <f>SUMIFS('2024'!$D:$D,'2024'!$K:$K,R$4,'2024'!$L:$L,$C46)/1000</f>
        <v>0</v>
      </c>
      <c r="S46" s="51">
        <f>SUMIFS('2024'!$D:$D,'2024'!$K:$K,S$4,'2024'!$L:$L,$C46)/1000</f>
        <v>0</v>
      </c>
      <c r="T46" s="51">
        <v>-500</v>
      </c>
      <c r="U46" s="51">
        <f>SUMIFS('2024'!$D:$D,'2024'!$K:$K,U$4,'2024'!$L:$L,$C46)/1000</f>
        <v>0</v>
      </c>
      <c r="V46" s="51">
        <f>SUMIFS('2024'!$D:$D,'2024'!$K:$K,V$4,'2024'!$L:$L,$C46)/1000</f>
        <v>0</v>
      </c>
      <c r="W46" s="51">
        <f>SUMIFS('2024'!$D:$D,'2024'!$K:$K,W$4,'2024'!$L:$L,$C46)/1000</f>
        <v>0</v>
      </c>
      <c r="X46" s="51">
        <v>-500</v>
      </c>
      <c r="Y46" s="51">
        <f>SUMIFS('2024'!$D:$D,'2024'!$K:$K,Y$4,'2024'!$L:$L,$C46)/1000</f>
        <v>0</v>
      </c>
      <c r="Z46" s="51">
        <f>SUMIFS('2024'!$D:$D,'2024'!$K:$K,Z$4,'2024'!$L:$L,$C46)/1000</f>
        <v>0</v>
      </c>
      <c r="AA46" s="51">
        <f>SUMIFS('2024'!$D:$D,'2024'!$K:$K,AA$4,'2024'!$L:$L,$C46)/1000</f>
        <v>0</v>
      </c>
      <c r="AB46" s="51">
        <f>SUMIFS('2024'!$D:$D,'2024'!$K:$K,AB$4,'2024'!$L:$L,$C46)/1000</f>
        <v>0</v>
      </c>
      <c r="AC46" s="51">
        <v>-500</v>
      </c>
      <c r="AD46" s="51">
        <f>SUMIFS('2024'!$D:$D,'2024'!$K:$K,AD$4,'2024'!$L:$L,$C46)/1000</f>
        <v>0</v>
      </c>
      <c r="AE46" s="51">
        <f>SUMIFS('2024'!$D:$D,'2024'!$K:$K,AE$4,'2024'!$L:$L,$C46)/1000</f>
        <v>0</v>
      </c>
      <c r="AF46" s="51">
        <f>SUMIFS('2024'!$D:$D,'2024'!$K:$K,AF$4,'2024'!$L:$L,$C46)/1000</f>
        <v>0</v>
      </c>
      <c r="AG46" s="51">
        <v>-500</v>
      </c>
      <c r="AH46" s="51">
        <f>SUMIFS('2024'!$D:$D,'2024'!$K:$K,AH$4,'2024'!$L:$L,$C46)/1000</f>
        <v>0</v>
      </c>
      <c r="AI46" s="51">
        <f>SUMIFS('2024'!$D:$D,'2024'!$K:$K,AI$4,'2024'!$L:$L,$C46)/1000</f>
        <v>0</v>
      </c>
      <c r="AJ46" s="51">
        <f>SUMIFS('2024'!$D:$D,'2024'!$K:$K,AJ$4,'2024'!$L:$L,$C46)/1000</f>
        <v>0</v>
      </c>
      <c r="AK46" s="51">
        <v>-500</v>
      </c>
      <c r="AL46" s="51">
        <f>SUMIFS('2024'!$D:$D,'2024'!$K:$K,AL$4,'2024'!$L:$L,$C46)/1000</f>
        <v>0</v>
      </c>
      <c r="AM46" s="51">
        <f>SUMIFS('2024'!$D:$D,'2024'!$K:$K,AM$4,'2024'!$L:$L,$C46)/1000</f>
        <v>0</v>
      </c>
      <c r="AN46" s="51">
        <f>SUMIFS('2024'!$D:$D,'2024'!$K:$K,AN$4,'2024'!$L:$L,$C46)/1000</f>
        <v>0</v>
      </c>
      <c r="AO46" s="51">
        <f>SUMIFS('2024'!$D:$D,'2024'!$K:$K,AO$4,'2024'!$L:$L,$C46)/1000</f>
        <v>0</v>
      </c>
      <c r="AP46" s="51">
        <v>-500</v>
      </c>
      <c r="AQ46" s="51">
        <f>SUMIFS('2024'!$D:$D,'2024'!$K:$K,AQ$4,'2024'!$L:$L,$C46)/1000</f>
        <v>0</v>
      </c>
      <c r="AR46" s="51">
        <f>SUMIFS('2024'!$D:$D,'2024'!$K:$K,AR$4,'2024'!$L:$L,$C46)/1000</f>
        <v>0</v>
      </c>
      <c r="AS46" s="51">
        <f>SUMIFS('2024'!$D:$D,'2024'!$K:$K,AS$4,'2024'!$L:$L,$C46)/1000</f>
        <v>0</v>
      </c>
      <c r="AT46" s="51">
        <v>-500</v>
      </c>
      <c r="AU46" s="51">
        <f>SUMIFS('2024'!$D:$D,'2024'!$K:$K,AU$4,'2024'!$L:$L,$C46)/1000</f>
        <v>0</v>
      </c>
      <c r="AV46" s="51">
        <f>SUMIFS('2024'!$D:$D,'2024'!$K:$K,AV$4,'2024'!$L:$L,$C46)/1000</f>
        <v>0</v>
      </c>
      <c r="AW46" s="51">
        <f>SUMIFS('2024'!$D:$D,'2024'!$K:$K,AW$4,'2024'!$L:$L,$C46)/1000</f>
        <v>0</v>
      </c>
      <c r="AX46" s="51">
        <v>-500</v>
      </c>
      <c r="AY46" s="51">
        <f>SUMIFS('2024'!$D:$D,'2024'!$K:$K,AY$4,'2024'!$L:$L,$C46)/1000</f>
        <v>0</v>
      </c>
      <c r="AZ46" s="51">
        <f>SUMIFS('2024'!$D:$D,'2024'!$K:$K,AZ$4,'2024'!$L:$L,$C46)/1000</f>
        <v>0</v>
      </c>
      <c r="BA46" s="51">
        <f>SUMIFS('2024'!$D:$D,'2024'!$K:$K,BA$4,'2024'!$L:$L,$C46)/1000</f>
        <v>0</v>
      </c>
      <c r="BB46" s="51">
        <f>SUMIFS('2024'!$D:$D,'2024'!$K:$K,BB$4,'2024'!$L:$L,$C46)/1000</f>
        <v>0</v>
      </c>
      <c r="BC46" s="51">
        <f>SUMIFS('2024'!$D:$D,'2024'!$K:$K,BC$4,'2024'!$L:$L,$C46)/1000</f>
        <v>0</v>
      </c>
      <c r="BD46" s="51">
        <v>-500</v>
      </c>
      <c r="BE46" s="79">
        <f t="shared" si="47"/>
        <v>-5000</v>
      </c>
    </row>
    <row r="47" spans="1:57" x14ac:dyDescent="0.25">
      <c r="C47" s="10" t="s">
        <v>98</v>
      </c>
      <c r="D47" s="54">
        <f t="shared" ref="D47:AI47" si="48">SUM(D10:D46)</f>
        <v>55284.596799999999</v>
      </c>
      <c r="E47" s="54">
        <f t="shared" si="48"/>
        <v>-616.22809999999993</v>
      </c>
      <c r="F47" s="54">
        <f t="shared" si="48"/>
        <v>-31745.285510000002</v>
      </c>
      <c r="G47" s="54">
        <f t="shared" si="48"/>
        <v>-13962.74303</v>
      </c>
      <c r="H47" s="54">
        <f t="shared" si="48"/>
        <v>-6348.1329400000004</v>
      </c>
      <c r="I47" s="54">
        <f t="shared" ref="I47:L47" si="49">SUM(I10:I46)</f>
        <v>65770.37589000001</v>
      </c>
      <c r="J47" s="54">
        <f t="shared" si="49"/>
        <v>-29562.139309999999</v>
      </c>
      <c r="K47" s="54">
        <f t="shared" si="49"/>
        <v>-16660.17497</v>
      </c>
      <c r="L47" s="54">
        <f t="shared" si="49"/>
        <v>-11044.44514</v>
      </c>
      <c r="M47" s="20">
        <f t="shared" si="48"/>
        <v>43636.63</v>
      </c>
      <c r="N47" s="20">
        <f t="shared" si="48"/>
        <v>-8850</v>
      </c>
      <c r="O47" s="20">
        <f t="shared" si="48"/>
        <v>-7000</v>
      </c>
      <c r="P47" s="20">
        <f t="shared" si="48"/>
        <v>-26664.120000000003</v>
      </c>
      <c r="Q47" s="20">
        <f t="shared" si="48"/>
        <v>69020</v>
      </c>
      <c r="R47" s="20">
        <f t="shared" si="48"/>
        <v>-31833.37</v>
      </c>
      <c r="S47" s="20">
        <f t="shared" si="48"/>
        <v>-7000</v>
      </c>
      <c r="T47" s="20">
        <f t="shared" si="48"/>
        <v>-16631</v>
      </c>
      <c r="U47" s="20">
        <f t="shared" si="48"/>
        <v>-9583.1200000000008</v>
      </c>
      <c r="V47" s="20">
        <f t="shared" si="48"/>
        <v>37186.629999999997</v>
      </c>
      <c r="W47" s="20">
        <f t="shared" si="48"/>
        <v>-7000</v>
      </c>
      <c r="X47" s="20">
        <f t="shared" si="48"/>
        <v>-15431</v>
      </c>
      <c r="Y47" s="20">
        <f t="shared" si="48"/>
        <v>-9583.1200000000008</v>
      </c>
      <c r="Z47" s="20">
        <f t="shared" si="48"/>
        <v>50386.63</v>
      </c>
      <c r="AA47" s="20">
        <f t="shared" si="48"/>
        <v>-20200</v>
      </c>
      <c r="AB47" s="20">
        <f t="shared" si="48"/>
        <v>0</v>
      </c>
      <c r="AC47" s="20">
        <f t="shared" si="48"/>
        <v>-29414.120000000003</v>
      </c>
      <c r="AD47" s="20">
        <f t="shared" si="48"/>
        <v>50386.63</v>
      </c>
      <c r="AE47" s="20">
        <f t="shared" si="48"/>
        <v>-13200</v>
      </c>
      <c r="AF47" s="20">
        <f t="shared" si="48"/>
        <v>-7000</v>
      </c>
      <c r="AG47" s="20">
        <f t="shared" si="48"/>
        <v>-15431</v>
      </c>
      <c r="AH47" s="20">
        <f t="shared" si="48"/>
        <v>-9583.1200000000008</v>
      </c>
      <c r="AI47" s="20">
        <f t="shared" si="48"/>
        <v>45686.63</v>
      </c>
      <c r="AJ47" s="20">
        <f t="shared" ref="AJ47:BE47" si="50">SUM(AJ10:AJ46)</f>
        <v>-15500</v>
      </c>
      <c r="AK47" s="20">
        <f t="shared" si="50"/>
        <v>-15431</v>
      </c>
      <c r="AL47" s="20">
        <f t="shared" si="50"/>
        <v>-10783.12</v>
      </c>
      <c r="AM47" s="20">
        <f t="shared" si="50"/>
        <v>50386.63</v>
      </c>
      <c r="AN47" s="20">
        <f t="shared" si="50"/>
        <v>-13200</v>
      </c>
      <c r="AO47" s="20">
        <f t="shared" si="50"/>
        <v>-7000</v>
      </c>
      <c r="AP47" s="20">
        <f t="shared" si="50"/>
        <v>-17381</v>
      </c>
      <c r="AQ47" s="20">
        <f t="shared" si="50"/>
        <v>-25916.489999999998</v>
      </c>
      <c r="AR47" s="20">
        <f t="shared" si="50"/>
        <v>63970</v>
      </c>
      <c r="AS47" s="20">
        <f t="shared" si="50"/>
        <v>-15500</v>
      </c>
      <c r="AT47" s="20">
        <f t="shared" si="50"/>
        <v>-17381</v>
      </c>
      <c r="AU47" s="20">
        <f t="shared" si="50"/>
        <v>-7633.1200000000008</v>
      </c>
      <c r="AV47" s="20">
        <f t="shared" si="50"/>
        <v>45686.63</v>
      </c>
      <c r="AW47" s="20">
        <f t="shared" si="50"/>
        <v>-15500</v>
      </c>
      <c r="AX47" s="20">
        <f t="shared" si="50"/>
        <v>-17381</v>
      </c>
      <c r="AY47" s="20">
        <f t="shared" si="50"/>
        <v>-7633.1200000000008</v>
      </c>
      <c r="AZ47" s="20">
        <f t="shared" si="50"/>
        <v>50386.63</v>
      </c>
      <c r="BA47" s="20">
        <f t="shared" si="50"/>
        <v>-20200</v>
      </c>
      <c r="BB47" s="20">
        <f t="shared" si="50"/>
        <v>-15150</v>
      </c>
      <c r="BC47" s="20">
        <f t="shared" si="50"/>
        <v>-5281</v>
      </c>
      <c r="BD47" s="20">
        <f t="shared" si="50"/>
        <v>-18983.120000000003</v>
      </c>
      <c r="BE47" s="80">
        <f t="shared" si="50"/>
        <v>37590.923690000098</v>
      </c>
    </row>
    <row r="48" spans="1:57" x14ac:dyDescent="0.25">
      <c r="D48" s="55"/>
      <c r="E48" s="55"/>
      <c r="F48" s="55"/>
      <c r="G48" s="55"/>
      <c r="H48" s="55"/>
      <c r="I48" s="55"/>
      <c r="J48" s="55"/>
      <c r="K48" s="55"/>
      <c r="L48" s="55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79"/>
    </row>
    <row r="49" spans="1:58" x14ac:dyDescent="0.25">
      <c r="C49" s="12" t="s">
        <v>99</v>
      </c>
      <c r="D49" s="55"/>
      <c r="E49" s="55"/>
      <c r="F49" s="55"/>
      <c r="G49" s="55"/>
      <c r="H49" s="55"/>
      <c r="I49" s="55"/>
      <c r="J49" s="55"/>
      <c r="K49" s="55"/>
      <c r="L49" s="55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79"/>
    </row>
    <row r="50" spans="1:58" x14ac:dyDescent="0.25">
      <c r="A50" s="13"/>
      <c r="B50" s="14" t="s">
        <v>19</v>
      </c>
      <c r="C50" s="8" t="s">
        <v>100</v>
      </c>
      <c r="D50" s="53">
        <f>SUMIFS('2024'!$D:$D,'2024'!$K:$K,D$4,'2024'!$L:$L,$C50)/1000</f>
        <v>0</v>
      </c>
      <c r="E50" s="53">
        <f>SUMIFS('2024'!$D:$D,'2024'!$K:$K,E$4,'2024'!$L:$L,$C50)/1000</f>
        <v>0</v>
      </c>
      <c r="F50" s="53">
        <f>SUMIFS('2024'!$D:$D,'2024'!$K:$K,F$4,'2024'!$L:$L,$C50)/1000</f>
        <v>0</v>
      </c>
      <c r="G50" s="53">
        <f>SUMIFS('2024'!$D:$D,'2024'!$K:$K,G$4,'2024'!$L:$L,$C50)/1000</f>
        <v>0</v>
      </c>
      <c r="H50" s="53">
        <f>SUMIFS('2024'!$D:$D,'2024'!$K:$K,H$4,'2024'!$L:$L,$C50)/1000</f>
        <v>0</v>
      </c>
      <c r="I50" s="53">
        <f>SUMIFS('2024'!$D:$D,'2024'!$K:$K,I$4,'2024'!$L:$L,$C50)/1000</f>
        <v>0</v>
      </c>
      <c r="J50" s="53">
        <f>SUMIFS('2024'!$D:$D,'2024'!$K:$K,J$4,'2024'!$L:$L,$C50)/1000</f>
        <v>0</v>
      </c>
      <c r="K50" s="53">
        <f>SUMIFS('2024'!$D:$D,'2024'!$K:$K,K$4,'2024'!$L:$L,$C50)/1000</f>
        <v>0</v>
      </c>
      <c r="L50" s="53">
        <f>SUMIFS('2024'!$D:$D,'2024'!$K:$K,L$4,'2024'!$L:$L,$C50)/1000</f>
        <v>0</v>
      </c>
      <c r="M50" s="51">
        <f>SUMIFS('2024'!$D:$D,'2024'!$K:$K,M$4,'2024'!$L:$L,$C50)/1000</f>
        <v>0</v>
      </c>
      <c r="N50" s="51">
        <f>SUMIFS('2024'!$D:$D,'2024'!$K:$K,N$4,'2024'!$L:$L,$C50)/1000</f>
        <v>0</v>
      </c>
      <c r="O50" s="51">
        <f>SUMIFS('2024'!$D:$D,'2024'!$K:$K,O$4,'2024'!$L:$L,$C50)/1000</f>
        <v>0</v>
      </c>
      <c r="P50" s="51">
        <f>SUMIFS('2024'!$D:$D,'2024'!$K:$K,P$4,'2024'!$L:$L,$C50)/1000</f>
        <v>0</v>
      </c>
      <c r="Q50" s="51">
        <f>SUMIFS('2024'!$D:$D,'2024'!$K:$K,Q$4,'2024'!$L:$L,$C50)/1000</f>
        <v>0</v>
      </c>
      <c r="R50" s="51">
        <f>SUMIFS('2024'!$D:$D,'2024'!$K:$K,R$4,'2024'!$L:$L,$C50)/1000</f>
        <v>0</v>
      </c>
      <c r="S50" s="51">
        <f>SUMIFS('2024'!$D:$D,'2024'!$K:$K,S$4,'2024'!$L:$L,$C50)/1000</f>
        <v>0</v>
      </c>
      <c r="T50" s="51">
        <f>SUMIFS('2024'!$D:$D,'2024'!$K:$K,T$4,'2024'!$L:$L,$C50)/1000</f>
        <v>0</v>
      </c>
      <c r="U50" s="51">
        <f>SUMIFS('2024'!$D:$D,'2024'!$K:$K,U$4,'2024'!$L:$L,$C50)/1000</f>
        <v>0</v>
      </c>
      <c r="V50" s="51">
        <f>SUMIFS('2024'!$D:$D,'2024'!$K:$K,V$4,'2024'!$L:$L,$C50)/1000</f>
        <v>0</v>
      </c>
      <c r="W50" s="51">
        <f>SUMIFS('2024'!$D:$D,'2024'!$K:$K,W$4,'2024'!$L:$L,$C50)/1000</f>
        <v>0</v>
      </c>
      <c r="X50" s="51">
        <f>SUMIFS('2024'!$D:$D,'2024'!$K:$K,X$4,'2024'!$L:$L,$C50)/1000</f>
        <v>0</v>
      </c>
      <c r="Y50" s="51">
        <f>SUMIFS('2024'!$D:$D,'2024'!$K:$K,Y$4,'2024'!$L:$L,$C50)/1000</f>
        <v>0</v>
      </c>
      <c r="Z50" s="51">
        <f>SUMIFS('2024'!$D:$D,'2024'!$K:$K,Z$4,'2024'!$L:$L,$C50)/1000</f>
        <v>0</v>
      </c>
      <c r="AA50" s="51">
        <f>SUMIFS('2024'!$D:$D,'2024'!$K:$K,AA$4,'2024'!$L:$L,$C50)/1000</f>
        <v>0</v>
      </c>
      <c r="AB50" s="51">
        <f>SUMIFS('2024'!$D:$D,'2024'!$K:$K,AB$4,'2024'!$L:$L,$C50)/1000</f>
        <v>0</v>
      </c>
      <c r="AC50" s="51">
        <f>SUMIFS('2024'!$D:$D,'2024'!$K:$K,AC$4,'2024'!$L:$L,$C50)/1000</f>
        <v>0</v>
      </c>
      <c r="AD50" s="51">
        <f>SUMIFS('2024'!$D:$D,'2024'!$K:$K,AD$4,'2024'!$L:$L,$C50)/1000</f>
        <v>0</v>
      </c>
      <c r="AE50" s="51">
        <f>SUMIFS('2024'!$D:$D,'2024'!$K:$K,AE$4,'2024'!$L:$L,$C50)/1000</f>
        <v>0</v>
      </c>
      <c r="AF50" s="51">
        <f>SUMIFS('2024'!$D:$D,'2024'!$K:$K,AF$4,'2024'!$L:$L,$C50)/1000</f>
        <v>0</v>
      </c>
      <c r="AG50" s="51">
        <f>SUMIFS('2024'!$D:$D,'2024'!$K:$K,AG$4,'2024'!$L:$L,$C50)/1000</f>
        <v>0</v>
      </c>
      <c r="AH50" s="51">
        <f>SUMIFS('2024'!$D:$D,'2024'!$K:$K,AH$4,'2024'!$L:$L,$C50)/1000</f>
        <v>0</v>
      </c>
      <c r="AI50" s="51">
        <f>SUMIFS('2024'!$D:$D,'2024'!$K:$K,AI$4,'2024'!$L:$L,$C50)/1000</f>
        <v>0</v>
      </c>
      <c r="AJ50" s="51">
        <f>SUMIFS('2024'!$D:$D,'2024'!$K:$K,AJ$4,'2024'!$L:$L,$C50)/1000</f>
        <v>0</v>
      </c>
      <c r="AK50" s="51">
        <f>SUMIFS('2024'!$D:$D,'2024'!$K:$K,AK$4,'2024'!$L:$L,$C50)/1000</f>
        <v>0</v>
      </c>
      <c r="AL50" s="51">
        <f>SUMIFS('2024'!$D:$D,'2024'!$K:$K,AL$4,'2024'!$L:$L,$C50)/1000</f>
        <v>0</v>
      </c>
      <c r="AM50" s="51">
        <f>SUMIFS('2024'!$D:$D,'2024'!$K:$K,AM$4,'2024'!$L:$L,$C50)/1000</f>
        <v>0</v>
      </c>
      <c r="AN50" s="51">
        <f>SUMIFS('2024'!$D:$D,'2024'!$K:$K,AN$4,'2024'!$L:$L,$C50)/1000</f>
        <v>0</v>
      </c>
      <c r="AO50" s="51">
        <f>SUMIFS('2024'!$D:$D,'2024'!$K:$K,AO$4,'2024'!$L:$L,$C50)/1000</f>
        <v>0</v>
      </c>
      <c r="AP50" s="51">
        <f>SUMIFS('2024'!$D:$D,'2024'!$K:$K,AP$4,'2024'!$L:$L,$C50)/1000</f>
        <v>0</v>
      </c>
      <c r="AQ50" s="51">
        <f>SUMIFS('2024'!$D:$D,'2024'!$K:$K,AQ$4,'2024'!$L:$L,$C50)/1000</f>
        <v>0</v>
      </c>
      <c r="AR50" s="51">
        <f>SUMIFS('2024'!$D:$D,'2024'!$K:$K,AR$4,'2024'!$L:$L,$C50)/1000</f>
        <v>0</v>
      </c>
      <c r="AS50" s="51">
        <f>SUMIFS('2024'!$D:$D,'2024'!$K:$K,AS$4,'2024'!$L:$L,$C50)/1000</f>
        <v>0</v>
      </c>
      <c r="AT50" s="51">
        <f>SUMIFS('2024'!$D:$D,'2024'!$K:$K,AT$4,'2024'!$L:$L,$C50)/1000</f>
        <v>0</v>
      </c>
      <c r="AU50" s="51">
        <f>SUMIFS('2024'!$D:$D,'2024'!$K:$K,AU$4,'2024'!$L:$L,$C50)/1000</f>
        <v>0</v>
      </c>
      <c r="AV50" s="51">
        <f>SUMIFS('2024'!$D:$D,'2024'!$K:$K,AV$4,'2024'!$L:$L,$C50)/1000</f>
        <v>0</v>
      </c>
      <c r="AW50" s="51">
        <f>SUMIFS('2024'!$D:$D,'2024'!$K:$K,AW$4,'2024'!$L:$L,$C50)/1000</f>
        <v>0</v>
      </c>
      <c r="AX50" s="51">
        <f>SUMIFS('2024'!$D:$D,'2024'!$K:$K,AX$4,'2024'!$L:$L,$C50)/1000</f>
        <v>0</v>
      </c>
      <c r="AY50" s="51">
        <f>SUMIFS('2024'!$D:$D,'2024'!$K:$K,AY$4,'2024'!$L:$L,$C50)/1000</f>
        <v>0</v>
      </c>
      <c r="AZ50" s="51">
        <f>SUMIFS('2024'!$D:$D,'2024'!$K:$K,AZ$4,'2024'!$L:$L,$C50)/1000</f>
        <v>0</v>
      </c>
      <c r="BA50" s="51">
        <f>SUMIFS('2024'!$D:$D,'2024'!$K:$K,BA$4,'2024'!$L:$L,$C50)/1000</f>
        <v>0</v>
      </c>
      <c r="BB50" s="51">
        <f>SUMIFS('2024'!$D:$D,'2024'!$K:$K,BB$4,'2024'!$L:$L,$C50)/1000</f>
        <v>0</v>
      </c>
      <c r="BC50" s="51">
        <f>SUMIFS('2024'!$D:$D,'2024'!$K:$K,BC$4,'2024'!$L:$L,$C50)/1000</f>
        <v>0</v>
      </c>
      <c r="BD50" s="51">
        <f>SUMIFS('2024'!$D:$D,'2024'!$K:$K,BD$4,'2024'!$L:$L,$C50)/1000</f>
        <v>0</v>
      </c>
      <c r="BE50" s="79">
        <f t="shared" ref="BE50:BE51" si="51">SUM(D50:BD50)</f>
        <v>0</v>
      </c>
    </row>
    <row r="51" spans="1:58" x14ac:dyDescent="0.25">
      <c r="A51" s="13"/>
      <c r="B51" s="14" t="s">
        <v>20</v>
      </c>
      <c r="C51" s="8" t="s">
        <v>101</v>
      </c>
      <c r="D51" s="53">
        <f>SUMIFS('2024'!$D:$D,'2024'!$K:$K,D$4,'2024'!$L:$L,$C51)/1000</f>
        <v>0</v>
      </c>
      <c r="E51" s="53">
        <f>SUMIFS('2024'!$D:$D,'2024'!$K:$K,E$4,'2024'!$L:$L,$C51)/1000</f>
        <v>0</v>
      </c>
      <c r="F51" s="53">
        <f>SUMIFS('2024'!$D:$D,'2024'!$K:$K,F$4,'2024'!$L:$L,$C51)/1000</f>
        <v>0</v>
      </c>
      <c r="G51" s="53">
        <f>SUMIFS('2024'!$D:$D,'2024'!$K:$K,G$4,'2024'!$L:$L,$C51)/1000</f>
        <v>0</v>
      </c>
      <c r="H51" s="53">
        <f>SUMIFS('2024'!$D:$D,'2024'!$K:$K,H$4,'2024'!$L:$L,$C51)/1000</f>
        <v>0</v>
      </c>
      <c r="I51" s="53">
        <f>SUMIFS('2024'!$D:$D,'2024'!$K:$K,I$4,'2024'!$L:$L,$C51)/1000</f>
        <v>-519.79999999999995</v>
      </c>
      <c r="J51" s="53">
        <f>SUMIFS('2024'!$D:$D,'2024'!$K:$K,J$4,'2024'!$L:$L,$C51)/1000</f>
        <v>-1799.9</v>
      </c>
      <c r="K51" s="53">
        <f>SUMIFS('2024'!$D:$D,'2024'!$K:$K,K$4,'2024'!$L:$L,$C51)/1000</f>
        <v>0</v>
      </c>
      <c r="L51" s="53">
        <f>SUMIFS('2024'!$D:$D,'2024'!$K:$K,L$4,'2024'!$L:$L,$C51)/1000</f>
        <v>0</v>
      </c>
      <c r="M51" s="51">
        <f>SUMIFS('2024'!$D:$D,'2024'!$K:$K,M$4,'2024'!$L:$L,$C51)/1000</f>
        <v>0</v>
      </c>
      <c r="N51" s="51">
        <f>SUMIFS('2024'!$D:$D,'2024'!$K:$K,N$4,'2024'!$L:$L,$C51)/1000</f>
        <v>0</v>
      </c>
      <c r="O51" s="51">
        <f>SUMIFS('2024'!$D:$D,'2024'!$K:$K,O$4,'2024'!$L:$L,$C51)/1000</f>
        <v>0</v>
      </c>
      <c r="P51" s="51">
        <f>SUMIFS('2024'!$D:$D,'2024'!$K:$K,P$4,'2024'!$L:$L,$C51)/1000</f>
        <v>0</v>
      </c>
      <c r="Q51" s="51">
        <f>SUMIFS('2024'!$D:$D,'2024'!$K:$K,Q$4,'2024'!$L:$L,$C51)/1000</f>
        <v>0</v>
      </c>
      <c r="R51" s="51">
        <f>SUMIFS('2024'!$D:$D,'2024'!$K:$K,R$4,'2024'!$L:$L,$C51)/1000</f>
        <v>0</v>
      </c>
      <c r="S51" s="51">
        <f>SUMIFS('2024'!$D:$D,'2024'!$K:$K,S$4,'2024'!$L:$L,$C51)/1000</f>
        <v>0</v>
      </c>
      <c r="T51" s="51">
        <f>SUMIFS('2024'!$D:$D,'2024'!$K:$K,T$4,'2024'!$L:$L,$C51)/1000</f>
        <v>0</v>
      </c>
      <c r="U51" s="51">
        <f>SUMIFS('2024'!$D:$D,'2024'!$K:$K,U$4,'2024'!$L:$L,$C51)/1000</f>
        <v>0</v>
      </c>
      <c r="V51" s="51">
        <f>SUMIFS('2024'!$D:$D,'2024'!$K:$K,V$4,'2024'!$L:$L,$C51)/1000</f>
        <v>0</v>
      </c>
      <c r="W51" s="51">
        <f>SUMIFS('2024'!$D:$D,'2024'!$K:$K,W$4,'2024'!$L:$L,$C51)/1000</f>
        <v>0</v>
      </c>
      <c r="X51" s="51">
        <f>SUMIFS('2024'!$D:$D,'2024'!$K:$K,X$4,'2024'!$L:$L,$C51)/1000</f>
        <v>0</v>
      </c>
      <c r="Y51" s="51">
        <f>SUMIFS('2024'!$D:$D,'2024'!$K:$K,Y$4,'2024'!$L:$L,$C51)/1000</f>
        <v>0</v>
      </c>
      <c r="Z51" s="51">
        <f>SUMIFS('2024'!$D:$D,'2024'!$K:$K,Z$4,'2024'!$L:$L,$C51)/1000</f>
        <v>0</v>
      </c>
      <c r="AA51" s="51">
        <f>SUMIFS('2024'!$D:$D,'2024'!$K:$K,AA$4,'2024'!$L:$L,$C51)/1000</f>
        <v>0</v>
      </c>
      <c r="AB51" s="51">
        <f>SUMIFS('2024'!$D:$D,'2024'!$K:$K,AB$4,'2024'!$L:$L,$C51)/1000</f>
        <v>0</v>
      </c>
      <c r="AC51" s="51">
        <f>SUMIFS('2024'!$D:$D,'2024'!$K:$K,AC$4,'2024'!$L:$L,$C51)/1000</f>
        <v>0</v>
      </c>
      <c r="AD51" s="51">
        <f>SUMIFS('2024'!$D:$D,'2024'!$K:$K,AD$4,'2024'!$L:$L,$C51)/1000</f>
        <v>0</v>
      </c>
      <c r="AE51" s="51">
        <f>SUMIFS('2024'!$D:$D,'2024'!$K:$K,AE$4,'2024'!$L:$L,$C51)/1000</f>
        <v>0</v>
      </c>
      <c r="AF51" s="51">
        <f>SUMIFS('2024'!$D:$D,'2024'!$K:$K,AF$4,'2024'!$L:$L,$C51)/1000</f>
        <v>0</v>
      </c>
      <c r="AG51" s="51">
        <f>SUMIFS('2024'!$D:$D,'2024'!$K:$K,AG$4,'2024'!$L:$L,$C51)/1000</f>
        <v>0</v>
      </c>
      <c r="AH51" s="51">
        <f>SUMIFS('2024'!$D:$D,'2024'!$K:$K,AH$4,'2024'!$L:$L,$C51)/1000</f>
        <v>0</v>
      </c>
      <c r="AI51" s="51">
        <f>SUMIFS('2024'!$D:$D,'2024'!$K:$K,AI$4,'2024'!$L:$L,$C51)/1000</f>
        <v>0</v>
      </c>
      <c r="AJ51" s="51">
        <f>SUMIFS('2024'!$D:$D,'2024'!$K:$K,AJ$4,'2024'!$L:$L,$C51)/1000</f>
        <v>0</v>
      </c>
      <c r="AK51" s="51">
        <f>SUMIFS('2024'!$D:$D,'2024'!$K:$K,AK$4,'2024'!$L:$L,$C51)/1000</f>
        <v>0</v>
      </c>
      <c r="AL51" s="51">
        <f>SUMIFS('2024'!$D:$D,'2024'!$K:$K,AL$4,'2024'!$L:$L,$C51)/1000</f>
        <v>0</v>
      </c>
      <c r="AM51" s="51">
        <f>SUMIFS('2024'!$D:$D,'2024'!$K:$K,AM$4,'2024'!$L:$L,$C51)/1000</f>
        <v>0</v>
      </c>
      <c r="AN51" s="51">
        <f>SUMIFS('2024'!$D:$D,'2024'!$K:$K,AN$4,'2024'!$L:$L,$C51)/1000</f>
        <v>0</v>
      </c>
      <c r="AO51" s="51">
        <f>SUMIFS('2024'!$D:$D,'2024'!$K:$K,AO$4,'2024'!$L:$L,$C51)/1000</f>
        <v>0</v>
      </c>
      <c r="AP51" s="51">
        <f>SUMIFS('2024'!$D:$D,'2024'!$K:$K,AP$4,'2024'!$L:$L,$C51)/1000</f>
        <v>0</v>
      </c>
      <c r="AQ51" s="51">
        <f>SUMIFS('2024'!$D:$D,'2024'!$K:$K,AQ$4,'2024'!$L:$L,$C51)/1000</f>
        <v>0</v>
      </c>
      <c r="AR51" s="51">
        <f>SUMIFS('2024'!$D:$D,'2024'!$K:$K,AR$4,'2024'!$L:$L,$C51)/1000</f>
        <v>0</v>
      </c>
      <c r="AS51" s="51">
        <f>SUMIFS('2024'!$D:$D,'2024'!$K:$K,AS$4,'2024'!$L:$L,$C51)/1000</f>
        <v>0</v>
      </c>
      <c r="AT51" s="51">
        <f>SUMIFS('2024'!$D:$D,'2024'!$K:$K,AT$4,'2024'!$L:$L,$C51)/1000</f>
        <v>0</v>
      </c>
      <c r="AU51" s="51">
        <f>SUMIFS('2024'!$D:$D,'2024'!$K:$K,AU$4,'2024'!$L:$L,$C51)/1000</f>
        <v>0</v>
      </c>
      <c r="AV51" s="51">
        <f>SUMIFS('2024'!$D:$D,'2024'!$K:$K,AV$4,'2024'!$L:$L,$C51)/1000</f>
        <v>0</v>
      </c>
      <c r="AW51" s="51">
        <f>SUMIFS('2024'!$D:$D,'2024'!$K:$K,AW$4,'2024'!$L:$L,$C51)/1000</f>
        <v>0</v>
      </c>
      <c r="AX51" s="51">
        <f>SUMIFS('2024'!$D:$D,'2024'!$K:$K,AX$4,'2024'!$L:$L,$C51)/1000</f>
        <v>0</v>
      </c>
      <c r="AY51" s="51">
        <f>SUMIFS('2024'!$D:$D,'2024'!$K:$K,AY$4,'2024'!$L:$L,$C51)/1000</f>
        <v>0</v>
      </c>
      <c r="AZ51" s="51">
        <f>SUMIFS('2024'!$D:$D,'2024'!$K:$K,AZ$4,'2024'!$L:$L,$C51)/1000</f>
        <v>0</v>
      </c>
      <c r="BA51" s="51">
        <f>SUMIFS('2024'!$D:$D,'2024'!$K:$K,BA$4,'2024'!$L:$L,$C51)/1000</f>
        <v>0</v>
      </c>
      <c r="BB51" s="51">
        <f>SUMIFS('2024'!$D:$D,'2024'!$K:$K,BB$4,'2024'!$L:$L,$C51)/1000</f>
        <v>0</v>
      </c>
      <c r="BC51" s="51">
        <f>SUMIFS('2024'!$D:$D,'2024'!$K:$K,BC$4,'2024'!$L:$L,$C51)/1000</f>
        <v>0</v>
      </c>
      <c r="BD51" s="51">
        <f>SUMIFS('2024'!$D:$D,'2024'!$K:$K,BD$4,'2024'!$L:$L,$C51)/1000</f>
        <v>0</v>
      </c>
      <c r="BE51" s="79">
        <f t="shared" si="51"/>
        <v>-2319.6999999999998</v>
      </c>
    </row>
    <row r="52" spans="1:58" x14ac:dyDescent="0.25">
      <c r="C52" s="10" t="s">
        <v>102</v>
      </c>
      <c r="D52" s="54">
        <f t="shared" ref="D52" si="52">SUM(D50:D51)</f>
        <v>0</v>
      </c>
      <c r="E52" s="54">
        <f t="shared" ref="E52:BC52" si="53">SUM(E50:E51)</f>
        <v>0</v>
      </c>
      <c r="F52" s="54">
        <f t="shared" si="53"/>
        <v>0</v>
      </c>
      <c r="G52" s="54">
        <f t="shared" si="53"/>
        <v>0</v>
      </c>
      <c r="H52" s="54">
        <f t="shared" ref="H52:L52" si="54">SUM(H50:H51)</f>
        <v>0</v>
      </c>
      <c r="I52" s="54">
        <f t="shared" si="54"/>
        <v>-519.79999999999995</v>
      </c>
      <c r="J52" s="54">
        <f t="shared" si="54"/>
        <v>-1799.9</v>
      </c>
      <c r="K52" s="54">
        <f t="shared" si="54"/>
        <v>0</v>
      </c>
      <c r="L52" s="54">
        <f t="shared" si="54"/>
        <v>0</v>
      </c>
      <c r="M52" s="20">
        <f t="shared" si="53"/>
        <v>0</v>
      </c>
      <c r="N52" s="20">
        <f t="shared" si="53"/>
        <v>0</v>
      </c>
      <c r="O52" s="20">
        <f t="shared" si="53"/>
        <v>0</v>
      </c>
      <c r="P52" s="20">
        <f t="shared" si="53"/>
        <v>0</v>
      </c>
      <c r="Q52" s="20">
        <f t="shared" si="53"/>
        <v>0</v>
      </c>
      <c r="R52" s="20">
        <f t="shared" si="53"/>
        <v>0</v>
      </c>
      <c r="S52" s="20">
        <f t="shared" si="53"/>
        <v>0</v>
      </c>
      <c r="T52" s="20">
        <f t="shared" si="53"/>
        <v>0</v>
      </c>
      <c r="U52" s="20">
        <f t="shared" si="53"/>
        <v>0</v>
      </c>
      <c r="V52" s="20">
        <f t="shared" si="53"/>
        <v>0</v>
      </c>
      <c r="W52" s="20">
        <f t="shared" si="53"/>
        <v>0</v>
      </c>
      <c r="X52" s="20">
        <f t="shared" si="53"/>
        <v>0</v>
      </c>
      <c r="Y52" s="20">
        <f t="shared" si="53"/>
        <v>0</v>
      </c>
      <c r="Z52" s="20">
        <f t="shared" si="53"/>
        <v>0</v>
      </c>
      <c r="AA52" s="20">
        <f t="shared" si="53"/>
        <v>0</v>
      </c>
      <c r="AB52" s="20">
        <f t="shared" si="53"/>
        <v>0</v>
      </c>
      <c r="AC52" s="20">
        <f t="shared" si="53"/>
        <v>0</v>
      </c>
      <c r="AD52" s="20">
        <f t="shared" si="53"/>
        <v>0</v>
      </c>
      <c r="AE52" s="20">
        <f t="shared" si="53"/>
        <v>0</v>
      </c>
      <c r="AF52" s="20">
        <f t="shared" si="53"/>
        <v>0</v>
      </c>
      <c r="AG52" s="20">
        <f t="shared" si="53"/>
        <v>0</v>
      </c>
      <c r="AH52" s="20">
        <f t="shared" si="53"/>
        <v>0</v>
      </c>
      <c r="AI52" s="20">
        <f t="shared" si="53"/>
        <v>0</v>
      </c>
      <c r="AJ52" s="20">
        <f t="shared" si="53"/>
        <v>0</v>
      </c>
      <c r="AK52" s="20">
        <f t="shared" si="53"/>
        <v>0</v>
      </c>
      <c r="AL52" s="20">
        <f t="shared" si="53"/>
        <v>0</v>
      </c>
      <c r="AM52" s="20">
        <f t="shared" si="53"/>
        <v>0</v>
      </c>
      <c r="AN52" s="20">
        <f t="shared" si="53"/>
        <v>0</v>
      </c>
      <c r="AO52" s="20">
        <f t="shared" si="53"/>
        <v>0</v>
      </c>
      <c r="AP52" s="20">
        <f t="shared" si="53"/>
        <v>0</v>
      </c>
      <c r="AQ52" s="20">
        <f t="shared" si="53"/>
        <v>0</v>
      </c>
      <c r="AR52" s="20">
        <f t="shared" si="53"/>
        <v>0</v>
      </c>
      <c r="AS52" s="20">
        <f t="shared" si="53"/>
        <v>0</v>
      </c>
      <c r="AT52" s="20">
        <f t="shared" si="53"/>
        <v>0</v>
      </c>
      <c r="AU52" s="20">
        <f t="shared" si="53"/>
        <v>0</v>
      </c>
      <c r="AV52" s="20">
        <f t="shared" si="53"/>
        <v>0</v>
      </c>
      <c r="AW52" s="20">
        <f t="shared" si="53"/>
        <v>0</v>
      </c>
      <c r="AX52" s="20">
        <f t="shared" si="53"/>
        <v>0</v>
      </c>
      <c r="AY52" s="20">
        <f t="shared" si="53"/>
        <v>0</v>
      </c>
      <c r="AZ52" s="20">
        <f t="shared" si="53"/>
        <v>0</v>
      </c>
      <c r="BA52" s="20">
        <f t="shared" si="53"/>
        <v>0</v>
      </c>
      <c r="BB52" s="20">
        <f t="shared" si="53"/>
        <v>0</v>
      </c>
      <c r="BC52" s="20">
        <f t="shared" si="53"/>
        <v>0</v>
      </c>
      <c r="BD52" s="20">
        <f t="shared" ref="BD52" si="55">SUM(BD50:BD51)</f>
        <v>0</v>
      </c>
      <c r="BE52" s="80">
        <f t="shared" ref="BE52" si="56">SUM(BE50:BE51)</f>
        <v>-2319.6999999999998</v>
      </c>
    </row>
    <row r="53" spans="1:58" x14ac:dyDescent="0.25">
      <c r="D53" s="55"/>
      <c r="E53" s="55"/>
      <c r="F53" s="55"/>
      <c r="G53" s="55"/>
      <c r="H53" s="55"/>
      <c r="I53" s="55"/>
      <c r="J53" s="55"/>
      <c r="K53" s="55"/>
      <c r="L53" s="55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79"/>
    </row>
    <row r="54" spans="1:58" x14ac:dyDescent="0.25">
      <c r="C54" s="12" t="s">
        <v>103</v>
      </c>
      <c r="D54" s="55"/>
      <c r="E54" s="55"/>
      <c r="F54" s="55"/>
      <c r="G54" s="55"/>
      <c r="H54" s="55"/>
      <c r="I54" s="55"/>
      <c r="J54" s="55"/>
      <c r="K54" s="55"/>
      <c r="L54" s="55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79"/>
    </row>
    <row r="55" spans="1:58" x14ac:dyDescent="0.25">
      <c r="A55" s="13"/>
      <c r="B55" s="14" t="s">
        <v>19</v>
      </c>
      <c r="C55" s="8" t="s">
        <v>104</v>
      </c>
      <c r="D55" s="53">
        <f>SUMIFS('2024'!$D:$D,'2024'!$K:$K,D$4,'2024'!$L:$L,$C55)/1000</f>
        <v>0</v>
      </c>
      <c r="E55" s="53">
        <f>SUMIFS('2024'!$D:$D,'2024'!$K:$K,E$4,'2024'!$L:$L,$C55)/1000</f>
        <v>0</v>
      </c>
      <c r="F55" s="53">
        <f>SUMIFS('2024'!$D:$D,'2024'!$K:$K,F$4,'2024'!$L:$L,$C55)/1000</f>
        <v>0</v>
      </c>
      <c r="G55" s="53">
        <f>SUMIFS('2024'!$D:$D,'2024'!$K:$K,G$4,'2024'!$L:$L,$C55)/1000</f>
        <v>0</v>
      </c>
      <c r="H55" s="53">
        <f>SUMIFS('2024'!$D:$D,'2024'!$K:$K,H$4,'2024'!$L:$L,$C55)/1000</f>
        <v>0</v>
      </c>
      <c r="I55" s="53">
        <f>SUMIFS('2024'!$D:$D,'2024'!$K:$K,I$4,'2024'!$L:$L,$C55)/1000</f>
        <v>0</v>
      </c>
      <c r="J55" s="125">
        <f>SUMIFS('2024'!$D:$D,'2024'!$K:$K,J$4,'2024'!$L:$L,$C55)/1000</f>
        <v>0</v>
      </c>
      <c r="K55" s="53">
        <f>SUMIFS('2024'!$D:$D,'2024'!$K:$K,K$4,'2024'!$L:$L,$C55)/1000</f>
        <v>0</v>
      </c>
      <c r="L55" s="53">
        <f>SUMIFS('2024'!$D:$D,'2024'!$K:$K,L$4,'2024'!$L:$L,$C55)/1000</f>
        <v>0</v>
      </c>
      <c r="M55" s="51">
        <f>SUMIFS('2024'!$D:$D,'2024'!$K:$K,M$4,'2024'!$L:$L,$C55)/1000</f>
        <v>0</v>
      </c>
      <c r="N55" s="51">
        <f>SUMIFS('2024'!$D:$D,'2024'!$K:$K,N$4,'2024'!$L:$L,$C55)/1000</f>
        <v>0</v>
      </c>
      <c r="O55" s="51">
        <f>SUMIFS('2024'!$D:$D,'2024'!$K:$K,O$4,'2024'!$L:$L,$C55)/1000</f>
        <v>0</v>
      </c>
      <c r="P55" s="51">
        <f>SUMIFS('2024'!$D:$D,'2024'!$K:$K,P$4,'2024'!$L:$L,$C55)/1000</f>
        <v>0</v>
      </c>
      <c r="Q55" s="51">
        <f>SUMIFS('2024'!$D:$D,'2024'!$K:$K,Q$4,'2024'!$L:$L,$C55)/1000</f>
        <v>0</v>
      </c>
      <c r="R55" s="51">
        <f>SUMIFS('2024'!$D:$D,'2024'!$K:$K,R$4,'2024'!$L:$L,$C55)/1000</f>
        <v>0</v>
      </c>
      <c r="S55" s="51">
        <f>SUMIFS('2024'!$D:$D,'2024'!$K:$K,S$4,'2024'!$L:$L,$C55)/1000</f>
        <v>0</v>
      </c>
      <c r="T55" s="51">
        <f>SUMIFS('2024'!$D:$D,'2024'!$K:$K,T$4,'2024'!$L:$L,$C55)/1000</f>
        <v>0</v>
      </c>
      <c r="U55" s="51">
        <f>SUMIFS('2024'!$D:$D,'2024'!$K:$K,U$4,'2024'!$L:$L,$C55)/1000</f>
        <v>0</v>
      </c>
      <c r="V55" s="51">
        <f>SUMIFS('2024'!$D:$D,'2024'!$K:$K,V$4,'2024'!$L:$L,$C55)/1000</f>
        <v>0</v>
      </c>
      <c r="W55" s="51">
        <f>SUMIFS('2024'!$D:$D,'2024'!$K:$K,W$4,'2024'!$L:$L,$C55)/1000</f>
        <v>0</v>
      </c>
      <c r="X55" s="51">
        <f>SUMIFS('2024'!$D:$D,'2024'!$K:$K,X$4,'2024'!$L:$L,$C55)/1000</f>
        <v>0</v>
      </c>
      <c r="Y55" s="51">
        <f>SUMIFS('2024'!$D:$D,'2024'!$K:$K,Y$4,'2024'!$L:$L,$C55)/1000</f>
        <v>0</v>
      </c>
      <c r="Z55" s="51">
        <f>SUMIFS('2024'!$D:$D,'2024'!$K:$K,Z$4,'2024'!$L:$L,$C55)/1000</f>
        <v>0</v>
      </c>
      <c r="AA55" s="51">
        <f>SUMIFS('2024'!$D:$D,'2024'!$K:$K,AA$4,'2024'!$L:$L,$C55)/1000</f>
        <v>0</v>
      </c>
      <c r="AB55" s="51">
        <f>SUMIFS('2024'!$D:$D,'2024'!$K:$K,AB$4,'2024'!$L:$L,$C55)/1000</f>
        <v>0</v>
      </c>
      <c r="AC55" s="51">
        <f>SUMIFS('2024'!$D:$D,'2024'!$K:$K,AC$4,'2024'!$L:$L,$C55)/1000</f>
        <v>0</v>
      </c>
      <c r="AD55" s="51">
        <f>SUMIFS('2024'!$D:$D,'2024'!$K:$K,AD$4,'2024'!$L:$L,$C55)/1000</f>
        <v>0</v>
      </c>
      <c r="AE55" s="51">
        <f>SUMIFS('2024'!$D:$D,'2024'!$K:$K,AE$4,'2024'!$L:$L,$C55)/1000</f>
        <v>0</v>
      </c>
      <c r="AF55" s="51">
        <f>SUMIFS('2024'!$D:$D,'2024'!$K:$K,AF$4,'2024'!$L:$L,$C55)/1000</f>
        <v>0</v>
      </c>
      <c r="AG55" s="51">
        <f>SUMIFS('2024'!$D:$D,'2024'!$K:$K,AG$4,'2024'!$L:$L,$C55)/1000</f>
        <v>0</v>
      </c>
      <c r="AH55" s="51">
        <f>SUMIFS('2024'!$D:$D,'2024'!$K:$K,AH$4,'2024'!$L:$L,$C55)/1000</f>
        <v>0</v>
      </c>
      <c r="AI55" s="51">
        <f>SUMIFS('2024'!$D:$D,'2024'!$K:$K,AI$4,'2024'!$L:$L,$C55)/1000</f>
        <v>0</v>
      </c>
      <c r="AJ55" s="51">
        <f>SUMIFS('2024'!$D:$D,'2024'!$K:$K,AJ$4,'2024'!$L:$L,$C55)/1000</f>
        <v>0</v>
      </c>
      <c r="AK55" s="51">
        <f>SUMIFS('2024'!$D:$D,'2024'!$K:$K,AK$4,'2024'!$L:$L,$C55)/1000</f>
        <v>0</v>
      </c>
      <c r="AL55" s="51">
        <f>SUMIFS('2024'!$D:$D,'2024'!$K:$K,AL$4,'2024'!$L:$L,$C55)/1000</f>
        <v>0</v>
      </c>
      <c r="AM55" s="51">
        <f>SUMIFS('2024'!$D:$D,'2024'!$K:$K,AM$4,'2024'!$L:$L,$C55)/1000</f>
        <v>0</v>
      </c>
      <c r="AN55" s="51">
        <f>SUMIFS('2024'!$D:$D,'2024'!$K:$K,AN$4,'2024'!$L:$L,$C55)/1000</f>
        <v>0</v>
      </c>
      <c r="AO55" s="51">
        <f>SUMIFS('2024'!$D:$D,'2024'!$K:$K,AO$4,'2024'!$L:$L,$C55)/1000</f>
        <v>0</v>
      </c>
      <c r="AP55" s="51">
        <f>SUMIFS('2024'!$D:$D,'2024'!$K:$K,AP$4,'2024'!$L:$L,$C55)/1000</f>
        <v>0</v>
      </c>
      <c r="AQ55" s="51">
        <f>SUMIFS('2024'!$D:$D,'2024'!$K:$K,AQ$4,'2024'!$L:$L,$C55)/1000</f>
        <v>0</v>
      </c>
      <c r="AR55" s="51">
        <f>SUMIFS('2024'!$D:$D,'2024'!$K:$K,AR$4,'2024'!$L:$L,$C55)/1000</f>
        <v>0</v>
      </c>
      <c r="AS55" s="51">
        <f>SUMIFS('2024'!$D:$D,'2024'!$K:$K,AS$4,'2024'!$L:$L,$C55)/1000</f>
        <v>0</v>
      </c>
      <c r="AT55" s="51">
        <f>SUMIFS('2024'!$D:$D,'2024'!$K:$K,AT$4,'2024'!$L:$L,$C55)/1000</f>
        <v>0</v>
      </c>
      <c r="AU55" s="51">
        <f>SUMIFS('2024'!$D:$D,'2024'!$K:$K,AU$4,'2024'!$L:$L,$C55)/1000</f>
        <v>0</v>
      </c>
      <c r="AV55" s="51">
        <f>SUMIFS('2024'!$D:$D,'2024'!$K:$K,AV$4,'2024'!$L:$L,$C55)/1000</f>
        <v>0</v>
      </c>
      <c r="AW55" s="51">
        <f>SUMIFS('2024'!$D:$D,'2024'!$K:$K,AW$4,'2024'!$L:$L,$C55)/1000</f>
        <v>0</v>
      </c>
      <c r="AX55" s="51">
        <f>SUMIFS('2024'!$D:$D,'2024'!$K:$K,AX$4,'2024'!$L:$L,$C55)/1000</f>
        <v>0</v>
      </c>
      <c r="AY55" s="51">
        <f>SUMIFS('2024'!$D:$D,'2024'!$K:$K,AY$4,'2024'!$L:$L,$C55)/1000</f>
        <v>0</v>
      </c>
      <c r="AZ55" s="51">
        <f>SUMIFS('2024'!$D:$D,'2024'!$K:$K,AZ$4,'2024'!$L:$L,$C55)/1000</f>
        <v>0</v>
      </c>
      <c r="BA55" s="51">
        <f>SUMIFS('2024'!$D:$D,'2024'!$K:$K,BA$4,'2024'!$L:$L,$C55)/1000</f>
        <v>0</v>
      </c>
      <c r="BB55" s="51">
        <f>SUMIFS('2024'!$D:$D,'2024'!$K:$K,BB$4,'2024'!$L:$L,$C55)/1000</f>
        <v>0</v>
      </c>
      <c r="BC55" s="51">
        <f>SUMIFS('2024'!$D:$D,'2024'!$K:$K,BC$4,'2024'!$L:$L,$C55)/1000</f>
        <v>0</v>
      </c>
      <c r="BD55" s="51">
        <f>SUMIFS('2024'!$D:$D,'2024'!$K:$K,BD$4,'2024'!$L:$L,$C55)/1000</f>
        <v>0</v>
      </c>
      <c r="BE55" s="79">
        <f t="shared" ref="BE55:BE59" si="57">SUM(D55:BD55)</f>
        <v>0</v>
      </c>
    </row>
    <row r="56" spans="1:58" x14ac:dyDescent="0.25">
      <c r="A56" s="13"/>
      <c r="B56" s="14" t="s">
        <v>20</v>
      </c>
      <c r="C56" s="8" t="s">
        <v>105</v>
      </c>
      <c r="D56" s="53">
        <f>SUMIFS('2024'!$D:$D,'2024'!$K:$K,D$4,'2024'!$L:$L,$C56)/1000</f>
        <v>0</v>
      </c>
      <c r="E56" s="53">
        <f>SUMIFS('2024'!$D:$D,'2024'!$K:$K,E$4,'2024'!$L:$L,$C56)/1000</f>
        <v>0</v>
      </c>
      <c r="F56" s="53">
        <f>SUMIFS('2024'!$D:$D,'2024'!$K:$K,F$4,'2024'!$L:$L,$C56)/1000</f>
        <v>0</v>
      </c>
      <c r="G56" s="53">
        <f>SUMIFS('2024'!$D:$D,'2024'!$K:$K,G$4,'2024'!$L:$L,$C56)/1000</f>
        <v>0</v>
      </c>
      <c r="H56" s="53">
        <f>SUMIFS('2024'!$D:$D,'2024'!$K:$K,H$4,'2024'!$L:$L,$C56)/1000</f>
        <v>0</v>
      </c>
      <c r="I56" s="53">
        <f>SUMIFS('2024'!$D:$D,'2024'!$K:$K,I$4,'2024'!$L:$L,$C56)/1000</f>
        <v>0</v>
      </c>
      <c r="J56" s="125">
        <f>SUMIFS('2024'!$D:$D,'2024'!$K:$K,J$4,'2024'!$L:$L,$C56)/1000</f>
        <v>0</v>
      </c>
      <c r="K56" s="53">
        <f>SUMIFS('2024'!$D:$D,'2024'!$K:$K,K$4,'2024'!$L:$L,$C56)/1000</f>
        <v>0</v>
      </c>
      <c r="L56" s="53">
        <f>SUMIFS('2024'!$D:$D,'2024'!$K:$K,L$4,'2024'!$L:$L,$C56)/1000</f>
        <v>0</v>
      </c>
      <c r="M56" s="51">
        <f>SUMIFS('2024'!$D:$D,'2024'!$K:$K,M$4,'2024'!$L:$L,$C56)/1000</f>
        <v>0</v>
      </c>
      <c r="N56" s="51">
        <f>SUMIFS('2024'!$D:$D,'2024'!$K:$K,N$4,'2024'!$L:$L,$C56)/1000</f>
        <v>0</v>
      </c>
      <c r="O56" s="51">
        <f>SUMIFS('2024'!$D:$D,'2024'!$K:$K,O$4,'2024'!$L:$L,$C56)/1000</f>
        <v>0</v>
      </c>
      <c r="P56" s="51">
        <f>SUMIFS('2024'!$D:$D,'2024'!$K:$K,P$4,'2024'!$L:$L,$C56)/1000</f>
        <v>0</v>
      </c>
      <c r="Q56" s="51">
        <f>SUMIFS('2024'!$D:$D,'2024'!$K:$K,Q$4,'2024'!$L:$L,$C56)/1000</f>
        <v>0</v>
      </c>
      <c r="R56" s="51">
        <f>SUMIFS('2024'!$D:$D,'2024'!$K:$K,R$4,'2024'!$L:$L,$C56)/1000</f>
        <v>0</v>
      </c>
      <c r="S56" s="51">
        <f>SUMIFS('2024'!$D:$D,'2024'!$K:$K,S$4,'2024'!$L:$L,$C56)/1000</f>
        <v>0</v>
      </c>
      <c r="T56" s="51">
        <f>SUMIFS('2024'!$D:$D,'2024'!$K:$K,T$4,'2024'!$L:$L,$C56)/1000</f>
        <v>0</v>
      </c>
      <c r="U56" s="51">
        <f>SUMIFS('2024'!$D:$D,'2024'!$K:$K,U$4,'2024'!$L:$L,$C56)/1000</f>
        <v>0</v>
      </c>
      <c r="V56" s="51">
        <f>SUMIFS('2024'!$D:$D,'2024'!$K:$K,V$4,'2024'!$L:$L,$C56)/1000</f>
        <v>0</v>
      </c>
      <c r="W56" s="51">
        <f>SUMIFS('2024'!$D:$D,'2024'!$K:$K,W$4,'2024'!$L:$L,$C56)/1000</f>
        <v>0</v>
      </c>
      <c r="X56" s="51">
        <f>SUMIFS('2024'!$D:$D,'2024'!$K:$K,X$4,'2024'!$L:$L,$C56)/1000</f>
        <v>0</v>
      </c>
      <c r="Y56" s="51">
        <f>SUMIFS('2024'!$D:$D,'2024'!$K:$K,Y$4,'2024'!$L:$L,$C56)/1000</f>
        <v>0</v>
      </c>
      <c r="Z56" s="51">
        <f>SUMIFS('2024'!$D:$D,'2024'!$K:$K,Z$4,'2024'!$L:$L,$C56)/1000</f>
        <v>0</v>
      </c>
      <c r="AA56" s="51">
        <f>SUMIFS('2024'!$D:$D,'2024'!$K:$K,AA$4,'2024'!$L:$L,$C56)/1000</f>
        <v>0</v>
      </c>
      <c r="AB56" s="51">
        <f>SUMIFS('2024'!$D:$D,'2024'!$K:$K,AB$4,'2024'!$L:$L,$C56)/1000</f>
        <v>0</v>
      </c>
      <c r="AC56" s="51">
        <f>SUMIFS('2024'!$D:$D,'2024'!$K:$K,AC$4,'2024'!$L:$L,$C56)/1000</f>
        <v>0</v>
      </c>
      <c r="AD56" s="51">
        <f>SUMIFS('2024'!$D:$D,'2024'!$K:$K,AD$4,'2024'!$L:$L,$C56)/1000</f>
        <v>0</v>
      </c>
      <c r="AE56" s="51">
        <f>SUMIFS('2024'!$D:$D,'2024'!$K:$K,AE$4,'2024'!$L:$L,$C56)/1000</f>
        <v>0</v>
      </c>
      <c r="AF56" s="51">
        <f>SUMIFS('2024'!$D:$D,'2024'!$K:$K,AF$4,'2024'!$L:$L,$C56)/1000</f>
        <v>0</v>
      </c>
      <c r="AG56" s="51">
        <f>SUMIFS('2024'!$D:$D,'2024'!$K:$K,AG$4,'2024'!$L:$L,$C56)/1000</f>
        <v>0</v>
      </c>
      <c r="AH56" s="51">
        <f>SUMIFS('2024'!$D:$D,'2024'!$K:$K,AH$4,'2024'!$L:$L,$C56)/1000</f>
        <v>0</v>
      </c>
      <c r="AI56" s="51">
        <f>SUMIFS('2024'!$D:$D,'2024'!$K:$K,AI$4,'2024'!$L:$L,$C56)/1000</f>
        <v>0</v>
      </c>
      <c r="AJ56" s="51">
        <f>SUMIFS('2024'!$D:$D,'2024'!$K:$K,AJ$4,'2024'!$L:$L,$C56)/1000</f>
        <v>0</v>
      </c>
      <c r="AK56" s="51">
        <f>SUMIFS('2024'!$D:$D,'2024'!$K:$K,AK$4,'2024'!$L:$L,$C56)/1000</f>
        <v>0</v>
      </c>
      <c r="AL56" s="51">
        <f>SUMIFS('2024'!$D:$D,'2024'!$K:$K,AL$4,'2024'!$L:$L,$C56)/1000</f>
        <v>0</v>
      </c>
      <c r="AM56" s="51">
        <f>SUMIFS('2024'!$D:$D,'2024'!$K:$K,AM$4,'2024'!$L:$L,$C56)/1000</f>
        <v>0</v>
      </c>
      <c r="AN56" s="51">
        <f>SUMIFS('2024'!$D:$D,'2024'!$K:$K,AN$4,'2024'!$L:$L,$C56)/1000</f>
        <v>0</v>
      </c>
      <c r="AO56" s="51">
        <f>SUMIFS('2024'!$D:$D,'2024'!$K:$K,AO$4,'2024'!$L:$L,$C56)/1000</f>
        <v>0</v>
      </c>
      <c r="AP56" s="51">
        <f>SUMIFS('2024'!$D:$D,'2024'!$K:$K,AP$4,'2024'!$L:$L,$C56)/1000</f>
        <v>0</v>
      </c>
      <c r="AQ56" s="51">
        <f>SUMIFS('2024'!$D:$D,'2024'!$K:$K,AQ$4,'2024'!$L:$L,$C56)/1000</f>
        <v>0</v>
      </c>
      <c r="AR56" s="51">
        <f>SUMIFS('2024'!$D:$D,'2024'!$K:$K,AR$4,'2024'!$L:$L,$C56)/1000</f>
        <v>0</v>
      </c>
      <c r="AS56" s="51">
        <f>SUMIFS('2024'!$D:$D,'2024'!$K:$K,AS$4,'2024'!$L:$L,$C56)/1000</f>
        <v>0</v>
      </c>
      <c r="AT56" s="51">
        <f>SUMIFS('2024'!$D:$D,'2024'!$K:$K,AT$4,'2024'!$L:$L,$C56)/1000</f>
        <v>0</v>
      </c>
      <c r="AU56" s="51">
        <f>SUMIFS('2024'!$D:$D,'2024'!$K:$K,AU$4,'2024'!$L:$L,$C56)/1000</f>
        <v>0</v>
      </c>
      <c r="AV56" s="51">
        <f>SUMIFS('2024'!$D:$D,'2024'!$K:$K,AV$4,'2024'!$L:$L,$C56)/1000</f>
        <v>0</v>
      </c>
      <c r="AW56" s="51">
        <f>SUMIFS('2024'!$D:$D,'2024'!$K:$K,AW$4,'2024'!$L:$L,$C56)/1000</f>
        <v>0</v>
      </c>
      <c r="AX56" s="51">
        <f>SUMIFS('2024'!$D:$D,'2024'!$K:$K,AX$4,'2024'!$L:$L,$C56)/1000</f>
        <v>0</v>
      </c>
      <c r="AY56" s="51">
        <f>SUMIFS('2024'!$D:$D,'2024'!$K:$K,AY$4,'2024'!$L:$L,$C56)/1000</f>
        <v>0</v>
      </c>
      <c r="AZ56" s="51">
        <f>SUMIFS('2024'!$D:$D,'2024'!$K:$K,AZ$4,'2024'!$L:$L,$C56)/1000</f>
        <v>0</v>
      </c>
      <c r="BA56" s="51">
        <f>SUMIFS('2024'!$D:$D,'2024'!$K:$K,BA$4,'2024'!$L:$L,$C56)/1000</f>
        <v>0</v>
      </c>
      <c r="BB56" s="51">
        <f>SUMIFS('2024'!$D:$D,'2024'!$K:$K,BB$4,'2024'!$L:$L,$C56)/1000</f>
        <v>0</v>
      </c>
      <c r="BC56" s="51">
        <f>SUMIFS('2024'!$D:$D,'2024'!$K:$K,BC$4,'2024'!$L:$L,$C56)/1000</f>
        <v>0</v>
      </c>
      <c r="BD56" s="51">
        <f>SUMIFS('2024'!$D:$D,'2024'!$K:$K,BD$4,'2024'!$L:$L,$C56)/1000</f>
        <v>0</v>
      </c>
      <c r="BE56" s="79">
        <f t="shared" si="57"/>
        <v>0</v>
      </c>
    </row>
    <row r="57" spans="1:58" x14ac:dyDescent="0.25">
      <c r="A57" s="13"/>
      <c r="B57" s="14" t="s">
        <v>19</v>
      </c>
      <c r="C57" s="8" t="s">
        <v>106</v>
      </c>
      <c r="D57" s="53">
        <f>SUMIFS('2024'!$D:$D,'2024'!$K:$K,D$4,'2024'!$L:$L,$C57)/1000</f>
        <v>0.64278000000000002</v>
      </c>
      <c r="E57" s="53">
        <f>SUMIFS('2024'!$D:$D,'2024'!$K:$K,E$4,'2024'!$L:$L,$C57)/1000</f>
        <v>2.97322</v>
      </c>
      <c r="F57" s="53">
        <f>SUMIFS('2024'!$D:$D,'2024'!$K:$K,F$4,'2024'!$L:$L,$C57)/1000</f>
        <v>0.58177999999999996</v>
      </c>
      <c r="G57" s="53">
        <f>SUMIFS('2024'!$D:$D,'2024'!$K:$K,G$4,'2024'!$L:$L,$C57)/1000</f>
        <v>0.20166000000000001</v>
      </c>
      <c r="H57" s="53">
        <f>SUMIFS('2024'!$D:$D,'2024'!$K:$K,H$4,'2024'!$L:$L,$C57)/1000</f>
        <v>7.8020000000000006E-2</v>
      </c>
      <c r="I57" s="53">
        <f>SUMIFS('2024'!$D:$D,'2024'!$K:$K,I$4,'2024'!$L:$L,$C57)/1000</f>
        <v>1.8769699999999998</v>
      </c>
      <c r="J57" s="53">
        <f>SUMIFS('2024'!$D:$D,'2024'!$K:$K,J$4,'2024'!$L:$L,$C57)/1000</f>
        <v>1.17811</v>
      </c>
      <c r="K57" s="53">
        <f>SUMIFS('2024'!$D:$D,'2024'!$K:$K,K$4,'2024'!$L:$L,$C57)/1000</f>
        <v>0.33076</v>
      </c>
      <c r="L57" s="53">
        <f>SUMIFS('2024'!$D:$D,'2024'!$K:$K,L$4,'2024'!$L:$L,$C57)/1000</f>
        <v>0</v>
      </c>
      <c r="M57" s="51">
        <f>SUMIFS('2024'!$D:$D,'2024'!$K:$K,M$4,'2024'!$L:$L,$C57)/1000</f>
        <v>0</v>
      </c>
      <c r="N57" s="51">
        <f>SUMIFS('2024'!$D:$D,'2024'!$K:$K,N$4,'2024'!$L:$L,$C57)/1000</f>
        <v>0</v>
      </c>
      <c r="O57" s="51">
        <f>SUMIFS('2024'!$D:$D,'2024'!$K:$K,O$4,'2024'!$L:$L,$C57)/1000</f>
        <v>0</v>
      </c>
      <c r="P57" s="51">
        <f>SUMIFS('2024'!$D:$D,'2024'!$K:$K,P$4,'2024'!$L:$L,$C57)/1000</f>
        <v>0</v>
      </c>
      <c r="Q57" s="51">
        <f>SUMIFS('2024'!$D:$D,'2024'!$K:$K,Q$4,'2024'!$L:$L,$C57)/1000</f>
        <v>0</v>
      </c>
      <c r="R57" s="51">
        <f>SUMIFS('2024'!$D:$D,'2024'!$K:$K,R$4,'2024'!$L:$L,$C57)/1000</f>
        <v>0</v>
      </c>
      <c r="S57" s="51">
        <f>SUMIFS('2024'!$D:$D,'2024'!$K:$K,S$4,'2024'!$L:$L,$C57)/1000</f>
        <v>0</v>
      </c>
      <c r="T57" s="51">
        <f>SUMIFS('2024'!$D:$D,'2024'!$K:$K,T$4,'2024'!$L:$L,$C57)/1000</f>
        <v>0</v>
      </c>
      <c r="U57" s="51">
        <f>SUMIFS('2024'!$D:$D,'2024'!$K:$K,U$4,'2024'!$L:$L,$C57)/1000</f>
        <v>0</v>
      </c>
      <c r="V57" s="51">
        <f>SUMIFS('2024'!$D:$D,'2024'!$K:$K,V$4,'2024'!$L:$L,$C57)/1000</f>
        <v>0</v>
      </c>
      <c r="W57" s="51">
        <f>SUMIFS('2024'!$D:$D,'2024'!$K:$K,W$4,'2024'!$L:$L,$C57)/1000</f>
        <v>0</v>
      </c>
      <c r="X57" s="51">
        <f>SUMIFS('2024'!$D:$D,'2024'!$K:$K,X$4,'2024'!$L:$L,$C57)/1000</f>
        <v>0</v>
      </c>
      <c r="Y57" s="51">
        <f>SUMIFS('2024'!$D:$D,'2024'!$K:$K,Y$4,'2024'!$L:$L,$C57)/1000</f>
        <v>0</v>
      </c>
      <c r="Z57" s="51">
        <f>SUMIFS('2024'!$D:$D,'2024'!$K:$K,Z$4,'2024'!$L:$L,$C57)/1000</f>
        <v>0</v>
      </c>
      <c r="AA57" s="51">
        <f>SUMIFS('2024'!$D:$D,'2024'!$K:$K,AA$4,'2024'!$L:$L,$C57)/1000</f>
        <v>0</v>
      </c>
      <c r="AB57" s="51">
        <f>SUMIFS('2024'!$D:$D,'2024'!$K:$K,AB$4,'2024'!$L:$L,$C57)/1000</f>
        <v>0</v>
      </c>
      <c r="AC57" s="51">
        <f>SUMIFS('2024'!$D:$D,'2024'!$K:$K,AC$4,'2024'!$L:$L,$C57)/1000</f>
        <v>0</v>
      </c>
      <c r="AD57" s="51">
        <f>SUMIFS('2024'!$D:$D,'2024'!$K:$K,AD$4,'2024'!$L:$L,$C57)/1000</f>
        <v>0</v>
      </c>
      <c r="AE57" s="51">
        <f>SUMIFS('2024'!$D:$D,'2024'!$K:$K,AE$4,'2024'!$L:$L,$C57)/1000</f>
        <v>0</v>
      </c>
      <c r="AF57" s="51">
        <f>SUMIFS('2024'!$D:$D,'2024'!$K:$K,AF$4,'2024'!$L:$L,$C57)/1000</f>
        <v>0</v>
      </c>
      <c r="AG57" s="51">
        <f>SUMIFS('2024'!$D:$D,'2024'!$K:$K,AG$4,'2024'!$L:$L,$C57)/1000</f>
        <v>0</v>
      </c>
      <c r="AH57" s="51">
        <f>SUMIFS('2024'!$D:$D,'2024'!$K:$K,AH$4,'2024'!$L:$L,$C57)/1000</f>
        <v>0</v>
      </c>
      <c r="AI57" s="51">
        <f>SUMIFS('2024'!$D:$D,'2024'!$K:$K,AI$4,'2024'!$L:$L,$C57)/1000</f>
        <v>0</v>
      </c>
      <c r="AJ57" s="51">
        <f>SUMIFS('2024'!$D:$D,'2024'!$K:$K,AJ$4,'2024'!$L:$L,$C57)/1000</f>
        <v>0</v>
      </c>
      <c r="AK57" s="51">
        <f>SUMIFS('2024'!$D:$D,'2024'!$K:$K,AK$4,'2024'!$L:$L,$C57)/1000</f>
        <v>0</v>
      </c>
      <c r="AL57" s="51">
        <f>SUMIFS('2024'!$D:$D,'2024'!$K:$K,AL$4,'2024'!$L:$L,$C57)/1000</f>
        <v>0</v>
      </c>
      <c r="AM57" s="51">
        <f>SUMIFS('2024'!$D:$D,'2024'!$K:$K,AM$4,'2024'!$L:$L,$C57)/1000</f>
        <v>0</v>
      </c>
      <c r="AN57" s="51">
        <f>SUMIFS('2024'!$D:$D,'2024'!$K:$K,AN$4,'2024'!$L:$L,$C57)/1000</f>
        <v>0</v>
      </c>
      <c r="AO57" s="51">
        <f>SUMIFS('2024'!$D:$D,'2024'!$K:$K,AO$4,'2024'!$L:$L,$C57)/1000</f>
        <v>0</v>
      </c>
      <c r="AP57" s="51">
        <f>SUMIFS('2024'!$D:$D,'2024'!$K:$K,AP$4,'2024'!$L:$L,$C57)/1000</f>
        <v>0</v>
      </c>
      <c r="AQ57" s="51">
        <f>SUMIFS('2024'!$D:$D,'2024'!$K:$K,AQ$4,'2024'!$L:$L,$C57)/1000</f>
        <v>0</v>
      </c>
      <c r="AR57" s="51">
        <f>SUMIFS('2024'!$D:$D,'2024'!$K:$K,AR$4,'2024'!$L:$L,$C57)/1000</f>
        <v>0</v>
      </c>
      <c r="AS57" s="51">
        <f>SUMIFS('2024'!$D:$D,'2024'!$K:$K,AS$4,'2024'!$L:$L,$C57)/1000</f>
        <v>0</v>
      </c>
      <c r="AT57" s="51">
        <f>SUMIFS('2024'!$D:$D,'2024'!$K:$K,AT$4,'2024'!$L:$L,$C57)/1000</f>
        <v>0</v>
      </c>
      <c r="AU57" s="51">
        <f>SUMIFS('2024'!$D:$D,'2024'!$K:$K,AU$4,'2024'!$L:$L,$C57)/1000</f>
        <v>0</v>
      </c>
      <c r="AV57" s="51">
        <f>SUMIFS('2024'!$D:$D,'2024'!$K:$K,AV$4,'2024'!$L:$L,$C57)/1000</f>
        <v>0</v>
      </c>
      <c r="AW57" s="51">
        <f>SUMIFS('2024'!$D:$D,'2024'!$K:$K,AW$4,'2024'!$L:$L,$C57)/1000</f>
        <v>0</v>
      </c>
      <c r="AX57" s="51">
        <f>SUMIFS('2024'!$D:$D,'2024'!$K:$K,AX$4,'2024'!$L:$L,$C57)/1000</f>
        <v>0</v>
      </c>
      <c r="AY57" s="51">
        <f>SUMIFS('2024'!$D:$D,'2024'!$K:$K,AY$4,'2024'!$L:$L,$C57)/1000</f>
        <v>0</v>
      </c>
      <c r="AZ57" s="51">
        <f>SUMIFS('2024'!$D:$D,'2024'!$K:$K,AZ$4,'2024'!$L:$L,$C57)/1000</f>
        <v>0</v>
      </c>
      <c r="BA57" s="51">
        <f>SUMIFS('2024'!$D:$D,'2024'!$K:$K,BA$4,'2024'!$L:$L,$C57)/1000</f>
        <v>0</v>
      </c>
      <c r="BB57" s="51">
        <f>SUMIFS('2024'!$D:$D,'2024'!$K:$K,BB$4,'2024'!$L:$L,$C57)/1000</f>
        <v>0</v>
      </c>
      <c r="BC57" s="51">
        <f>SUMIFS('2024'!$D:$D,'2024'!$K:$K,BC$4,'2024'!$L:$L,$C57)/1000</f>
        <v>0</v>
      </c>
      <c r="BD57" s="51">
        <f>SUMIFS('2024'!$D:$D,'2024'!$K:$K,BD$4,'2024'!$L:$L,$C57)/1000</f>
        <v>0</v>
      </c>
      <c r="BE57" s="79">
        <f t="shared" si="57"/>
        <v>7.8633000000000006</v>
      </c>
    </row>
    <row r="58" spans="1:58" x14ac:dyDescent="0.25">
      <c r="A58" s="13"/>
      <c r="B58" s="14" t="s">
        <v>19</v>
      </c>
      <c r="C58" s="8" t="s">
        <v>155</v>
      </c>
      <c r="D58" s="53">
        <f>SUMIFS('2024'!$D:$D,'2024'!$K:$K,D$4,'2024'!$L:$L,$C58)/1000</f>
        <v>0</v>
      </c>
      <c r="E58" s="53">
        <f>SUMIFS('2024'!$D:$D,'2024'!$K:$K,E$4,'2024'!$L:$L,$C58)/1000</f>
        <v>0</v>
      </c>
      <c r="F58" s="53">
        <f>SUMIFS('2024'!$D:$D,'2024'!$K:$K,F$4,'2024'!$L:$L,$C58)/1000</f>
        <v>0</v>
      </c>
      <c r="G58" s="53">
        <f>SUMIFS('2024'!$D:$D,'2024'!$K:$K,G$4,'2024'!$L:$L,$C58)/1000</f>
        <v>0</v>
      </c>
      <c r="H58" s="53">
        <f>SUMIFS('2024'!$D:$D,'2024'!$K:$K,H$4,'2024'!$L:$L,$C58)/1000</f>
        <v>0</v>
      </c>
      <c r="I58" s="53">
        <f>SUMIFS('2024'!$D:$D,'2024'!$K:$K,I$4,'2024'!$L:$L,$C58)/1000</f>
        <v>0</v>
      </c>
      <c r="J58" s="53">
        <f>SUMIFS('2024'!$D:$D,'2024'!$K:$K,J$4,'2024'!$L:$L,$C58)/1000</f>
        <v>0</v>
      </c>
      <c r="K58" s="53">
        <f>SUMIFS('2024'!$D:$D,'2024'!$K:$K,K$4,'2024'!$L:$L,$C58)/1000</f>
        <v>0</v>
      </c>
      <c r="L58" s="53">
        <f>SUMIFS('2024'!$D:$D,'2024'!$K:$K,L$4,'2024'!$L:$L,$C58)/1000</f>
        <v>0</v>
      </c>
      <c r="M58" s="51">
        <f>SUMIFS('2024'!$D:$D,'2024'!$K:$K,M$4,'2024'!$L:$L,$C58)/1000</f>
        <v>0</v>
      </c>
      <c r="N58" s="51">
        <f>SUMIFS('2024'!$D:$D,'2024'!$K:$K,N$4,'2024'!$L:$L,$C58)/1000</f>
        <v>0</v>
      </c>
      <c r="O58" s="51">
        <f>SUMIFS('2024'!$D:$D,'2024'!$K:$K,O$4,'2024'!$L:$L,$C58)/1000</f>
        <v>0</v>
      </c>
      <c r="P58" s="51">
        <f>SUMIFS('2024'!$D:$D,'2024'!$K:$K,P$4,'2024'!$L:$L,$C58)/1000</f>
        <v>0</v>
      </c>
      <c r="Q58" s="51">
        <f>SUMIFS('2024'!$D:$D,'2024'!$K:$K,Q$4,'2024'!$L:$L,$C58)/1000</f>
        <v>0</v>
      </c>
      <c r="R58" s="51">
        <f>SUMIFS('2024'!$D:$D,'2024'!$K:$K,R$4,'2024'!$L:$L,$C58)/1000</f>
        <v>0</v>
      </c>
      <c r="S58" s="51">
        <f>SUMIFS('2024'!$D:$D,'2024'!$K:$K,S$4,'2024'!$L:$L,$C58)/1000</f>
        <v>0</v>
      </c>
      <c r="T58" s="51">
        <f>SUMIFS('2024'!$D:$D,'2024'!$K:$K,T$4,'2024'!$L:$L,$C58)/1000</f>
        <v>0</v>
      </c>
      <c r="U58" s="51">
        <f>SUMIFS('2024'!$D:$D,'2024'!$K:$K,U$4,'2024'!$L:$L,$C58)/1000</f>
        <v>0</v>
      </c>
      <c r="V58" s="51">
        <f>SUMIFS('2024'!$D:$D,'2024'!$K:$K,V$4,'2024'!$L:$L,$C58)/1000</f>
        <v>0</v>
      </c>
      <c r="W58" s="51">
        <f>SUMIFS('2024'!$D:$D,'2024'!$K:$K,W$4,'2024'!$L:$L,$C58)/1000</f>
        <v>0</v>
      </c>
      <c r="X58" s="51">
        <f>SUMIFS('2024'!$D:$D,'2024'!$K:$K,X$4,'2024'!$L:$L,$C58)/1000</f>
        <v>0</v>
      </c>
      <c r="Y58" s="51">
        <f>SUMIFS('2024'!$D:$D,'2024'!$K:$K,Y$4,'2024'!$L:$L,$C58)/1000</f>
        <v>0</v>
      </c>
      <c r="Z58" s="51">
        <f>SUMIFS('2024'!$D:$D,'2024'!$K:$K,Z$4,'2024'!$L:$L,$C58)/1000</f>
        <v>0</v>
      </c>
      <c r="AA58" s="51">
        <f>SUMIFS('2024'!$D:$D,'2024'!$K:$K,AA$4,'2024'!$L:$L,$C58)/1000</f>
        <v>0</v>
      </c>
      <c r="AB58" s="51">
        <f>SUMIFS('2024'!$D:$D,'2024'!$K:$K,AB$4,'2024'!$L:$L,$C58)/1000</f>
        <v>0</v>
      </c>
      <c r="AC58" s="51">
        <f>SUMIFS('2024'!$D:$D,'2024'!$K:$K,AC$4,'2024'!$L:$L,$C58)/1000</f>
        <v>0</v>
      </c>
      <c r="AD58" s="51">
        <f>SUMIFS('2024'!$D:$D,'2024'!$K:$K,AD$4,'2024'!$L:$L,$C58)/1000</f>
        <v>0</v>
      </c>
      <c r="AE58" s="51">
        <f>SUMIFS('2024'!$D:$D,'2024'!$K:$K,AE$4,'2024'!$L:$L,$C58)/1000</f>
        <v>0</v>
      </c>
      <c r="AF58" s="51">
        <f>SUMIFS('2024'!$D:$D,'2024'!$K:$K,AF$4,'2024'!$L:$L,$C58)/1000</f>
        <v>0</v>
      </c>
      <c r="AG58" s="51">
        <f>SUMIFS('2024'!$D:$D,'2024'!$K:$K,AG$4,'2024'!$L:$L,$C58)/1000</f>
        <v>0</v>
      </c>
      <c r="AH58" s="51">
        <f>SUMIFS('2024'!$D:$D,'2024'!$K:$K,AH$4,'2024'!$L:$L,$C58)/1000</f>
        <v>0</v>
      </c>
      <c r="AI58" s="51">
        <f>SUMIFS('2024'!$D:$D,'2024'!$K:$K,AI$4,'2024'!$L:$L,$C58)/1000</f>
        <v>0</v>
      </c>
      <c r="AJ58" s="51">
        <f>SUMIFS('2024'!$D:$D,'2024'!$K:$K,AJ$4,'2024'!$L:$L,$C58)/1000</f>
        <v>0</v>
      </c>
      <c r="AK58" s="51">
        <f>SUMIFS('2024'!$D:$D,'2024'!$K:$K,AK$4,'2024'!$L:$L,$C58)/1000</f>
        <v>0</v>
      </c>
      <c r="AL58" s="51">
        <f>SUMIFS('2024'!$D:$D,'2024'!$K:$K,AL$4,'2024'!$L:$L,$C58)/1000</f>
        <v>0</v>
      </c>
      <c r="AM58" s="51">
        <f>SUMIFS('2024'!$D:$D,'2024'!$K:$K,AM$4,'2024'!$L:$L,$C58)/1000</f>
        <v>0</v>
      </c>
      <c r="AN58" s="51">
        <f>SUMIFS('2024'!$D:$D,'2024'!$K:$K,AN$4,'2024'!$L:$L,$C58)/1000</f>
        <v>0</v>
      </c>
      <c r="AO58" s="51">
        <f>SUMIFS('2024'!$D:$D,'2024'!$K:$K,AO$4,'2024'!$L:$L,$C58)/1000</f>
        <v>0</v>
      </c>
      <c r="AP58" s="51">
        <f>SUMIFS('2024'!$D:$D,'2024'!$K:$K,AP$4,'2024'!$L:$L,$C58)/1000</f>
        <v>0</v>
      </c>
      <c r="AQ58" s="51">
        <f>SUMIFS('2024'!$D:$D,'2024'!$K:$K,AQ$4,'2024'!$L:$L,$C58)/1000</f>
        <v>0</v>
      </c>
      <c r="AR58" s="51">
        <f>SUMIFS('2024'!$D:$D,'2024'!$K:$K,AR$4,'2024'!$L:$L,$C58)/1000</f>
        <v>0</v>
      </c>
      <c r="AS58" s="51">
        <f>SUMIFS('2024'!$D:$D,'2024'!$K:$K,AS$4,'2024'!$L:$L,$C58)/1000</f>
        <v>0</v>
      </c>
      <c r="AT58" s="51">
        <f>SUMIFS('2024'!$D:$D,'2024'!$K:$K,AT$4,'2024'!$L:$L,$C58)/1000</f>
        <v>0</v>
      </c>
      <c r="AU58" s="51">
        <f>SUMIFS('2024'!$D:$D,'2024'!$K:$K,AU$4,'2024'!$L:$L,$C58)/1000</f>
        <v>0</v>
      </c>
      <c r="AV58" s="51">
        <f>SUMIFS('2024'!$D:$D,'2024'!$K:$K,AV$4,'2024'!$L:$L,$C58)/1000</f>
        <v>0</v>
      </c>
      <c r="AW58" s="51">
        <f>SUMIFS('2024'!$D:$D,'2024'!$K:$K,AW$4,'2024'!$L:$L,$C58)/1000</f>
        <v>0</v>
      </c>
      <c r="AX58" s="51">
        <f>SUMIFS('2024'!$D:$D,'2024'!$K:$K,AX$4,'2024'!$L:$L,$C58)/1000</f>
        <v>0</v>
      </c>
      <c r="AY58" s="51">
        <f>SUMIFS('2024'!$D:$D,'2024'!$K:$K,AY$4,'2024'!$L:$L,$C58)/1000</f>
        <v>0</v>
      </c>
      <c r="AZ58" s="51">
        <f>SUMIFS('2024'!$D:$D,'2024'!$K:$K,AZ$4,'2024'!$L:$L,$C58)/1000</f>
        <v>0</v>
      </c>
      <c r="BA58" s="51">
        <f>SUMIFS('2024'!$D:$D,'2024'!$K:$K,BA$4,'2024'!$L:$L,$C58)/1000</f>
        <v>0</v>
      </c>
      <c r="BB58" s="51">
        <f>SUMIFS('2024'!$D:$D,'2024'!$K:$K,BB$4,'2024'!$L:$L,$C58)/1000</f>
        <v>0</v>
      </c>
      <c r="BC58" s="51">
        <f>SUMIFS('2024'!$D:$D,'2024'!$K:$K,BC$4,'2024'!$L:$L,$C58)/1000</f>
        <v>0</v>
      </c>
      <c r="BD58" s="51">
        <f>SUMIFS('2024'!$D:$D,'2024'!$K:$K,BD$4,'2024'!$L:$L,$C58)/1000</f>
        <v>0</v>
      </c>
      <c r="BE58" s="79">
        <f t="shared" si="57"/>
        <v>0</v>
      </c>
    </row>
    <row r="59" spans="1:58" x14ac:dyDescent="0.25">
      <c r="A59" s="13"/>
      <c r="B59" s="14" t="s">
        <v>20</v>
      </c>
      <c r="C59" s="8" t="s">
        <v>229</v>
      </c>
      <c r="D59" s="53">
        <f>SUMIFS('2024'!$D:$D,'2024'!$K:$K,D$4,'2024'!$L:$L,$C59)/1000</f>
        <v>0</v>
      </c>
      <c r="E59" s="53">
        <f>SUMIFS('2024'!$D:$D,'2024'!$K:$K,E$4,'2024'!$L:$L,$C59)/1000</f>
        <v>0</v>
      </c>
      <c r="F59" s="53">
        <f>SUMIFS('2024'!$D:$D,'2024'!$K:$K,F$4,'2024'!$L:$L,$C59)/1000</f>
        <v>0</v>
      </c>
      <c r="G59" s="53">
        <f>SUMIFS('2024'!$D:$D,'2024'!$K:$K,G$4,'2024'!$L:$L,$C59)/1000</f>
        <v>0</v>
      </c>
      <c r="H59" s="53">
        <f>SUMIFS('2024'!$D:$D,'2024'!$K:$K,H$4,'2024'!$L:$L,$C59)/1000</f>
        <v>0</v>
      </c>
      <c r="I59" s="53">
        <f>SUMIFS('2024'!$D:$D,'2024'!$K:$K,I$4,'2024'!$L:$L,$C59)/1000</f>
        <v>0</v>
      </c>
      <c r="J59" s="53">
        <f>SUMIFS('2024'!$D:$D,'2024'!$K:$K,J$4,'2024'!$L:$L,$C59)/1000</f>
        <v>0</v>
      </c>
      <c r="K59" s="53">
        <f>SUMIFS('2024'!$D:$D,'2024'!$K:$K,K$4,'2024'!$L:$L,$C59)/1000</f>
        <v>0</v>
      </c>
      <c r="L59" s="53">
        <f>SUMIFS('2024'!$D:$D,'2024'!$K:$K,L$4,'2024'!$L:$L,$C59)/1000</f>
        <v>0</v>
      </c>
      <c r="M59" s="51">
        <f>SUMIFS('2024'!$D:$D,'2024'!$K:$K,M$4,'2024'!$L:$L,$C59)/1000</f>
        <v>0</v>
      </c>
      <c r="N59" s="51">
        <f>SUMIFS('2024'!$D:$D,'2024'!$K:$K,N$4,'2024'!$L:$L,$C59)/1000</f>
        <v>0</v>
      </c>
      <c r="O59" s="51">
        <f>SUMIFS('2024'!$D:$D,'2024'!$K:$K,O$4,'2024'!$L:$L,$C59)/1000</f>
        <v>0</v>
      </c>
      <c r="P59" s="51">
        <f>SUMIFS('2024'!$D:$D,'2024'!$K:$K,P$4,'2024'!$L:$L,$C59)/1000</f>
        <v>0</v>
      </c>
      <c r="Q59" s="51">
        <f>SUMIFS('2024'!$D:$D,'2024'!$K:$K,Q$4,'2024'!$L:$L,$C59)/1000</f>
        <v>0</v>
      </c>
      <c r="R59" s="51">
        <f>SUMIFS('2024'!$D:$D,'2024'!$K:$K,R$4,'2024'!$L:$L,$C59)/1000</f>
        <v>0</v>
      </c>
      <c r="S59" s="51">
        <f>SUMIFS('2024'!$D:$D,'2024'!$K:$K,S$4,'2024'!$L:$L,$C59)/1000</f>
        <v>0</v>
      </c>
      <c r="T59" s="51">
        <f>SUMIFS('2024'!$D:$D,'2024'!$K:$K,T$4,'2024'!$L:$L,$C59)/1000</f>
        <v>0</v>
      </c>
      <c r="U59" s="51">
        <f>SUMIFS('2024'!$D:$D,'2024'!$K:$K,U$4,'2024'!$L:$L,$C59)/1000</f>
        <v>0</v>
      </c>
      <c r="V59" s="51">
        <f>SUMIFS('2024'!$D:$D,'2024'!$K:$K,V$4,'2024'!$L:$L,$C59)/1000</f>
        <v>0</v>
      </c>
      <c r="W59" s="51">
        <f>SUMIFS('2024'!$D:$D,'2024'!$K:$K,W$4,'2024'!$L:$L,$C59)/1000</f>
        <v>0</v>
      </c>
      <c r="X59" s="51">
        <f>SUMIFS('2024'!$D:$D,'2024'!$K:$K,X$4,'2024'!$L:$L,$C59)/1000</f>
        <v>0</v>
      </c>
      <c r="Y59" s="51">
        <f>SUMIFS('2024'!$D:$D,'2024'!$K:$K,Y$4,'2024'!$L:$L,$C59)/1000</f>
        <v>0</v>
      </c>
      <c r="Z59" s="51">
        <f>SUMIFS('2024'!$D:$D,'2024'!$K:$K,Z$4,'2024'!$L:$L,$C59)/1000</f>
        <v>0</v>
      </c>
      <c r="AA59" s="51">
        <f>SUMIFS('2024'!$D:$D,'2024'!$K:$K,AA$4,'2024'!$L:$L,$C59)/1000</f>
        <v>0</v>
      </c>
      <c r="AB59" s="51">
        <f>SUMIFS('2024'!$D:$D,'2024'!$K:$K,AB$4,'2024'!$L:$L,$C59)/1000</f>
        <v>0</v>
      </c>
      <c r="AC59" s="51">
        <f>SUMIFS('2024'!$D:$D,'2024'!$K:$K,AC$4,'2024'!$L:$L,$C59)/1000</f>
        <v>0</v>
      </c>
      <c r="AD59" s="51">
        <f>SUMIFS('2024'!$D:$D,'2024'!$K:$K,AD$4,'2024'!$L:$L,$C59)/1000</f>
        <v>0</v>
      </c>
      <c r="AE59" s="51">
        <f>SUMIFS('2024'!$D:$D,'2024'!$K:$K,AE$4,'2024'!$L:$L,$C59)/1000</f>
        <v>0</v>
      </c>
      <c r="AF59" s="51">
        <f>SUMIFS('2024'!$D:$D,'2024'!$K:$K,AF$4,'2024'!$L:$L,$C59)/1000</f>
        <v>0</v>
      </c>
      <c r="AG59" s="51">
        <f>SUMIFS('2024'!$D:$D,'2024'!$K:$K,AG$4,'2024'!$L:$L,$C59)/1000</f>
        <v>0</v>
      </c>
      <c r="AH59" s="51">
        <f>SUMIFS('2024'!$D:$D,'2024'!$K:$K,AH$4,'2024'!$L:$L,$C59)/1000</f>
        <v>0</v>
      </c>
      <c r="AI59" s="51">
        <f>SUMIFS('2024'!$D:$D,'2024'!$K:$K,AI$4,'2024'!$L:$L,$C59)/1000</f>
        <v>0</v>
      </c>
      <c r="AJ59" s="51">
        <f>SUMIFS('2024'!$D:$D,'2024'!$K:$K,AJ$4,'2024'!$L:$L,$C59)/1000</f>
        <v>0</v>
      </c>
      <c r="AK59" s="51">
        <f>SUMIFS('2024'!$D:$D,'2024'!$K:$K,AK$4,'2024'!$L:$L,$C59)/1000</f>
        <v>0</v>
      </c>
      <c r="AL59" s="51">
        <f>SUMIFS('2024'!$D:$D,'2024'!$K:$K,AL$4,'2024'!$L:$L,$C59)/1000</f>
        <v>0</v>
      </c>
      <c r="AM59" s="51">
        <f>SUMIFS('2024'!$D:$D,'2024'!$K:$K,AM$4,'2024'!$L:$L,$C59)/1000</f>
        <v>0</v>
      </c>
      <c r="AN59" s="51">
        <f>SUMIFS('2024'!$D:$D,'2024'!$K:$K,AN$4,'2024'!$L:$L,$C59)/1000</f>
        <v>0</v>
      </c>
      <c r="AO59" s="51">
        <f>SUMIFS('2024'!$D:$D,'2024'!$K:$K,AO$4,'2024'!$L:$L,$C59)/1000</f>
        <v>0</v>
      </c>
      <c r="AP59" s="51">
        <f>SUMIFS('2024'!$D:$D,'2024'!$K:$K,AP$4,'2024'!$L:$L,$C59)/1000</f>
        <v>0</v>
      </c>
      <c r="AQ59" s="51">
        <f>SUMIFS('2024'!$D:$D,'2024'!$K:$K,AQ$4,'2024'!$L:$L,$C59)/1000</f>
        <v>0</v>
      </c>
      <c r="AR59" s="51">
        <f>SUMIFS('2024'!$D:$D,'2024'!$K:$K,AR$4,'2024'!$L:$L,$C59)/1000</f>
        <v>0</v>
      </c>
      <c r="AS59" s="51">
        <f>SUMIFS('2024'!$D:$D,'2024'!$K:$K,AS$4,'2024'!$L:$L,$C59)/1000</f>
        <v>0</v>
      </c>
      <c r="AT59" s="51">
        <f>SUMIFS('2024'!$D:$D,'2024'!$K:$K,AT$4,'2024'!$L:$L,$C59)/1000</f>
        <v>0</v>
      </c>
      <c r="AU59" s="51">
        <f>SUMIFS('2024'!$D:$D,'2024'!$K:$K,AU$4,'2024'!$L:$L,$C59)/1000</f>
        <v>0</v>
      </c>
      <c r="AV59" s="51">
        <f>SUMIFS('2024'!$D:$D,'2024'!$K:$K,AV$4,'2024'!$L:$L,$C59)/1000</f>
        <v>0</v>
      </c>
      <c r="AW59" s="51">
        <f>SUMIFS('2024'!$D:$D,'2024'!$K:$K,AW$4,'2024'!$L:$L,$C59)/1000</f>
        <v>0</v>
      </c>
      <c r="AX59" s="51">
        <f>SUMIFS('2024'!$D:$D,'2024'!$K:$K,AX$4,'2024'!$L:$L,$C59)/1000</f>
        <v>0</v>
      </c>
      <c r="AY59" s="51">
        <f>SUMIFS('2024'!$D:$D,'2024'!$K:$K,AY$4,'2024'!$L:$L,$C59)/1000</f>
        <v>0</v>
      </c>
      <c r="AZ59" s="51">
        <f>SUMIFS('2024'!$D:$D,'2024'!$K:$K,AZ$4,'2024'!$L:$L,$C59)/1000</f>
        <v>0</v>
      </c>
      <c r="BA59" s="51">
        <f>SUMIFS('2024'!$D:$D,'2024'!$K:$K,BA$4,'2024'!$L:$L,$C59)/1000</f>
        <v>0</v>
      </c>
      <c r="BB59" s="51">
        <f>SUMIFS('2024'!$D:$D,'2024'!$K:$K,BB$4,'2024'!$L:$L,$C59)/1000</f>
        <v>0</v>
      </c>
      <c r="BC59" s="51">
        <f>SUMIFS('2024'!$D:$D,'2024'!$K:$K,BC$4,'2024'!$L:$L,$C59)/1000</f>
        <v>0</v>
      </c>
      <c r="BD59" s="51">
        <f>SUMIFS('2024'!$D:$D,'2024'!$K:$K,BD$4,'2024'!$L:$L,$C59)/1000</f>
        <v>0</v>
      </c>
      <c r="BE59" s="79">
        <f t="shared" si="57"/>
        <v>0</v>
      </c>
    </row>
    <row r="60" spans="1:58" x14ac:dyDescent="0.25">
      <c r="C60" s="10" t="s">
        <v>102</v>
      </c>
      <c r="D60" s="54">
        <f t="shared" ref="D60" si="58">SUM(D55:D59)</f>
        <v>0.64278000000000002</v>
      </c>
      <c r="E60" s="54">
        <f t="shared" ref="E60:BC60" si="59">SUM(E55:E59)</f>
        <v>2.97322</v>
      </c>
      <c r="F60" s="54">
        <f t="shared" si="59"/>
        <v>0.58177999999999996</v>
      </c>
      <c r="G60" s="54">
        <f t="shared" si="59"/>
        <v>0.20166000000000001</v>
      </c>
      <c r="H60" s="54">
        <f t="shared" ref="H60:L60" si="60">SUM(H55:H59)</f>
        <v>7.8020000000000006E-2</v>
      </c>
      <c r="I60" s="54">
        <f t="shared" si="60"/>
        <v>1.8769699999999998</v>
      </c>
      <c r="J60" s="54">
        <f t="shared" si="60"/>
        <v>1.17811</v>
      </c>
      <c r="K60" s="54">
        <f t="shared" si="60"/>
        <v>0.33076</v>
      </c>
      <c r="L60" s="54">
        <f t="shared" si="60"/>
        <v>0</v>
      </c>
      <c r="M60" s="20">
        <f t="shared" si="59"/>
        <v>0</v>
      </c>
      <c r="N60" s="20">
        <f t="shared" si="59"/>
        <v>0</v>
      </c>
      <c r="O60" s="20">
        <f t="shared" si="59"/>
        <v>0</v>
      </c>
      <c r="P60" s="20">
        <f t="shared" si="59"/>
        <v>0</v>
      </c>
      <c r="Q60" s="20">
        <f t="shared" si="59"/>
        <v>0</v>
      </c>
      <c r="R60" s="20">
        <f t="shared" si="59"/>
        <v>0</v>
      </c>
      <c r="S60" s="20">
        <f t="shared" si="59"/>
        <v>0</v>
      </c>
      <c r="T60" s="20">
        <f t="shared" si="59"/>
        <v>0</v>
      </c>
      <c r="U60" s="20">
        <f t="shared" si="59"/>
        <v>0</v>
      </c>
      <c r="V60" s="20">
        <f t="shared" si="59"/>
        <v>0</v>
      </c>
      <c r="W60" s="20">
        <f t="shared" si="59"/>
        <v>0</v>
      </c>
      <c r="X60" s="20">
        <f t="shared" si="59"/>
        <v>0</v>
      </c>
      <c r="Y60" s="20">
        <f t="shared" si="59"/>
        <v>0</v>
      </c>
      <c r="Z60" s="20">
        <f t="shared" si="59"/>
        <v>0</v>
      </c>
      <c r="AA60" s="20">
        <f t="shared" si="59"/>
        <v>0</v>
      </c>
      <c r="AB60" s="20">
        <f t="shared" si="59"/>
        <v>0</v>
      </c>
      <c r="AC60" s="20">
        <f t="shared" si="59"/>
        <v>0</v>
      </c>
      <c r="AD60" s="20">
        <f t="shared" si="59"/>
        <v>0</v>
      </c>
      <c r="AE60" s="20">
        <f t="shared" si="59"/>
        <v>0</v>
      </c>
      <c r="AF60" s="20">
        <f t="shared" si="59"/>
        <v>0</v>
      </c>
      <c r="AG60" s="20">
        <f t="shared" si="59"/>
        <v>0</v>
      </c>
      <c r="AH60" s="20">
        <f t="shared" si="59"/>
        <v>0</v>
      </c>
      <c r="AI60" s="20">
        <f t="shared" si="59"/>
        <v>0</v>
      </c>
      <c r="AJ60" s="20">
        <f t="shared" si="59"/>
        <v>0</v>
      </c>
      <c r="AK60" s="20">
        <f t="shared" si="59"/>
        <v>0</v>
      </c>
      <c r="AL60" s="20">
        <f t="shared" si="59"/>
        <v>0</v>
      </c>
      <c r="AM60" s="20">
        <f t="shared" si="59"/>
        <v>0</v>
      </c>
      <c r="AN60" s="20">
        <f t="shared" si="59"/>
        <v>0</v>
      </c>
      <c r="AO60" s="20">
        <f t="shared" si="59"/>
        <v>0</v>
      </c>
      <c r="AP60" s="20">
        <f t="shared" si="59"/>
        <v>0</v>
      </c>
      <c r="AQ60" s="20">
        <f t="shared" si="59"/>
        <v>0</v>
      </c>
      <c r="AR60" s="20">
        <f t="shared" si="59"/>
        <v>0</v>
      </c>
      <c r="AS60" s="20">
        <f t="shared" si="59"/>
        <v>0</v>
      </c>
      <c r="AT60" s="20">
        <f t="shared" si="59"/>
        <v>0</v>
      </c>
      <c r="AU60" s="20">
        <f t="shared" si="59"/>
        <v>0</v>
      </c>
      <c r="AV60" s="20">
        <f t="shared" si="59"/>
        <v>0</v>
      </c>
      <c r="AW60" s="20">
        <f t="shared" si="59"/>
        <v>0</v>
      </c>
      <c r="AX60" s="20">
        <f t="shared" si="59"/>
        <v>0</v>
      </c>
      <c r="AY60" s="20">
        <f t="shared" si="59"/>
        <v>0</v>
      </c>
      <c r="AZ60" s="20">
        <f t="shared" si="59"/>
        <v>0</v>
      </c>
      <c r="BA60" s="20">
        <f t="shared" si="59"/>
        <v>0</v>
      </c>
      <c r="BB60" s="20">
        <f t="shared" si="59"/>
        <v>0</v>
      </c>
      <c r="BC60" s="20">
        <f t="shared" si="59"/>
        <v>0</v>
      </c>
      <c r="BD60" s="20">
        <f t="shared" ref="BD60" si="61">SUM(BD55:BD59)</f>
        <v>0</v>
      </c>
      <c r="BE60" s="80">
        <f>SUM(BE55:BE59)</f>
        <v>7.8633000000000006</v>
      </c>
    </row>
    <row r="61" spans="1:58" x14ac:dyDescent="0.25">
      <c r="D61" s="55"/>
      <c r="E61" s="55"/>
      <c r="F61" s="55"/>
      <c r="G61" s="55"/>
      <c r="H61" s="55"/>
      <c r="I61" s="55"/>
      <c r="J61" s="55"/>
      <c r="K61" s="55"/>
      <c r="L61" s="55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79"/>
    </row>
    <row r="62" spans="1:58" ht="15.75" thickBot="1" x14ac:dyDescent="0.3">
      <c r="C62" s="17" t="s">
        <v>107</v>
      </c>
      <c r="D62" s="56">
        <f>D47+D52+D60</f>
        <v>55285.239580000001</v>
      </c>
      <c r="E62" s="56">
        <f t="shared" ref="E62:BC62" si="62">E47+E52+E60</f>
        <v>-613.25487999999996</v>
      </c>
      <c r="F62" s="56">
        <f t="shared" si="62"/>
        <v>-31744.703730000001</v>
      </c>
      <c r="G62" s="56">
        <f t="shared" si="62"/>
        <v>-13962.541369999999</v>
      </c>
      <c r="H62" s="56">
        <f t="shared" ref="H62:L62" si="63">H47+H52+H60</f>
        <v>-6348.0549200000005</v>
      </c>
      <c r="I62" s="56">
        <f t="shared" si="63"/>
        <v>65252.452860000005</v>
      </c>
      <c r="J62" s="56">
        <f t="shared" si="63"/>
        <v>-31360.861199999999</v>
      </c>
      <c r="K62" s="56">
        <f t="shared" si="63"/>
        <v>-16659.844209999999</v>
      </c>
      <c r="L62" s="56">
        <f t="shared" si="63"/>
        <v>-11044.44514</v>
      </c>
      <c r="M62" s="21">
        <f t="shared" si="62"/>
        <v>43636.63</v>
      </c>
      <c r="N62" s="21">
        <f t="shared" si="62"/>
        <v>-8850</v>
      </c>
      <c r="O62" s="21">
        <f t="shared" si="62"/>
        <v>-7000</v>
      </c>
      <c r="P62" s="21">
        <f t="shared" si="62"/>
        <v>-26664.120000000003</v>
      </c>
      <c r="Q62" s="21">
        <f t="shared" si="62"/>
        <v>69020</v>
      </c>
      <c r="R62" s="21">
        <f t="shared" si="62"/>
        <v>-31833.37</v>
      </c>
      <c r="S62" s="21">
        <f t="shared" si="62"/>
        <v>-7000</v>
      </c>
      <c r="T62" s="21">
        <f t="shared" si="62"/>
        <v>-16631</v>
      </c>
      <c r="U62" s="21">
        <f t="shared" si="62"/>
        <v>-9583.1200000000008</v>
      </c>
      <c r="V62" s="21">
        <f t="shared" si="62"/>
        <v>37186.629999999997</v>
      </c>
      <c r="W62" s="21">
        <f t="shared" si="62"/>
        <v>-7000</v>
      </c>
      <c r="X62" s="21">
        <f t="shared" si="62"/>
        <v>-15431</v>
      </c>
      <c r="Y62" s="21">
        <f t="shared" si="62"/>
        <v>-9583.1200000000008</v>
      </c>
      <c r="Z62" s="21">
        <f t="shared" si="62"/>
        <v>50386.63</v>
      </c>
      <c r="AA62" s="21">
        <f t="shared" si="62"/>
        <v>-20200</v>
      </c>
      <c r="AB62" s="21">
        <f t="shared" si="62"/>
        <v>0</v>
      </c>
      <c r="AC62" s="21">
        <f t="shared" si="62"/>
        <v>-29414.120000000003</v>
      </c>
      <c r="AD62" s="21">
        <f t="shared" si="62"/>
        <v>50386.63</v>
      </c>
      <c r="AE62" s="21">
        <f t="shared" si="62"/>
        <v>-13200</v>
      </c>
      <c r="AF62" s="21">
        <f t="shared" si="62"/>
        <v>-7000</v>
      </c>
      <c r="AG62" s="21">
        <f t="shared" si="62"/>
        <v>-15431</v>
      </c>
      <c r="AH62" s="21">
        <f t="shared" si="62"/>
        <v>-9583.1200000000008</v>
      </c>
      <c r="AI62" s="21">
        <f t="shared" si="62"/>
        <v>45686.63</v>
      </c>
      <c r="AJ62" s="21">
        <f t="shared" si="62"/>
        <v>-15500</v>
      </c>
      <c r="AK62" s="21">
        <f t="shared" si="62"/>
        <v>-15431</v>
      </c>
      <c r="AL62" s="21">
        <f t="shared" si="62"/>
        <v>-10783.12</v>
      </c>
      <c r="AM62" s="21">
        <f t="shared" si="62"/>
        <v>50386.63</v>
      </c>
      <c r="AN62" s="21">
        <f t="shared" si="62"/>
        <v>-13200</v>
      </c>
      <c r="AO62" s="21">
        <f t="shared" si="62"/>
        <v>-7000</v>
      </c>
      <c r="AP62" s="21">
        <f t="shared" si="62"/>
        <v>-17381</v>
      </c>
      <c r="AQ62" s="21">
        <f t="shared" si="62"/>
        <v>-25916.489999999998</v>
      </c>
      <c r="AR62" s="21">
        <f t="shared" si="62"/>
        <v>63970</v>
      </c>
      <c r="AS62" s="21">
        <f t="shared" si="62"/>
        <v>-15500</v>
      </c>
      <c r="AT62" s="21">
        <f t="shared" si="62"/>
        <v>-17381</v>
      </c>
      <c r="AU62" s="21">
        <f t="shared" si="62"/>
        <v>-7633.1200000000008</v>
      </c>
      <c r="AV62" s="21">
        <f t="shared" si="62"/>
        <v>45686.63</v>
      </c>
      <c r="AW62" s="21">
        <f t="shared" si="62"/>
        <v>-15500</v>
      </c>
      <c r="AX62" s="21">
        <f t="shared" si="62"/>
        <v>-17381</v>
      </c>
      <c r="AY62" s="21">
        <f t="shared" si="62"/>
        <v>-7633.1200000000008</v>
      </c>
      <c r="AZ62" s="21">
        <f t="shared" si="62"/>
        <v>50386.63</v>
      </c>
      <c r="BA62" s="21">
        <f t="shared" si="62"/>
        <v>-20200</v>
      </c>
      <c r="BB62" s="21">
        <f t="shared" si="62"/>
        <v>-15150</v>
      </c>
      <c r="BC62" s="21">
        <f t="shared" si="62"/>
        <v>-5281</v>
      </c>
      <c r="BD62" s="21">
        <f t="shared" ref="BD62" si="64">BD47+BD52+BD60</f>
        <v>-18983.120000000003</v>
      </c>
      <c r="BE62" s="81">
        <f>BE47+BE52+BE60</f>
        <v>35279.086990000098</v>
      </c>
    </row>
    <row r="63" spans="1:58" ht="15.75" thickTop="1" x14ac:dyDescent="0.25"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82"/>
    </row>
    <row r="64" spans="1:58" x14ac:dyDescent="0.25">
      <c r="C64" s="10" t="s">
        <v>108</v>
      </c>
      <c r="D64" s="22">
        <f t="shared" ref="D64:AI64" si="65">(D7+D47+D52+D60)</f>
        <v>55372.434130000001</v>
      </c>
      <c r="E64" s="22">
        <f t="shared" si="65"/>
        <v>54759.179250000001</v>
      </c>
      <c r="F64" s="22">
        <f t="shared" si="65"/>
        <v>23014.47552</v>
      </c>
      <c r="G64" s="22">
        <f t="shared" si="65"/>
        <v>9051.934150000001</v>
      </c>
      <c r="H64" s="22">
        <f t="shared" si="65"/>
        <v>2703.8792300000005</v>
      </c>
      <c r="I64" s="22">
        <f t="shared" ref="I64:L64" si="66">(I7+I47+I52+I60)</f>
        <v>67956.332090000011</v>
      </c>
      <c r="J64" s="22">
        <f t="shared" si="66"/>
        <v>36595.470890000011</v>
      </c>
      <c r="K64" s="22">
        <f t="shared" si="66"/>
        <v>19935.626680000012</v>
      </c>
      <c r="L64" s="22">
        <f t="shared" si="66"/>
        <v>8891.1815400000123</v>
      </c>
      <c r="M64" s="22">
        <f t="shared" si="65"/>
        <v>52527.81154000001</v>
      </c>
      <c r="N64" s="22">
        <f t="shared" si="65"/>
        <v>43677.81154000001</v>
      </c>
      <c r="O64" s="22">
        <f t="shared" si="65"/>
        <v>36677.81154000001</v>
      </c>
      <c r="P64" s="22">
        <f t="shared" si="65"/>
        <v>10013.691540000007</v>
      </c>
      <c r="Q64" s="22">
        <f t="shared" si="65"/>
        <v>79033.69154</v>
      </c>
      <c r="R64" s="22">
        <f t="shared" si="65"/>
        <v>47200.321540000004</v>
      </c>
      <c r="S64" s="22">
        <f t="shared" si="65"/>
        <v>40200.321540000004</v>
      </c>
      <c r="T64" s="22">
        <f t="shared" si="65"/>
        <v>23569.321540000004</v>
      </c>
      <c r="U64" s="22">
        <f t="shared" si="65"/>
        <v>13986.201540000004</v>
      </c>
      <c r="V64" s="22">
        <f t="shared" si="65"/>
        <v>51172.831539999999</v>
      </c>
      <c r="W64" s="22">
        <f t="shared" si="65"/>
        <v>44172.831539999999</v>
      </c>
      <c r="X64" s="22">
        <f t="shared" si="65"/>
        <v>28741.831539999999</v>
      </c>
      <c r="Y64" s="22">
        <f t="shared" si="65"/>
        <v>19158.711539999997</v>
      </c>
      <c r="Z64" s="22">
        <f t="shared" si="65"/>
        <v>69545.341539999994</v>
      </c>
      <c r="AA64" s="22">
        <f t="shared" si="65"/>
        <v>49345.341539999994</v>
      </c>
      <c r="AB64" s="22">
        <f t="shared" si="65"/>
        <v>49345.341539999994</v>
      </c>
      <c r="AC64" s="22">
        <f t="shared" si="65"/>
        <v>19931.221539999991</v>
      </c>
      <c r="AD64" s="22">
        <f t="shared" si="65"/>
        <v>70317.851539999989</v>
      </c>
      <c r="AE64" s="22">
        <f t="shared" si="65"/>
        <v>57117.851539999989</v>
      </c>
      <c r="AF64" s="22">
        <f t="shared" si="65"/>
        <v>50117.851539999989</v>
      </c>
      <c r="AG64" s="22">
        <f t="shared" si="65"/>
        <v>34686.851539999989</v>
      </c>
      <c r="AH64" s="22">
        <f t="shared" si="65"/>
        <v>25103.731539999986</v>
      </c>
      <c r="AI64" s="22">
        <f t="shared" si="65"/>
        <v>70790.361539999984</v>
      </c>
      <c r="AJ64" s="22">
        <f t="shared" ref="AJ64:BD64" si="67">(AJ7+AJ47+AJ52+AJ60)</f>
        <v>55290.361539999984</v>
      </c>
      <c r="AK64" s="22">
        <f t="shared" si="67"/>
        <v>39859.361539999984</v>
      </c>
      <c r="AL64" s="22">
        <f t="shared" si="67"/>
        <v>29076.241539999981</v>
      </c>
      <c r="AM64" s="22">
        <f t="shared" si="67"/>
        <v>79462.871539999978</v>
      </c>
      <c r="AN64" s="22">
        <f t="shared" si="67"/>
        <v>66262.871539999978</v>
      </c>
      <c r="AO64" s="22">
        <f t="shared" si="67"/>
        <v>59262.871539999978</v>
      </c>
      <c r="AP64" s="22">
        <f t="shared" si="67"/>
        <v>41881.871539999978</v>
      </c>
      <c r="AQ64" s="22">
        <f t="shared" si="67"/>
        <v>15965.38153999998</v>
      </c>
      <c r="AR64" s="22">
        <f t="shared" si="67"/>
        <v>79935.381539999973</v>
      </c>
      <c r="AS64" s="22">
        <f t="shared" si="67"/>
        <v>64435.381539999973</v>
      </c>
      <c r="AT64" s="22">
        <f t="shared" si="67"/>
        <v>47054.381539999973</v>
      </c>
      <c r="AU64" s="22">
        <f t="shared" si="67"/>
        <v>39421.26153999997</v>
      </c>
      <c r="AV64" s="22">
        <f t="shared" si="67"/>
        <v>85107.891539999968</v>
      </c>
      <c r="AW64" s="22">
        <f t="shared" si="67"/>
        <v>69607.891539999968</v>
      </c>
      <c r="AX64" s="22">
        <f t="shared" si="67"/>
        <v>52226.891539999968</v>
      </c>
      <c r="AY64" s="22">
        <f t="shared" si="67"/>
        <v>44593.771539999965</v>
      </c>
      <c r="AZ64" s="22">
        <f t="shared" si="67"/>
        <v>94980.401539999963</v>
      </c>
      <c r="BA64" s="22">
        <f t="shared" si="67"/>
        <v>74780.401539999963</v>
      </c>
      <c r="BB64" s="22">
        <f t="shared" si="67"/>
        <v>59630.401539999963</v>
      </c>
      <c r="BC64" s="22">
        <f t="shared" si="67"/>
        <v>54349.401539999963</v>
      </c>
      <c r="BD64" s="22">
        <f t="shared" si="67"/>
        <v>35366.28153999996</v>
      </c>
      <c r="BE64" s="83">
        <f>ROUND(BE7+BE47+BE52+BE60,0)</f>
        <v>35366</v>
      </c>
      <c r="BF64" s="16"/>
    </row>
    <row r="65" spans="3:58" x14ac:dyDescent="0.25"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</row>
    <row r="66" spans="3:58" x14ac:dyDescent="0.25">
      <c r="C66" s="8" t="s">
        <v>124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</row>
    <row r="67" spans="3:58" x14ac:dyDescent="0.25">
      <c r="C67" s="8" t="s">
        <v>231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</row>
    <row r="68" spans="3:58" x14ac:dyDescent="0.25">
      <c r="D68" s="16"/>
      <c r="E68" s="16"/>
      <c r="F68" s="16"/>
      <c r="G68" s="25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</row>
    <row r="69" spans="3:58" x14ac:dyDescent="0.25"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E69" s="16"/>
    </row>
    <row r="70" spans="3:58" x14ac:dyDescent="0.25">
      <c r="C70" s="27" t="s">
        <v>150</v>
      </c>
      <c r="P70" s="16"/>
      <c r="T70" s="16"/>
      <c r="X70" s="16"/>
    </row>
    <row r="71" spans="3:58" x14ac:dyDescent="0.25">
      <c r="C71" s="27" t="s">
        <v>151</v>
      </c>
      <c r="P71" s="16"/>
      <c r="T71" s="16"/>
      <c r="X71" s="16"/>
      <c r="AU71" s="16"/>
    </row>
    <row r="72" spans="3:58" x14ac:dyDescent="0.25">
      <c r="C72" s="8" t="s">
        <v>152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</row>
    <row r="73" spans="3:58" x14ac:dyDescent="0.25"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</row>
    <row r="74" spans="3:58" x14ac:dyDescent="0.25"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</row>
    <row r="75" spans="3:58" x14ac:dyDescent="0.25"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</row>
    <row r="76" spans="3:58" x14ac:dyDescent="0.25">
      <c r="AU76" s="16"/>
      <c r="BC76" s="16"/>
      <c r="BD76" s="16"/>
    </row>
  </sheetData>
  <autoFilter ref="A6:BD64" xr:uid="{30F53FF7-0A4B-4AE9-B03B-6FC44EE5C0C4}"/>
  <printOptions horizontalCentered="1"/>
  <pageMargins left="0.39370078740157483" right="0.39370078740157483" top="0.78740157480314965" bottom="0.78740157480314965" header="0.39370078740157483" footer="0.39370078740157483"/>
  <pageSetup scale="6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0806A-D3D5-42FD-9E38-E3A377BF6666}">
  <sheetPr>
    <tabColor rgb="FF00FF00"/>
  </sheetPr>
  <dimension ref="A1:Q73"/>
  <sheetViews>
    <sheetView showGridLines="0" workbookViewId="0">
      <pane xSplit="3" ySplit="4" topLeftCell="D5" activePane="bottomRight" state="frozen"/>
      <selection activeCell="C2" sqref="C2"/>
      <selection pane="topRight" activeCell="C2" sqref="C2"/>
      <selection pane="bottomLeft" activeCell="C2" sqref="C2"/>
      <selection pane="bottomRight" activeCell="D24" sqref="D24"/>
    </sheetView>
  </sheetViews>
  <sheetFormatPr baseColWidth="10" defaultColWidth="11.42578125" defaultRowHeight="15" x14ac:dyDescent="0.25"/>
  <cols>
    <col min="1" max="1" width="9.140625" style="8" bestFit="1" customWidth="1"/>
    <col min="2" max="2" width="2.7109375" style="8" customWidth="1"/>
    <col min="3" max="3" width="35.140625" style="8" bestFit="1" customWidth="1"/>
    <col min="4" max="15" width="10.7109375" style="8" customWidth="1"/>
    <col min="16" max="16" width="11.5703125" style="8" bestFit="1" customWidth="1"/>
    <col min="17" max="17" width="8.7109375" style="8" customWidth="1"/>
    <col min="18" max="16384" width="11.42578125" style="8"/>
  </cols>
  <sheetData>
    <row r="1" spans="1:16" x14ac:dyDescent="0.25">
      <c r="C1" s="10" t="s">
        <v>86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6" x14ac:dyDescent="0.25">
      <c r="C2" s="8" t="s">
        <v>125</v>
      </c>
      <c r="D2" s="66">
        <v>1</v>
      </c>
      <c r="E2" s="66">
        <f t="shared" ref="E2:O2" si="0">D2+1</f>
        <v>2</v>
      </c>
      <c r="F2" s="66">
        <f t="shared" si="0"/>
        <v>3</v>
      </c>
      <c r="G2" s="66">
        <f t="shared" si="0"/>
        <v>4</v>
      </c>
      <c r="H2" s="66">
        <f t="shared" si="0"/>
        <v>5</v>
      </c>
      <c r="I2" s="66">
        <f t="shared" si="0"/>
        <v>6</v>
      </c>
      <c r="J2" s="66">
        <f t="shared" si="0"/>
        <v>7</v>
      </c>
      <c r="K2" s="66">
        <f t="shared" si="0"/>
        <v>8</v>
      </c>
      <c r="L2" s="66">
        <f t="shared" si="0"/>
        <v>9</v>
      </c>
      <c r="M2" s="66">
        <f t="shared" si="0"/>
        <v>10</v>
      </c>
      <c r="N2" s="66">
        <f t="shared" si="0"/>
        <v>11</v>
      </c>
      <c r="O2" s="66">
        <f t="shared" si="0"/>
        <v>12</v>
      </c>
      <c r="P2" s="18"/>
    </row>
    <row r="3" spans="1:16" ht="4.9000000000000004" customHeight="1" x14ac:dyDescent="0.25">
      <c r="C3" s="18"/>
    </row>
    <row r="4" spans="1:16" ht="30" x14ac:dyDescent="0.25">
      <c r="A4" s="63" t="s">
        <v>297</v>
      </c>
      <c r="B4" s="64"/>
      <c r="C4" s="65" t="s">
        <v>140</v>
      </c>
      <c r="D4" s="63" t="s">
        <v>209</v>
      </c>
      <c r="E4" s="63" t="s">
        <v>210</v>
      </c>
      <c r="F4" s="63" t="s">
        <v>211</v>
      </c>
      <c r="G4" s="63" t="s">
        <v>212</v>
      </c>
      <c r="H4" s="63" t="s">
        <v>213</v>
      </c>
      <c r="I4" s="63" t="s">
        <v>214</v>
      </c>
      <c r="J4" s="63" t="s">
        <v>215</v>
      </c>
      <c r="K4" s="63" t="s">
        <v>221</v>
      </c>
      <c r="L4" s="63" t="s">
        <v>222</v>
      </c>
      <c r="M4" s="63" t="s">
        <v>223</v>
      </c>
      <c r="N4" s="63" t="s">
        <v>224</v>
      </c>
      <c r="O4" s="63" t="s">
        <v>225</v>
      </c>
      <c r="P4" s="67" t="s">
        <v>234</v>
      </c>
    </row>
    <row r="5" spans="1:16" x14ac:dyDescent="0.25">
      <c r="C5" s="10" t="s">
        <v>87</v>
      </c>
      <c r="D5" s="26">
        <f>87194.55</f>
        <v>87194.55</v>
      </c>
      <c r="E5" s="26">
        <f t="shared" ref="E5:O5" si="1">D62</f>
        <v>4703997.79</v>
      </c>
      <c r="F5" s="26">
        <f t="shared" si="1"/>
        <v>9515931.5399999991</v>
      </c>
      <c r="G5" s="26">
        <f t="shared" si="1"/>
        <v>9515931.5399999991</v>
      </c>
      <c r="H5" s="26">
        <f t="shared" si="1"/>
        <v>9515931.5399999991</v>
      </c>
      <c r="I5" s="26">
        <f t="shared" si="1"/>
        <v>9515931.5399999991</v>
      </c>
      <c r="J5" s="26">
        <f t="shared" si="1"/>
        <v>9515931.5399999991</v>
      </c>
      <c r="K5" s="26">
        <f t="shared" si="1"/>
        <v>9515931.5399999991</v>
      </c>
      <c r="L5" s="26">
        <f t="shared" si="1"/>
        <v>9515931.5399999991</v>
      </c>
      <c r="M5" s="26">
        <f t="shared" si="1"/>
        <v>9515931.5399999991</v>
      </c>
      <c r="N5" s="26">
        <f t="shared" si="1"/>
        <v>9515931.5399999991</v>
      </c>
      <c r="O5" s="26">
        <f t="shared" si="1"/>
        <v>9515931.5399999991</v>
      </c>
      <c r="P5" s="68">
        <f>D5</f>
        <v>87194.55</v>
      </c>
    </row>
    <row r="6" spans="1:16" ht="5.0999999999999996" customHeight="1" x14ac:dyDescent="0.25">
      <c r="P6" s="69"/>
    </row>
    <row r="7" spans="1:16" x14ac:dyDescent="0.25">
      <c r="C7" s="12" t="s">
        <v>88</v>
      </c>
      <c r="D7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70"/>
    </row>
    <row r="8" spans="1:16" x14ac:dyDescent="0.25">
      <c r="A8" s="13" t="s">
        <v>185</v>
      </c>
      <c r="B8" s="14" t="s">
        <v>19</v>
      </c>
      <c r="C8" s="15" t="s">
        <v>89</v>
      </c>
      <c r="D8" s="51">
        <f>SUMIFS('2024'!$D:$D,'2024'!$J:$J,D$2,'2024'!$L:$L,$C8)</f>
        <v>58547663</v>
      </c>
      <c r="E8" s="51">
        <f>SUMIFS('2024'!$D:$D,'2024'!$J:$J,E$2,'2024'!$L:$L,$C8)</f>
        <v>67065175</v>
      </c>
      <c r="F8" s="51">
        <f>SUMIFS('2024'!$D:$D,'2024'!$J:$J,F$2,'2024'!$L:$L,$C8)</f>
        <v>0</v>
      </c>
      <c r="G8" s="51">
        <f>SUMIFS('2024'!$D:$D,'2024'!$J:$J,G$2,'2024'!$L:$L,$C8)</f>
        <v>0</v>
      </c>
      <c r="H8" s="51">
        <f>SUMIFS('2024'!$D:$D,'2024'!$J:$J,H$2,'2024'!$L:$L,$C8)</f>
        <v>0</v>
      </c>
      <c r="I8" s="51">
        <f>SUMIFS('2024'!$D:$D,'2024'!$J:$J,I$2,'2024'!$L:$L,$C8)</f>
        <v>0</v>
      </c>
      <c r="J8" s="51">
        <f>SUMIFS('2024'!$D:$D,'2024'!$J:$J,J$2,'2024'!$L:$L,$C8)</f>
        <v>0</v>
      </c>
      <c r="K8" s="51">
        <f>SUMIFS('2024'!$D:$D,'2024'!$J:$J,K$2,'2024'!$L:$L,$C8)</f>
        <v>0</v>
      </c>
      <c r="L8" s="51">
        <f>SUMIFS('2024'!$D:$D,'2024'!$J:$J,L$2,'2024'!$L:$L,$C8)</f>
        <v>0</v>
      </c>
      <c r="M8" s="51">
        <f>SUMIFS('2024'!$D:$D,'2024'!$J:$J,M$2,'2024'!$L:$L,$C8)</f>
        <v>0</v>
      </c>
      <c r="N8" s="51">
        <f>SUMIFS('2024'!$D:$D,'2024'!$J:$J,N$2,'2024'!$L:$L,$C8)</f>
        <v>0</v>
      </c>
      <c r="O8" s="51">
        <f>SUMIFS('2024'!$D:$D,'2024'!$J:$J,O$2,'2024'!$L:$L,$C8)</f>
        <v>0</v>
      </c>
      <c r="P8" s="71">
        <f>SUM(D8:O8)</f>
        <v>125612838</v>
      </c>
    </row>
    <row r="9" spans="1:16" x14ac:dyDescent="0.25">
      <c r="A9" s="13" t="s">
        <v>185</v>
      </c>
      <c r="B9" s="14" t="s">
        <v>122</v>
      </c>
      <c r="C9" s="8" t="s">
        <v>156</v>
      </c>
      <c r="D9" s="51">
        <f>SUMIFS('2024'!$D:$D,'2024'!$J:$J,D$2,'2024'!$L:$L,$C9)</f>
        <v>0</v>
      </c>
      <c r="E9" s="51">
        <f>SUMIFS('2024'!$D:$D,'2024'!$J:$J,E$2,'2024'!$L:$L,$C9)</f>
        <v>0</v>
      </c>
      <c r="F9" s="51">
        <f>SUMIFS('2024'!$D:$D,'2024'!$J:$J,F$2,'2024'!$L:$L,$C9)</f>
        <v>0</v>
      </c>
      <c r="G9" s="51">
        <f>SUMIFS('2024'!$D:$D,'2024'!$J:$J,G$2,'2024'!$L:$L,$C9)</f>
        <v>0</v>
      </c>
      <c r="H9" s="51">
        <f>SUMIFS('2024'!$D:$D,'2024'!$J:$J,H$2,'2024'!$L:$L,$C9)</f>
        <v>0</v>
      </c>
      <c r="I9" s="51">
        <f>SUMIFS('2024'!$D:$D,'2024'!$J:$J,I$2,'2024'!$L:$L,$C9)</f>
        <v>0</v>
      </c>
      <c r="J9" s="51">
        <f>SUMIFS('2024'!$D:$D,'2024'!$J:$J,J$2,'2024'!$L:$L,$C9)</f>
        <v>0</v>
      </c>
      <c r="K9" s="51">
        <f>SUMIFS('2024'!$D:$D,'2024'!$J:$J,K$2,'2024'!$L:$L,$C9)</f>
        <v>0</v>
      </c>
      <c r="L9" s="51">
        <f>SUMIFS('2024'!$D:$D,'2024'!$J:$J,L$2,'2024'!$L:$L,$C9)</f>
        <v>0</v>
      </c>
      <c r="M9" s="51">
        <f>SUMIFS('2024'!$D:$D,'2024'!$J:$J,M$2,'2024'!$L:$L,$C9)</f>
        <v>0</v>
      </c>
      <c r="N9" s="51">
        <f>SUMIFS('2024'!$D:$D,'2024'!$J:$J,N$2,'2024'!$L:$L,$C9)</f>
        <v>0</v>
      </c>
      <c r="O9" s="51">
        <f>SUMIFS('2024'!$D:$D,'2024'!$J:$J,O$2,'2024'!$L:$L,$C9)</f>
        <v>0</v>
      </c>
      <c r="P9" s="71">
        <f t="shared" ref="P9:P44" si="2">SUM(D9:O9)</f>
        <v>0</v>
      </c>
    </row>
    <row r="10" spans="1:16" x14ac:dyDescent="0.25">
      <c r="A10" s="13" t="s">
        <v>185</v>
      </c>
      <c r="B10" s="14" t="s">
        <v>19</v>
      </c>
      <c r="C10" t="s">
        <v>154</v>
      </c>
      <c r="D10" s="51">
        <f>SUMIFS('2024'!$D:$D,'2024'!$J:$J,D$2,'2024'!$L:$L,$C10)</f>
        <v>0</v>
      </c>
      <c r="E10" s="51">
        <f>SUMIFS('2024'!$D:$D,'2024'!$J:$J,E$2,'2024'!$L:$L,$C10)</f>
        <v>0</v>
      </c>
      <c r="F10" s="51">
        <f>SUMIFS('2024'!$D:$D,'2024'!$J:$J,F$2,'2024'!$L:$L,$C10)</f>
        <v>0</v>
      </c>
      <c r="G10" s="51">
        <f>SUMIFS('2024'!$D:$D,'2024'!$J:$J,G$2,'2024'!$L:$L,$C10)</f>
        <v>0</v>
      </c>
      <c r="H10" s="51">
        <f>SUMIFS('2024'!$D:$D,'2024'!$J:$J,H$2,'2024'!$L:$L,$C10)</f>
        <v>0</v>
      </c>
      <c r="I10" s="51">
        <f>SUMIFS('2024'!$D:$D,'2024'!$J:$J,I$2,'2024'!$L:$L,$C10)</f>
        <v>0</v>
      </c>
      <c r="J10" s="51">
        <f>SUMIFS('2024'!$D:$D,'2024'!$J:$J,J$2,'2024'!$L:$L,$C10)</f>
        <v>0</v>
      </c>
      <c r="K10" s="51">
        <f>SUMIFS('2024'!$D:$D,'2024'!$J:$J,K$2,'2024'!$L:$L,$C10)</f>
        <v>0</v>
      </c>
      <c r="L10" s="51">
        <f>SUMIFS('2024'!$D:$D,'2024'!$J:$J,L$2,'2024'!$L:$L,$C10)</f>
        <v>0</v>
      </c>
      <c r="M10" s="51">
        <f>SUMIFS('2024'!$D:$D,'2024'!$J:$J,M$2,'2024'!$L:$L,$C10)</f>
        <v>0</v>
      </c>
      <c r="N10" s="51">
        <f>SUMIFS('2024'!$D:$D,'2024'!$J:$J,N$2,'2024'!$L:$L,$C10)</f>
        <v>0</v>
      </c>
      <c r="O10" s="51">
        <f>SUMIFS('2024'!$D:$D,'2024'!$J:$J,O$2,'2024'!$L:$L,$C10)</f>
        <v>0</v>
      </c>
      <c r="P10" s="71">
        <f t="shared" si="2"/>
        <v>0</v>
      </c>
    </row>
    <row r="11" spans="1:16" x14ac:dyDescent="0.25">
      <c r="A11" s="13" t="s">
        <v>298</v>
      </c>
      <c r="B11" s="14" t="s">
        <v>20</v>
      </c>
      <c r="C11" s="15" t="s">
        <v>90</v>
      </c>
      <c r="D11" s="51">
        <f>SUMIFS('2024'!$D:$D,'2024'!$J:$J,D$2,'2024'!$L:$L,$C11)</f>
        <v>-11373810</v>
      </c>
      <c r="E11" s="51">
        <f>SUMIFS('2024'!$D:$D,'2024'!$J:$J,E$2,'2024'!$L:$L,$C11)</f>
        <v>-9324522</v>
      </c>
      <c r="F11" s="51">
        <f>SUMIFS('2024'!$D:$D,'2024'!$J:$J,F$2,'2024'!$L:$L,$C11)</f>
        <v>0</v>
      </c>
      <c r="G11" s="51">
        <f>SUMIFS('2024'!$D:$D,'2024'!$J:$J,G$2,'2024'!$L:$L,$C11)</f>
        <v>0</v>
      </c>
      <c r="H11" s="51">
        <f>SUMIFS('2024'!$D:$D,'2024'!$J:$J,H$2,'2024'!$L:$L,$C11)</f>
        <v>0</v>
      </c>
      <c r="I11" s="51">
        <f>SUMIFS('2024'!$D:$D,'2024'!$J:$J,I$2,'2024'!$L:$L,$C11)</f>
        <v>0</v>
      </c>
      <c r="J11" s="51">
        <f>SUMIFS('2024'!$D:$D,'2024'!$J:$J,J$2,'2024'!$L:$L,$C11)</f>
        <v>0</v>
      </c>
      <c r="K11" s="51">
        <f>SUMIFS('2024'!$D:$D,'2024'!$J:$J,K$2,'2024'!$L:$L,$C11)</f>
        <v>0</v>
      </c>
      <c r="L11" s="51">
        <f>SUMIFS('2024'!$D:$D,'2024'!$J:$J,L$2,'2024'!$L:$L,$C11)</f>
        <v>0</v>
      </c>
      <c r="M11" s="51">
        <f>SUMIFS('2024'!$D:$D,'2024'!$J:$J,M$2,'2024'!$L:$L,$C11)</f>
        <v>0</v>
      </c>
      <c r="N11" s="51">
        <f>SUMIFS('2024'!$D:$D,'2024'!$J:$J,N$2,'2024'!$L:$L,$C11)</f>
        <v>0</v>
      </c>
      <c r="O11" s="51">
        <f>SUMIFS('2024'!$D:$D,'2024'!$J:$J,O$2,'2024'!$L:$L,$C11)</f>
        <v>0</v>
      </c>
      <c r="P11" s="71">
        <f t="shared" si="2"/>
        <v>-20698332</v>
      </c>
    </row>
    <row r="12" spans="1:16" x14ac:dyDescent="0.25">
      <c r="A12" s="13" t="s">
        <v>298</v>
      </c>
      <c r="B12" s="14" t="s">
        <v>20</v>
      </c>
      <c r="C12" s="15" t="s">
        <v>302</v>
      </c>
      <c r="D12" s="51">
        <f>SUMIFS('2024'!$D:$D,'2024'!$J:$J,D$2,'2024'!$L:$L,$C12)</f>
        <v>0</v>
      </c>
      <c r="E12" s="51">
        <f>SUMIFS('2024'!$D:$D,'2024'!$J:$J,E$2,'2024'!$L:$L,$C12)</f>
        <v>0</v>
      </c>
      <c r="F12" s="51">
        <f>SUMIFS('2024'!$D:$D,'2024'!$J:$J,F$2,'2024'!$L:$L,$C12)</f>
        <v>0</v>
      </c>
      <c r="G12" s="51">
        <f>SUMIFS('2024'!$D:$D,'2024'!$J:$J,G$2,'2024'!$L:$L,$C12)</f>
        <v>0</v>
      </c>
      <c r="H12" s="51">
        <f>SUMIFS('2024'!$D:$D,'2024'!$J:$J,H$2,'2024'!$L:$L,$C12)</f>
        <v>0</v>
      </c>
      <c r="I12" s="51">
        <f>SUMIFS('2024'!$D:$D,'2024'!$J:$J,I$2,'2024'!$L:$L,$C12)</f>
        <v>0</v>
      </c>
      <c r="J12" s="51">
        <f>SUMIFS('2024'!$D:$D,'2024'!$J:$J,J$2,'2024'!$L:$L,$C12)</f>
        <v>0</v>
      </c>
      <c r="K12" s="51">
        <f>SUMIFS('2024'!$D:$D,'2024'!$J:$J,K$2,'2024'!$L:$L,$C12)</f>
        <v>0</v>
      </c>
      <c r="L12" s="51">
        <f>SUMIFS('2024'!$D:$D,'2024'!$J:$J,L$2,'2024'!$L:$L,$C12)</f>
        <v>0</v>
      </c>
      <c r="M12" s="51">
        <f>SUMIFS('2024'!$D:$D,'2024'!$J:$J,M$2,'2024'!$L:$L,$C12)</f>
        <v>0</v>
      </c>
      <c r="N12" s="51">
        <f>SUMIFS('2024'!$D:$D,'2024'!$J:$J,N$2,'2024'!$L:$L,$C12)</f>
        <v>0</v>
      </c>
      <c r="O12" s="51">
        <f>SUMIFS('2024'!$D:$D,'2024'!$J:$J,O$2,'2024'!$L:$L,$C12)</f>
        <v>0</v>
      </c>
      <c r="P12" s="71">
        <f t="shared" si="2"/>
        <v>0</v>
      </c>
    </row>
    <row r="13" spans="1:16" x14ac:dyDescent="0.25">
      <c r="A13" s="13" t="s">
        <v>298</v>
      </c>
      <c r="B13" s="14" t="s">
        <v>20</v>
      </c>
      <c r="C13" s="15" t="s">
        <v>303</v>
      </c>
      <c r="D13" s="51">
        <f>SUMIFS('2024'!$D:$D,'2024'!$J:$J,D$2,'2024'!$L:$L,$C13)</f>
        <v>0</v>
      </c>
      <c r="E13" s="51">
        <f>SUMIFS('2024'!$D:$D,'2024'!$J:$J,E$2,'2024'!$L:$L,$C13)</f>
        <v>0</v>
      </c>
      <c r="F13" s="51">
        <f>SUMIFS('2024'!$D:$D,'2024'!$J:$J,F$2,'2024'!$L:$L,$C13)</f>
        <v>0</v>
      </c>
      <c r="G13" s="51">
        <f>SUMIFS('2024'!$D:$D,'2024'!$J:$J,G$2,'2024'!$L:$L,$C13)</f>
        <v>0</v>
      </c>
      <c r="H13" s="51">
        <f>SUMIFS('2024'!$D:$D,'2024'!$J:$J,H$2,'2024'!$L:$L,$C13)</f>
        <v>0</v>
      </c>
      <c r="I13" s="51">
        <f>SUMIFS('2024'!$D:$D,'2024'!$J:$J,I$2,'2024'!$L:$L,$C13)</f>
        <v>0</v>
      </c>
      <c r="J13" s="51">
        <f>SUMIFS('2024'!$D:$D,'2024'!$J:$J,J$2,'2024'!$L:$L,$C13)</f>
        <v>0</v>
      </c>
      <c r="K13" s="51">
        <f>SUMIFS('2024'!$D:$D,'2024'!$J:$J,K$2,'2024'!$L:$L,$C13)</f>
        <v>0</v>
      </c>
      <c r="L13" s="51">
        <f>SUMIFS('2024'!$D:$D,'2024'!$J:$J,L$2,'2024'!$L:$L,$C13)</f>
        <v>0</v>
      </c>
      <c r="M13" s="51">
        <f>SUMIFS('2024'!$D:$D,'2024'!$J:$J,M$2,'2024'!$L:$L,$C13)</f>
        <v>0</v>
      </c>
      <c r="N13" s="51">
        <f>SUMIFS('2024'!$D:$D,'2024'!$J:$J,N$2,'2024'!$L:$L,$C13)</f>
        <v>0</v>
      </c>
      <c r="O13" s="51">
        <f>SUMIFS('2024'!$D:$D,'2024'!$J:$J,O$2,'2024'!$L:$L,$C13)</f>
        <v>0</v>
      </c>
      <c r="P13" s="71">
        <f t="shared" si="2"/>
        <v>0</v>
      </c>
    </row>
    <row r="14" spans="1:16" x14ac:dyDescent="0.25">
      <c r="A14" s="13" t="s">
        <v>298</v>
      </c>
      <c r="B14" s="14" t="s">
        <v>20</v>
      </c>
      <c r="C14" s="15" t="s">
        <v>91</v>
      </c>
      <c r="D14" s="51">
        <f>SUMIFS('2024'!$D:$D,'2024'!$J:$J,D$2,'2024'!$L:$L,$C14)</f>
        <v>0</v>
      </c>
      <c r="E14" s="51">
        <f>SUMIFS('2024'!$D:$D,'2024'!$J:$J,E$2,'2024'!$L:$L,$C14)</f>
        <v>-3632700</v>
      </c>
      <c r="F14" s="51">
        <f>SUMIFS('2024'!$D:$D,'2024'!$J:$J,F$2,'2024'!$L:$L,$C14)</f>
        <v>0</v>
      </c>
      <c r="G14" s="51">
        <f>SUMIFS('2024'!$D:$D,'2024'!$J:$J,G$2,'2024'!$L:$L,$C14)</f>
        <v>0</v>
      </c>
      <c r="H14" s="51">
        <f>SUMIFS('2024'!$D:$D,'2024'!$J:$J,H$2,'2024'!$L:$L,$C14)</f>
        <v>0</v>
      </c>
      <c r="I14" s="51">
        <f>SUMIFS('2024'!$D:$D,'2024'!$J:$J,I$2,'2024'!$L:$L,$C14)</f>
        <v>0</v>
      </c>
      <c r="J14" s="51">
        <f>SUMIFS('2024'!$D:$D,'2024'!$J:$J,J$2,'2024'!$L:$L,$C14)</f>
        <v>0</v>
      </c>
      <c r="K14" s="51">
        <f>SUMIFS('2024'!$D:$D,'2024'!$J:$J,K$2,'2024'!$L:$L,$C14)</f>
        <v>0</v>
      </c>
      <c r="L14" s="51">
        <f>SUMIFS('2024'!$D:$D,'2024'!$J:$J,L$2,'2024'!$L:$L,$C14)</f>
        <v>0</v>
      </c>
      <c r="M14" s="51">
        <f>SUMIFS('2024'!$D:$D,'2024'!$J:$J,M$2,'2024'!$L:$L,$C14)</f>
        <v>0</v>
      </c>
      <c r="N14" s="51">
        <f>SUMIFS('2024'!$D:$D,'2024'!$J:$J,N$2,'2024'!$L:$L,$C14)</f>
        <v>0</v>
      </c>
      <c r="O14" s="51">
        <f>SUMIFS('2024'!$D:$D,'2024'!$J:$J,O$2,'2024'!$L:$L,$C14)</f>
        <v>0</v>
      </c>
      <c r="P14" s="71">
        <f t="shared" si="2"/>
        <v>-3632700</v>
      </c>
    </row>
    <row r="15" spans="1:16" x14ac:dyDescent="0.25">
      <c r="A15" s="13" t="s">
        <v>298</v>
      </c>
      <c r="B15" s="14" t="s">
        <v>20</v>
      </c>
      <c r="C15" s="15" t="s">
        <v>232</v>
      </c>
      <c r="D15" s="51">
        <f>SUMIFS('2024'!$D:$D,'2024'!$J:$J,D$2,'2024'!$L:$L,$C15)</f>
        <v>0</v>
      </c>
      <c r="E15" s="51">
        <f>SUMIFS('2024'!$D:$D,'2024'!$J:$J,E$2,'2024'!$L:$L,$C15)</f>
        <v>0</v>
      </c>
      <c r="F15" s="51">
        <f>SUMIFS('2024'!$D:$D,'2024'!$J:$J,F$2,'2024'!$L:$L,$C15)</f>
        <v>0</v>
      </c>
      <c r="G15" s="51">
        <f>SUMIFS('2024'!$D:$D,'2024'!$J:$J,G$2,'2024'!$L:$L,$C15)</f>
        <v>0</v>
      </c>
      <c r="H15" s="51">
        <f>SUMIFS('2024'!$D:$D,'2024'!$J:$J,H$2,'2024'!$L:$L,$C15)</f>
        <v>0</v>
      </c>
      <c r="I15" s="51">
        <f>SUMIFS('2024'!$D:$D,'2024'!$J:$J,I$2,'2024'!$L:$L,$C15)</f>
        <v>0</v>
      </c>
      <c r="J15" s="51">
        <f>SUMIFS('2024'!$D:$D,'2024'!$J:$J,J$2,'2024'!$L:$L,$C15)</f>
        <v>0</v>
      </c>
      <c r="K15" s="51">
        <f>SUMIFS('2024'!$D:$D,'2024'!$J:$J,K$2,'2024'!$L:$L,$C15)</f>
        <v>0</v>
      </c>
      <c r="L15" s="51">
        <f>SUMIFS('2024'!$D:$D,'2024'!$J:$J,L$2,'2024'!$L:$L,$C15)</f>
        <v>0</v>
      </c>
      <c r="M15" s="51">
        <f>SUMIFS('2024'!$D:$D,'2024'!$J:$J,M$2,'2024'!$L:$L,$C15)</f>
        <v>0</v>
      </c>
      <c r="N15" s="51">
        <f>SUMIFS('2024'!$D:$D,'2024'!$J:$J,N$2,'2024'!$L:$L,$C15)</f>
        <v>0</v>
      </c>
      <c r="O15" s="51">
        <f>SUMIFS('2024'!$D:$D,'2024'!$J:$J,O$2,'2024'!$L:$L,$C15)</f>
        <v>0</v>
      </c>
      <c r="P15" s="71">
        <f t="shared" si="2"/>
        <v>0</v>
      </c>
    </row>
    <row r="16" spans="1:16" x14ac:dyDescent="0.25">
      <c r="A16" s="13" t="s">
        <v>298</v>
      </c>
      <c r="B16" s="14" t="s">
        <v>20</v>
      </c>
      <c r="C16" s="15" t="s">
        <v>92</v>
      </c>
      <c r="D16" s="51">
        <f>SUMIFS('2024'!$D:$D,'2024'!$J:$J,D$2,'2024'!$L:$L,$C16)</f>
        <v>0</v>
      </c>
      <c r="E16" s="51">
        <f>SUMIFS('2024'!$D:$D,'2024'!$J:$J,E$2,'2024'!$L:$L,$C16)</f>
        <v>0</v>
      </c>
      <c r="F16" s="51">
        <f>SUMIFS('2024'!$D:$D,'2024'!$J:$J,F$2,'2024'!$L:$L,$C16)</f>
        <v>0</v>
      </c>
      <c r="G16" s="51">
        <f>SUMIFS('2024'!$D:$D,'2024'!$J:$J,G$2,'2024'!$L:$L,$C16)</f>
        <v>0</v>
      </c>
      <c r="H16" s="51">
        <f>SUMIFS('2024'!$D:$D,'2024'!$J:$J,H$2,'2024'!$L:$L,$C16)</f>
        <v>0</v>
      </c>
      <c r="I16" s="51">
        <f>SUMIFS('2024'!$D:$D,'2024'!$J:$J,I$2,'2024'!$L:$L,$C16)</f>
        <v>0</v>
      </c>
      <c r="J16" s="51">
        <f>SUMIFS('2024'!$D:$D,'2024'!$J:$J,J$2,'2024'!$L:$L,$C16)</f>
        <v>0</v>
      </c>
      <c r="K16" s="51">
        <f>SUMIFS('2024'!$D:$D,'2024'!$J:$J,K$2,'2024'!$L:$L,$C16)</f>
        <v>0</v>
      </c>
      <c r="L16" s="51">
        <f>SUMIFS('2024'!$D:$D,'2024'!$J:$J,L$2,'2024'!$L:$L,$C16)</f>
        <v>0</v>
      </c>
      <c r="M16" s="51">
        <f>SUMIFS('2024'!$D:$D,'2024'!$J:$J,M$2,'2024'!$L:$L,$C16)</f>
        <v>0</v>
      </c>
      <c r="N16" s="51">
        <f>SUMIFS('2024'!$D:$D,'2024'!$J:$J,N$2,'2024'!$L:$L,$C16)</f>
        <v>0</v>
      </c>
      <c r="O16" s="51">
        <f>SUMIFS('2024'!$D:$D,'2024'!$J:$J,O$2,'2024'!$L:$L,$C16)</f>
        <v>0</v>
      </c>
      <c r="P16" s="71">
        <f t="shared" si="2"/>
        <v>0</v>
      </c>
    </row>
    <row r="17" spans="1:16" x14ac:dyDescent="0.25">
      <c r="A17" s="13" t="s">
        <v>298</v>
      </c>
      <c r="B17" s="14" t="s">
        <v>20</v>
      </c>
      <c r="C17" t="s">
        <v>18</v>
      </c>
      <c r="D17" s="51">
        <f>SUMIFS('2024'!$D:$D,'2024'!$J:$J,D$2,'2024'!$L:$L,$C17)</f>
        <v>-387000</v>
      </c>
      <c r="E17" s="51">
        <f>SUMIFS('2024'!$D:$D,'2024'!$J:$J,E$2,'2024'!$L:$L,$C17)</f>
        <v>-64500</v>
      </c>
      <c r="F17" s="51">
        <f>SUMIFS('2024'!$D:$D,'2024'!$J:$J,F$2,'2024'!$L:$L,$C17)</f>
        <v>0</v>
      </c>
      <c r="G17" s="51">
        <f>SUMIFS('2024'!$D:$D,'2024'!$J:$J,G$2,'2024'!$L:$L,$C17)</f>
        <v>0</v>
      </c>
      <c r="H17" s="51">
        <f>SUMIFS('2024'!$D:$D,'2024'!$J:$J,H$2,'2024'!$L:$L,$C17)</f>
        <v>0</v>
      </c>
      <c r="I17" s="51">
        <f>SUMIFS('2024'!$D:$D,'2024'!$J:$J,I$2,'2024'!$L:$L,$C17)</f>
        <v>0</v>
      </c>
      <c r="J17" s="51">
        <f>SUMIFS('2024'!$D:$D,'2024'!$J:$J,J$2,'2024'!$L:$L,$C17)</f>
        <v>0</v>
      </c>
      <c r="K17" s="51">
        <f>SUMIFS('2024'!$D:$D,'2024'!$J:$J,K$2,'2024'!$L:$L,$C17)</f>
        <v>0</v>
      </c>
      <c r="L17" s="51">
        <f>SUMIFS('2024'!$D:$D,'2024'!$J:$J,L$2,'2024'!$L:$L,$C17)</f>
        <v>0</v>
      </c>
      <c r="M17" s="51">
        <f>SUMIFS('2024'!$D:$D,'2024'!$J:$J,M$2,'2024'!$L:$L,$C17)</f>
        <v>0</v>
      </c>
      <c r="N17" s="51">
        <f>SUMIFS('2024'!$D:$D,'2024'!$J:$J,N$2,'2024'!$L:$L,$C17)</f>
        <v>0</v>
      </c>
      <c r="O17" s="51">
        <f>SUMIFS('2024'!$D:$D,'2024'!$J:$J,O$2,'2024'!$L:$L,$C17)</f>
        <v>0</v>
      </c>
      <c r="P17" s="71">
        <f t="shared" si="2"/>
        <v>-451500</v>
      </c>
    </row>
    <row r="18" spans="1:16" x14ac:dyDescent="0.25">
      <c r="A18" s="13" t="s">
        <v>299</v>
      </c>
      <c r="B18" s="14" t="s">
        <v>20</v>
      </c>
      <c r="C18" s="15" t="s">
        <v>116</v>
      </c>
      <c r="D18" s="51">
        <f>SUMIFS('2024'!$D:$D,'2024'!$J:$J,D$2,'2024'!$L:$L,$C18)</f>
        <v>-15990378</v>
      </c>
      <c r="E18" s="51">
        <f>SUMIFS('2024'!$D:$D,'2024'!$J:$J,E$2,'2024'!$L:$L,$C18)</f>
        <v>-16613888</v>
      </c>
      <c r="F18" s="51">
        <f>SUMIFS('2024'!$D:$D,'2024'!$J:$J,F$2,'2024'!$L:$L,$C18)</f>
        <v>0</v>
      </c>
      <c r="G18" s="51">
        <f>SUMIFS('2024'!$D:$D,'2024'!$J:$J,G$2,'2024'!$L:$L,$C18)</f>
        <v>0</v>
      </c>
      <c r="H18" s="51">
        <f>SUMIFS('2024'!$D:$D,'2024'!$J:$J,H$2,'2024'!$L:$L,$C18)</f>
        <v>0</v>
      </c>
      <c r="I18" s="51">
        <f>SUMIFS('2024'!$D:$D,'2024'!$J:$J,I$2,'2024'!$L:$L,$C18)</f>
        <v>0</v>
      </c>
      <c r="J18" s="51">
        <f>SUMIFS('2024'!$D:$D,'2024'!$J:$J,J$2,'2024'!$L:$L,$C18)</f>
        <v>0</v>
      </c>
      <c r="K18" s="51">
        <f>SUMIFS('2024'!$D:$D,'2024'!$J:$J,K$2,'2024'!$L:$L,$C18)</f>
        <v>0</v>
      </c>
      <c r="L18" s="51">
        <f>SUMIFS('2024'!$D:$D,'2024'!$J:$J,L$2,'2024'!$L:$L,$C18)</f>
        <v>0</v>
      </c>
      <c r="M18" s="51">
        <f>SUMIFS('2024'!$D:$D,'2024'!$J:$J,M$2,'2024'!$L:$L,$C18)</f>
        <v>0</v>
      </c>
      <c r="N18" s="51">
        <f>SUMIFS('2024'!$D:$D,'2024'!$J:$J,N$2,'2024'!$L:$L,$C18)</f>
        <v>0</v>
      </c>
      <c r="O18" s="51">
        <f>SUMIFS('2024'!$D:$D,'2024'!$J:$J,O$2,'2024'!$L:$L,$C18)</f>
        <v>0</v>
      </c>
      <c r="P18" s="71">
        <f t="shared" si="2"/>
        <v>-32604266</v>
      </c>
    </row>
    <row r="19" spans="1:16" x14ac:dyDescent="0.25">
      <c r="A19" s="13" t="s">
        <v>299</v>
      </c>
      <c r="B19" s="14" t="s">
        <v>20</v>
      </c>
      <c r="C19" s="15" t="s">
        <v>305</v>
      </c>
      <c r="D19" s="51">
        <f>SUMIFS('2024'!$D:$D,'2024'!$J:$J,D$2,'2024'!$L:$L,$C19)</f>
        <v>-4322120</v>
      </c>
      <c r="E19" s="51">
        <f>SUMIFS('2024'!$D:$D,'2024'!$J:$J,E$2,'2024'!$L:$L,$C19)</f>
        <v>-4322120</v>
      </c>
      <c r="F19" s="51">
        <f>SUMIFS('2024'!$D:$D,'2024'!$J:$J,F$2,'2024'!$L:$L,$C19)</f>
        <v>0</v>
      </c>
      <c r="G19" s="51">
        <f>SUMIFS('2024'!$D:$D,'2024'!$J:$J,G$2,'2024'!$L:$L,$C19)</f>
        <v>0</v>
      </c>
      <c r="H19" s="51">
        <f>SUMIFS('2024'!$D:$D,'2024'!$J:$J,H$2,'2024'!$L:$L,$C19)</f>
        <v>0</v>
      </c>
      <c r="I19" s="51">
        <f>SUMIFS('2024'!$D:$D,'2024'!$J:$J,I$2,'2024'!$L:$L,$C19)</f>
        <v>0</v>
      </c>
      <c r="J19" s="51">
        <f>SUMIFS('2024'!$D:$D,'2024'!$J:$J,J$2,'2024'!$L:$L,$C19)</f>
        <v>0</v>
      </c>
      <c r="K19" s="51">
        <f>SUMIFS('2024'!$D:$D,'2024'!$J:$J,K$2,'2024'!$L:$L,$C19)</f>
        <v>0</v>
      </c>
      <c r="L19" s="51">
        <f>SUMIFS('2024'!$D:$D,'2024'!$J:$J,L$2,'2024'!$L:$L,$C19)</f>
        <v>0</v>
      </c>
      <c r="M19" s="51">
        <f>SUMIFS('2024'!$D:$D,'2024'!$J:$J,M$2,'2024'!$L:$L,$C19)</f>
        <v>0</v>
      </c>
      <c r="N19" s="51">
        <f>SUMIFS('2024'!$D:$D,'2024'!$J:$J,N$2,'2024'!$L:$L,$C19)</f>
        <v>0</v>
      </c>
      <c r="O19" s="51">
        <f>SUMIFS('2024'!$D:$D,'2024'!$J:$J,O$2,'2024'!$L:$L,$C19)</f>
        <v>0</v>
      </c>
      <c r="P19" s="71">
        <f t="shared" si="2"/>
        <v>-8644240</v>
      </c>
    </row>
    <row r="20" spans="1:16" x14ac:dyDescent="0.25">
      <c r="A20" s="13" t="s">
        <v>299</v>
      </c>
      <c r="B20" s="14" t="s">
        <v>20</v>
      </c>
      <c r="C20" s="15" t="s">
        <v>117</v>
      </c>
      <c r="D20" s="51">
        <f>SUMIFS('2024'!$D:$D,'2024'!$J:$J,D$2,'2024'!$L:$L,$C20)</f>
        <v>0</v>
      </c>
      <c r="E20" s="51">
        <f>SUMIFS('2024'!$D:$D,'2024'!$J:$J,E$2,'2024'!$L:$L,$C20)</f>
        <v>0</v>
      </c>
      <c r="F20" s="51">
        <f>SUMIFS('2024'!$D:$D,'2024'!$J:$J,F$2,'2024'!$L:$L,$C20)</f>
        <v>0</v>
      </c>
      <c r="G20" s="51">
        <f>SUMIFS('2024'!$D:$D,'2024'!$J:$J,G$2,'2024'!$L:$L,$C20)</f>
        <v>0</v>
      </c>
      <c r="H20" s="51">
        <f>SUMIFS('2024'!$D:$D,'2024'!$J:$J,H$2,'2024'!$L:$L,$C20)</f>
        <v>0</v>
      </c>
      <c r="I20" s="51">
        <f>SUMIFS('2024'!$D:$D,'2024'!$J:$J,I$2,'2024'!$L:$L,$C20)</f>
        <v>0</v>
      </c>
      <c r="J20" s="51">
        <f>SUMIFS('2024'!$D:$D,'2024'!$J:$J,J$2,'2024'!$L:$L,$C20)</f>
        <v>0</v>
      </c>
      <c r="K20" s="51">
        <f>SUMIFS('2024'!$D:$D,'2024'!$J:$J,K$2,'2024'!$L:$L,$C20)</f>
        <v>0</v>
      </c>
      <c r="L20" s="51">
        <f>SUMIFS('2024'!$D:$D,'2024'!$J:$J,L$2,'2024'!$L:$L,$C20)</f>
        <v>0</v>
      </c>
      <c r="M20" s="51">
        <f>SUMIFS('2024'!$D:$D,'2024'!$J:$J,M$2,'2024'!$L:$L,$C20)</f>
        <v>0</v>
      </c>
      <c r="N20" s="51">
        <f>SUMIFS('2024'!$D:$D,'2024'!$J:$J,N$2,'2024'!$L:$L,$C20)</f>
        <v>0</v>
      </c>
      <c r="O20" s="51">
        <f>SUMIFS('2024'!$D:$D,'2024'!$J:$J,O$2,'2024'!$L:$L,$C20)</f>
        <v>0</v>
      </c>
      <c r="P20" s="71">
        <f t="shared" si="2"/>
        <v>0</v>
      </c>
    </row>
    <row r="21" spans="1:16" x14ac:dyDescent="0.25">
      <c r="A21" s="13" t="s">
        <v>299</v>
      </c>
      <c r="B21" s="14" t="s">
        <v>20</v>
      </c>
      <c r="C21" s="15" t="s">
        <v>64</v>
      </c>
      <c r="D21" s="51">
        <f>SUMIFS('2024'!$D:$D,'2024'!$J:$J,D$2,'2024'!$L:$L,$C21)</f>
        <v>-1457040</v>
      </c>
      <c r="E21" s="51">
        <f>SUMIFS('2024'!$D:$D,'2024'!$J:$J,E$2,'2024'!$L:$L,$C21)</f>
        <v>-4096490</v>
      </c>
      <c r="F21" s="51">
        <f>SUMIFS('2024'!$D:$D,'2024'!$J:$J,F$2,'2024'!$L:$L,$C21)</f>
        <v>0</v>
      </c>
      <c r="G21" s="51">
        <f>SUMIFS('2024'!$D:$D,'2024'!$J:$J,G$2,'2024'!$L:$L,$C21)</f>
        <v>0</v>
      </c>
      <c r="H21" s="51">
        <f>SUMIFS('2024'!$D:$D,'2024'!$J:$J,H$2,'2024'!$L:$L,$C21)</f>
        <v>0</v>
      </c>
      <c r="I21" s="51">
        <f>SUMIFS('2024'!$D:$D,'2024'!$J:$J,I$2,'2024'!$L:$L,$C21)</f>
        <v>0</v>
      </c>
      <c r="J21" s="51">
        <f>SUMIFS('2024'!$D:$D,'2024'!$J:$J,J$2,'2024'!$L:$L,$C21)</f>
        <v>0</v>
      </c>
      <c r="K21" s="51">
        <f>SUMIFS('2024'!$D:$D,'2024'!$J:$J,K$2,'2024'!$L:$L,$C21)</f>
        <v>0</v>
      </c>
      <c r="L21" s="51">
        <f>SUMIFS('2024'!$D:$D,'2024'!$J:$J,L$2,'2024'!$L:$L,$C21)</f>
        <v>0</v>
      </c>
      <c r="M21" s="51">
        <f>SUMIFS('2024'!$D:$D,'2024'!$J:$J,M$2,'2024'!$L:$L,$C21)</f>
        <v>0</v>
      </c>
      <c r="N21" s="51">
        <f>SUMIFS('2024'!$D:$D,'2024'!$J:$J,N$2,'2024'!$L:$L,$C21)</f>
        <v>0</v>
      </c>
      <c r="O21" s="51">
        <f>SUMIFS('2024'!$D:$D,'2024'!$J:$J,O$2,'2024'!$L:$L,$C21)</f>
        <v>0</v>
      </c>
      <c r="P21" s="71">
        <f t="shared" si="2"/>
        <v>-5553530</v>
      </c>
    </row>
    <row r="22" spans="1:16" x14ac:dyDescent="0.25">
      <c r="A22" s="13" t="s">
        <v>299</v>
      </c>
      <c r="B22" s="14" t="s">
        <v>20</v>
      </c>
      <c r="C22" s="15" t="s">
        <v>93</v>
      </c>
      <c r="D22" s="51">
        <f>SUMIFS('2024'!$D:$D,'2024'!$J:$J,D$2,'2024'!$L:$L,$C22)</f>
        <v>0</v>
      </c>
      <c r="E22" s="51">
        <f>SUMIFS('2024'!$D:$D,'2024'!$J:$J,E$2,'2024'!$L:$L,$C22)</f>
        <v>0</v>
      </c>
      <c r="F22" s="51">
        <f>SUMIFS('2024'!$D:$D,'2024'!$J:$J,F$2,'2024'!$L:$L,$C22)</f>
        <v>0</v>
      </c>
      <c r="G22" s="51">
        <f>SUMIFS('2024'!$D:$D,'2024'!$J:$J,G$2,'2024'!$L:$L,$C22)</f>
        <v>0</v>
      </c>
      <c r="H22" s="51">
        <f>SUMIFS('2024'!$D:$D,'2024'!$J:$J,H$2,'2024'!$L:$L,$C22)</f>
        <v>0</v>
      </c>
      <c r="I22" s="51">
        <f>SUMIFS('2024'!$D:$D,'2024'!$J:$J,I$2,'2024'!$L:$L,$C22)</f>
        <v>0</v>
      </c>
      <c r="J22" s="51">
        <f>SUMIFS('2024'!$D:$D,'2024'!$J:$J,J$2,'2024'!$L:$L,$C22)</f>
        <v>0</v>
      </c>
      <c r="K22" s="51">
        <f>SUMIFS('2024'!$D:$D,'2024'!$J:$J,K$2,'2024'!$L:$L,$C22)</f>
        <v>0</v>
      </c>
      <c r="L22" s="51">
        <f>SUMIFS('2024'!$D:$D,'2024'!$J:$J,L$2,'2024'!$L:$L,$C22)</f>
        <v>0</v>
      </c>
      <c r="M22" s="51">
        <f>SUMIFS('2024'!$D:$D,'2024'!$J:$J,M$2,'2024'!$L:$L,$C22)</f>
        <v>0</v>
      </c>
      <c r="N22" s="51">
        <f>SUMIFS('2024'!$D:$D,'2024'!$J:$J,N$2,'2024'!$L:$L,$C22)</f>
        <v>0</v>
      </c>
      <c r="O22" s="51">
        <f>SUMIFS('2024'!$D:$D,'2024'!$J:$J,O$2,'2024'!$L:$L,$C22)</f>
        <v>0</v>
      </c>
      <c r="P22" s="71">
        <f t="shared" si="2"/>
        <v>0</v>
      </c>
    </row>
    <row r="23" spans="1:16" x14ac:dyDescent="0.25">
      <c r="A23" s="13" t="s">
        <v>299</v>
      </c>
      <c r="B23" s="14" t="s">
        <v>20</v>
      </c>
      <c r="C23" s="15" t="s">
        <v>94</v>
      </c>
      <c r="D23" s="51">
        <f>SUMIFS('2024'!$D:$D,'2024'!$J:$J,D$2,'2024'!$L:$L,$C23)</f>
        <v>-7372860</v>
      </c>
      <c r="E23" s="51">
        <f>SUMIFS('2024'!$D:$D,'2024'!$J:$J,E$2,'2024'!$L:$L,$C23)</f>
        <v>-8018560</v>
      </c>
      <c r="F23" s="51">
        <f>SUMIFS('2024'!$D:$D,'2024'!$J:$J,F$2,'2024'!$L:$L,$C23)</f>
        <v>0</v>
      </c>
      <c r="G23" s="51">
        <f>SUMIFS('2024'!$D:$D,'2024'!$J:$J,G$2,'2024'!$L:$L,$C23)</f>
        <v>0</v>
      </c>
      <c r="H23" s="51">
        <f>SUMIFS('2024'!$D:$D,'2024'!$J:$J,H$2,'2024'!$L:$L,$C23)</f>
        <v>0</v>
      </c>
      <c r="I23" s="51">
        <f>SUMIFS('2024'!$D:$D,'2024'!$J:$J,I$2,'2024'!$L:$L,$C23)</f>
        <v>0</v>
      </c>
      <c r="J23" s="51">
        <f>SUMIFS('2024'!$D:$D,'2024'!$J:$J,J$2,'2024'!$L:$L,$C23)</f>
        <v>0</v>
      </c>
      <c r="K23" s="51">
        <f>SUMIFS('2024'!$D:$D,'2024'!$J:$J,K$2,'2024'!$L:$L,$C23)</f>
        <v>0</v>
      </c>
      <c r="L23" s="51">
        <f>SUMIFS('2024'!$D:$D,'2024'!$J:$J,L$2,'2024'!$L:$L,$C23)</f>
        <v>0</v>
      </c>
      <c r="M23" s="51">
        <f>SUMIFS('2024'!$D:$D,'2024'!$J:$J,M$2,'2024'!$L:$L,$C23)</f>
        <v>0</v>
      </c>
      <c r="N23" s="51">
        <f>SUMIFS('2024'!$D:$D,'2024'!$J:$J,N$2,'2024'!$L:$L,$C23)</f>
        <v>0</v>
      </c>
      <c r="O23" s="51">
        <f>SUMIFS('2024'!$D:$D,'2024'!$J:$J,O$2,'2024'!$L:$L,$C23)</f>
        <v>0</v>
      </c>
      <c r="P23" s="71">
        <f t="shared" si="2"/>
        <v>-15391420</v>
      </c>
    </row>
    <row r="24" spans="1:16" x14ac:dyDescent="0.25">
      <c r="A24" s="13" t="s">
        <v>299</v>
      </c>
      <c r="B24" s="14" t="s">
        <v>20</v>
      </c>
      <c r="C24" s="15" t="s">
        <v>34</v>
      </c>
      <c r="D24" s="51">
        <f>SUMIFS('2024'!$D:$D,'2024'!$J:$J,D$2,'2024'!$L:$L,$C24)</f>
        <v>-5281487</v>
      </c>
      <c r="E24" s="51">
        <f>SUMIFS('2024'!$D:$D,'2024'!$J:$J,E$2,'2024'!$L:$L,$C24)</f>
        <v>-5281487</v>
      </c>
      <c r="F24" s="51">
        <f>SUMIFS('2024'!$D:$D,'2024'!$J:$J,F$2,'2024'!$L:$L,$C24)</f>
        <v>0</v>
      </c>
      <c r="G24" s="51">
        <f>SUMIFS('2024'!$D:$D,'2024'!$J:$J,G$2,'2024'!$L:$L,$C24)</f>
        <v>0</v>
      </c>
      <c r="H24" s="51">
        <f>SUMIFS('2024'!$D:$D,'2024'!$J:$J,H$2,'2024'!$L:$L,$C24)</f>
        <v>0</v>
      </c>
      <c r="I24" s="51">
        <f>SUMIFS('2024'!$D:$D,'2024'!$J:$J,I$2,'2024'!$L:$L,$C24)</f>
        <v>0</v>
      </c>
      <c r="J24" s="51">
        <f>SUMIFS('2024'!$D:$D,'2024'!$J:$J,J$2,'2024'!$L:$L,$C24)</f>
        <v>0</v>
      </c>
      <c r="K24" s="51">
        <f>SUMIFS('2024'!$D:$D,'2024'!$J:$J,K$2,'2024'!$L:$L,$C24)</f>
        <v>0</v>
      </c>
      <c r="L24" s="51">
        <f>SUMIFS('2024'!$D:$D,'2024'!$J:$J,L$2,'2024'!$L:$L,$C24)</f>
        <v>0</v>
      </c>
      <c r="M24" s="51">
        <f>SUMIFS('2024'!$D:$D,'2024'!$J:$J,M$2,'2024'!$L:$L,$C24)</f>
        <v>0</v>
      </c>
      <c r="N24" s="51">
        <f>SUMIFS('2024'!$D:$D,'2024'!$J:$J,N$2,'2024'!$L:$L,$C24)</f>
        <v>0</v>
      </c>
      <c r="O24" s="51">
        <f>SUMIFS('2024'!$D:$D,'2024'!$J:$J,O$2,'2024'!$L:$L,$C24)</f>
        <v>0</v>
      </c>
      <c r="P24" s="71">
        <f t="shared" si="2"/>
        <v>-10562974</v>
      </c>
    </row>
    <row r="25" spans="1:16" x14ac:dyDescent="0.25">
      <c r="A25" s="13" t="s">
        <v>299</v>
      </c>
      <c r="B25" s="14" t="s">
        <v>20</v>
      </c>
      <c r="C25" s="15" t="s">
        <v>35</v>
      </c>
      <c r="D25" s="51">
        <f>SUMIFS('2024'!$D:$D,'2024'!$J:$J,D$2,'2024'!$L:$L,$C25)</f>
        <v>-6093224</v>
      </c>
      <c r="E25" s="51">
        <f>SUMIFS('2024'!$D:$D,'2024'!$J:$J,E$2,'2024'!$L:$L,$C25)</f>
        <v>-6694253</v>
      </c>
      <c r="F25" s="51">
        <f>SUMIFS('2024'!$D:$D,'2024'!$J:$J,F$2,'2024'!$L:$L,$C25)</f>
        <v>0</v>
      </c>
      <c r="G25" s="51">
        <f>SUMIFS('2024'!$D:$D,'2024'!$J:$J,G$2,'2024'!$L:$L,$C25)</f>
        <v>0</v>
      </c>
      <c r="H25" s="51">
        <f>SUMIFS('2024'!$D:$D,'2024'!$J:$J,H$2,'2024'!$L:$L,$C25)</f>
        <v>0</v>
      </c>
      <c r="I25" s="51">
        <f>SUMIFS('2024'!$D:$D,'2024'!$J:$J,I$2,'2024'!$L:$L,$C25)</f>
        <v>0</v>
      </c>
      <c r="J25" s="51">
        <f>SUMIFS('2024'!$D:$D,'2024'!$J:$J,J$2,'2024'!$L:$L,$C25)</f>
        <v>0</v>
      </c>
      <c r="K25" s="51">
        <f>SUMIFS('2024'!$D:$D,'2024'!$J:$J,K$2,'2024'!$L:$L,$C25)</f>
        <v>0</v>
      </c>
      <c r="L25" s="51">
        <f>SUMIFS('2024'!$D:$D,'2024'!$J:$J,L$2,'2024'!$L:$L,$C25)</f>
        <v>0</v>
      </c>
      <c r="M25" s="51">
        <f>SUMIFS('2024'!$D:$D,'2024'!$J:$J,M$2,'2024'!$L:$L,$C25)</f>
        <v>0</v>
      </c>
      <c r="N25" s="51">
        <f>SUMIFS('2024'!$D:$D,'2024'!$J:$J,N$2,'2024'!$L:$L,$C25)</f>
        <v>0</v>
      </c>
      <c r="O25" s="51">
        <f>SUMIFS('2024'!$D:$D,'2024'!$J:$J,O$2,'2024'!$L:$L,$C25)</f>
        <v>0</v>
      </c>
      <c r="P25" s="71">
        <f t="shared" si="2"/>
        <v>-12787477</v>
      </c>
    </row>
    <row r="26" spans="1:16" x14ac:dyDescent="0.25">
      <c r="A26" s="13" t="s">
        <v>299</v>
      </c>
      <c r="B26" s="14" t="s">
        <v>20</v>
      </c>
      <c r="C26" s="15" t="s">
        <v>115</v>
      </c>
      <c r="D26" s="51">
        <f>SUMIFS('2024'!$D:$D,'2024'!$J:$J,D$2,'2024'!$L:$L,$C26)</f>
        <v>-1115500</v>
      </c>
      <c r="E26" s="51">
        <f>SUMIFS('2024'!$D:$D,'2024'!$J:$J,E$2,'2024'!$L:$L,$C26)</f>
        <v>-444404.15</v>
      </c>
      <c r="F26" s="51">
        <f>SUMIFS('2024'!$D:$D,'2024'!$J:$J,F$2,'2024'!$L:$L,$C26)</f>
        <v>0</v>
      </c>
      <c r="G26" s="51">
        <f>SUMIFS('2024'!$D:$D,'2024'!$J:$J,G$2,'2024'!$L:$L,$C26)</f>
        <v>0</v>
      </c>
      <c r="H26" s="51">
        <f>SUMIFS('2024'!$D:$D,'2024'!$J:$J,H$2,'2024'!$L:$L,$C26)</f>
        <v>0</v>
      </c>
      <c r="I26" s="51">
        <f>SUMIFS('2024'!$D:$D,'2024'!$J:$J,I$2,'2024'!$L:$L,$C26)</f>
        <v>0</v>
      </c>
      <c r="J26" s="51">
        <f>SUMIFS('2024'!$D:$D,'2024'!$J:$J,J$2,'2024'!$L:$L,$C26)</f>
        <v>0</v>
      </c>
      <c r="K26" s="51">
        <f>SUMIFS('2024'!$D:$D,'2024'!$J:$J,K$2,'2024'!$L:$L,$C26)</f>
        <v>0</v>
      </c>
      <c r="L26" s="51">
        <f>SUMIFS('2024'!$D:$D,'2024'!$J:$J,L$2,'2024'!$L:$L,$C26)</f>
        <v>0</v>
      </c>
      <c r="M26" s="51">
        <f>SUMIFS('2024'!$D:$D,'2024'!$J:$J,M$2,'2024'!$L:$L,$C26)</f>
        <v>0</v>
      </c>
      <c r="N26" s="51">
        <f>SUMIFS('2024'!$D:$D,'2024'!$J:$J,N$2,'2024'!$L:$L,$C26)</f>
        <v>0</v>
      </c>
      <c r="O26" s="51">
        <f>SUMIFS('2024'!$D:$D,'2024'!$J:$J,O$2,'2024'!$L:$L,$C26)</f>
        <v>0</v>
      </c>
      <c r="P26" s="71">
        <f t="shared" si="2"/>
        <v>-1559904.15</v>
      </c>
    </row>
    <row r="27" spans="1:16" x14ac:dyDescent="0.25">
      <c r="A27" s="13" t="s">
        <v>299</v>
      </c>
      <c r="B27" s="14" t="s">
        <v>20</v>
      </c>
      <c r="C27" t="s">
        <v>119</v>
      </c>
      <c r="D27" s="51">
        <f>SUMIFS('2024'!$D:$D,'2024'!$J:$J,D$2,'2024'!$L:$L,$C27)</f>
        <v>0</v>
      </c>
      <c r="E27" s="51">
        <f>SUMIFS('2024'!$D:$D,'2024'!$J:$J,E$2,'2024'!$L:$L,$C27)</f>
        <v>0</v>
      </c>
      <c r="F27" s="51">
        <f>SUMIFS('2024'!$D:$D,'2024'!$J:$J,F$2,'2024'!$L:$L,$C27)</f>
        <v>0</v>
      </c>
      <c r="G27" s="51">
        <f>SUMIFS('2024'!$D:$D,'2024'!$J:$J,G$2,'2024'!$L:$L,$C27)</f>
        <v>0</v>
      </c>
      <c r="H27" s="51">
        <f>SUMIFS('2024'!$D:$D,'2024'!$J:$J,H$2,'2024'!$L:$L,$C27)</f>
        <v>0</v>
      </c>
      <c r="I27" s="51">
        <f>SUMIFS('2024'!$D:$D,'2024'!$J:$J,I$2,'2024'!$L:$L,$C27)</f>
        <v>0</v>
      </c>
      <c r="J27" s="51">
        <f>SUMIFS('2024'!$D:$D,'2024'!$J:$J,J$2,'2024'!$L:$L,$C27)</f>
        <v>0</v>
      </c>
      <c r="K27" s="51">
        <f>SUMIFS('2024'!$D:$D,'2024'!$J:$J,K$2,'2024'!$L:$L,$C27)</f>
        <v>0</v>
      </c>
      <c r="L27" s="51">
        <f>SUMIFS('2024'!$D:$D,'2024'!$J:$J,L$2,'2024'!$L:$L,$C27)</f>
        <v>0</v>
      </c>
      <c r="M27" s="51">
        <f>SUMIFS('2024'!$D:$D,'2024'!$J:$J,M$2,'2024'!$L:$L,$C27)</f>
        <v>0</v>
      </c>
      <c r="N27" s="51">
        <f>SUMIFS('2024'!$D:$D,'2024'!$J:$J,N$2,'2024'!$L:$L,$C27)</f>
        <v>0</v>
      </c>
      <c r="O27" s="51">
        <f>SUMIFS('2024'!$D:$D,'2024'!$J:$J,O$2,'2024'!$L:$L,$C27)</f>
        <v>0</v>
      </c>
      <c r="P27" s="71">
        <f t="shared" si="2"/>
        <v>0</v>
      </c>
    </row>
    <row r="28" spans="1:16" x14ac:dyDescent="0.25">
      <c r="A28" s="13" t="s">
        <v>299</v>
      </c>
      <c r="B28" s="14" t="s">
        <v>20</v>
      </c>
      <c r="C28" t="s">
        <v>123</v>
      </c>
      <c r="D28" s="51">
        <f>SUMIFS('2024'!$D:$D,'2024'!$J:$J,D$2,'2024'!$L:$L,$C28)</f>
        <v>-142201.59</v>
      </c>
      <c r="E28" s="51">
        <f>SUMIFS('2024'!$D:$D,'2024'!$J:$J,E$2,'2024'!$L:$L,$C28)</f>
        <v>-1023580.78</v>
      </c>
      <c r="F28" s="51">
        <f>SUMIFS('2024'!$D:$D,'2024'!$J:$J,F$2,'2024'!$L:$L,$C28)</f>
        <v>0</v>
      </c>
      <c r="G28" s="51">
        <f>SUMIFS('2024'!$D:$D,'2024'!$J:$J,G$2,'2024'!$L:$L,$C28)</f>
        <v>0</v>
      </c>
      <c r="H28" s="51">
        <f>SUMIFS('2024'!$D:$D,'2024'!$J:$J,H$2,'2024'!$L:$L,$C28)</f>
        <v>0</v>
      </c>
      <c r="I28" s="51">
        <f>SUMIFS('2024'!$D:$D,'2024'!$J:$J,I$2,'2024'!$L:$L,$C28)</f>
        <v>0</v>
      </c>
      <c r="J28" s="51">
        <f>SUMIFS('2024'!$D:$D,'2024'!$J:$J,J$2,'2024'!$L:$L,$C28)</f>
        <v>0</v>
      </c>
      <c r="K28" s="51">
        <f>SUMIFS('2024'!$D:$D,'2024'!$J:$J,K$2,'2024'!$L:$L,$C28)</f>
        <v>0</v>
      </c>
      <c r="L28" s="51">
        <f>SUMIFS('2024'!$D:$D,'2024'!$J:$J,L$2,'2024'!$L:$L,$C28)</f>
        <v>0</v>
      </c>
      <c r="M28" s="51">
        <f>SUMIFS('2024'!$D:$D,'2024'!$J:$J,M$2,'2024'!$L:$L,$C28)</f>
        <v>0</v>
      </c>
      <c r="N28" s="51">
        <f>SUMIFS('2024'!$D:$D,'2024'!$J:$J,N$2,'2024'!$L:$L,$C28)</f>
        <v>0</v>
      </c>
      <c r="O28" s="51">
        <f>SUMIFS('2024'!$D:$D,'2024'!$J:$J,O$2,'2024'!$L:$L,$C28)</f>
        <v>0</v>
      </c>
      <c r="P28" s="71">
        <f t="shared" si="2"/>
        <v>-1165782.3700000001</v>
      </c>
    </row>
    <row r="29" spans="1:16" hidden="1" x14ac:dyDescent="0.25">
      <c r="A29" s="13" t="s">
        <v>299</v>
      </c>
      <c r="B29" s="14" t="s">
        <v>20</v>
      </c>
      <c r="C29" s="15" t="s">
        <v>95</v>
      </c>
      <c r="D29" s="51">
        <f>SUMIFS('2024'!$D:$D,'2024'!$J:$J,D$2,'2024'!$L:$L,$C29)</f>
        <v>0</v>
      </c>
      <c r="E29" s="51">
        <f>SUMIFS('2024'!$D:$D,'2024'!$J:$J,E$2,'2024'!$L:$L,$C29)</f>
        <v>0</v>
      </c>
      <c r="F29" s="51">
        <f>SUMIFS('2024'!$D:$D,'2024'!$J:$J,F$2,'2024'!$L:$L,$C29)</f>
        <v>0</v>
      </c>
      <c r="G29" s="51">
        <f>SUMIFS('2024'!$D:$D,'2024'!$J:$J,G$2,'2024'!$L:$L,$C29)</f>
        <v>0</v>
      </c>
      <c r="H29" s="51">
        <f>SUMIFS('2024'!$D:$D,'2024'!$J:$J,H$2,'2024'!$L:$L,$C29)</f>
        <v>0</v>
      </c>
      <c r="I29" s="51">
        <f>SUMIFS('2024'!$D:$D,'2024'!$J:$J,I$2,'2024'!$L:$L,$C29)</f>
        <v>0</v>
      </c>
      <c r="J29" s="51">
        <f>SUMIFS('2024'!$D:$D,'2024'!$J:$J,J$2,'2024'!$L:$L,$C29)</f>
        <v>0</v>
      </c>
      <c r="K29" s="51">
        <f>SUMIFS('2024'!$D:$D,'2024'!$J:$J,K$2,'2024'!$L:$L,$C29)</f>
        <v>0</v>
      </c>
      <c r="L29" s="51">
        <f>SUMIFS('2024'!$D:$D,'2024'!$J:$J,L$2,'2024'!$L:$L,$C29)</f>
        <v>0</v>
      </c>
      <c r="M29" s="51">
        <f>SUMIFS('2024'!$D:$D,'2024'!$J:$J,M$2,'2024'!$L:$L,$C29)</f>
        <v>0</v>
      </c>
      <c r="N29" s="51">
        <f>SUMIFS('2024'!$D:$D,'2024'!$J:$J,N$2,'2024'!$L:$L,$C29)</f>
        <v>0</v>
      </c>
      <c r="O29" s="51">
        <f>SUMIFS('2024'!$D:$D,'2024'!$J:$J,O$2,'2024'!$L:$L,$C29)</f>
        <v>0</v>
      </c>
      <c r="P29" s="71">
        <f t="shared" si="2"/>
        <v>0</v>
      </c>
    </row>
    <row r="30" spans="1:16" x14ac:dyDescent="0.25">
      <c r="A30" s="13" t="s">
        <v>299</v>
      </c>
      <c r="B30" s="14" t="s">
        <v>20</v>
      </c>
      <c r="C30" t="s">
        <v>121</v>
      </c>
      <c r="D30" s="51">
        <f>SUMIFS('2024'!$D:$D,'2024'!$J:$J,D$2,'2024'!$L:$L,$C30)</f>
        <v>0</v>
      </c>
      <c r="E30" s="51">
        <f>SUMIFS('2024'!$D:$D,'2024'!$J:$J,E$2,'2024'!$L:$L,$C30)</f>
        <v>0</v>
      </c>
      <c r="F30" s="51">
        <f>SUMIFS('2024'!$D:$D,'2024'!$J:$J,F$2,'2024'!$L:$L,$C30)</f>
        <v>0</v>
      </c>
      <c r="G30" s="51">
        <f>SUMIFS('2024'!$D:$D,'2024'!$J:$J,G$2,'2024'!$L:$L,$C30)</f>
        <v>0</v>
      </c>
      <c r="H30" s="51">
        <f>SUMIFS('2024'!$D:$D,'2024'!$J:$J,H$2,'2024'!$L:$L,$C30)</f>
        <v>0</v>
      </c>
      <c r="I30" s="51">
        <f>SUMIFS('2024'!$D:$D,'2024'!$J:$J,I$2,'2024'!$L:$L,$C30)</f>
        <v>0</v>
      </c>
      <c r="J30" s="51">
        <f>SUMIFS('2024'!$D:$D,'2024'!$J:$J,J$2,'2024'!$L:$L,$C30)</f>
        <v>0</v>
      </c>
      <c r="K30" s="51">
        <f>SUMIFS('2024'!$D:$D,'2024'!$J:$J,K$2,'2024'!$L:$L,$C30)</f>
        <v>0</v>
      </c>
      <c r="L30" s="51">
        <f>SUMIFS('2024'!$D:$D,'2024'!$J:$J,L$2,'2024'!$L:$L,$C30)</f>
        <v>0</v>
      </c>
      <c r="M30" s="51">
        <f>SUMIFS('2024'!$D:$D,'2024'!$J:$J,M$2,'2024'!$L:$L,$C30)</f>
        <v>0</v>
      </c>
      <c r="N30" s="51">
        <f>SUMIFS('2024'!$D:$D,'2024'!$J:$J,N$2,'2024'!$L:$L,$C30)</f>
        <v>0</v>
      </c>
      <c r="O30" s="51">
        <f>SUMIFS('2024'!$D:$D,'2024'!$J:$J,O$2,'2024'!$L:$L,$C30)</f>
        <v>0</v>
      </c>
      <c r="P30" s="71">
        <f t="shared" si="2"/>
        <v>0</v>
      </c>
    </row>
    <row r="31" spans="1:16" x14ac:dyDescent="0.25">
      <c r="A31" s="13" t="s">
        <v>299</v>
      </c>
      <c r="B31" s="14" t="s">
        <v>20</v>
      </c>
      <c r="C31" s="15" t="s">
        <v>96</v>
      </c>
      <c r="D31" s="51">
        <f>SUMIFS('2024'!$D:$D,'2024'!$J:$J,D$2,'2024'!$L:$L,$C31)</f>
        <v>-350819.05</v>
      </c>
      <c r="E31" s="51">
        <f>SUMIFS('2024'!$D:$D,'2024'!$J:$J,E$2,'2024'!$L:$L,$C31)</f>
        <v>-347855.74000000005</v>
      </c>
      <c r="F31" s="51">
        <f>SUMIFS('2024'!$D:$D,'2024'!$J:$J,F$2,'2024'!$L:$L,$C31)</f>
        <v>0</v>
      </c>
      <c r="G31" s="51">
        <f>SUMIFS('2024'!$D:$D,'2024'!$J:$J,G$2,'2024'!$L:$L,$C31)</f>
        <v>0</v>
      </c>
      <c r="H31" s="51">
        <f>SUMIFS('2024'!$D:$D,'2024'!$J:$J,H$2,'2024'!$L:$L,$C31)</f>
        <v>0</v>
      </c>
      <c r="I31" s="51">
        <f>SUMIFS('2024'!$D:$D,'2024'!$J:$J,I$2,'2024'!$L:$L,$C31)</f>
        <v>0</v>
      </c>
      <c r="J31" s="51">
        <f>SUMIFS('2024'!$D:$D,'2024'!$J:$J,J$2,'2024'!$L:$L,$C31)</f>
        <v>0</v>
      </c>
      <c r="K31" s="51">
        <f>SUMIFS('2024'!$D:$D,'2024'!$J:$J,K$2,'2024'!$L:$L,$C31)</f>
        <v>0</v>
      </c>
      <c r="L31" s="51">
        <f>SUMIFS('2024'!$D:$D,'2024'!$J:$J,L$2,'2024'!$L:$L,$C31)</f>
        <v>0</v>
      </c>
      <c r="M31" s="51">
        <f>SUMIFS('2024'!$D:$D,'2024'!$J:$J,M$2,'2024'!$L:$L,$C31)</f>
        <v>0</v>
      </c>
      <c r="N31" s="51">
        <f>SUMIFS('2024'!$D:$D,'2024'!$J:$J,N$2,'2024'!$L:$L,$C31)</f>
        <v>0</v>
      </c>
      <c r="O31" s="51">
        <f>SUMIFS('2024'!$D:$D,'2024'!$J:$J,O$2,'2024'!$L:$L,$C31)</f>
        <v>0</v>
      </c>
      <c r="P31" s="71">
        <f t="shared" si="2"/>
        <v>-698674.79</v>
      </c>
    </row>
    <row r="32" spans="1:16" x14ac:dyDescent="0.25">
      <c r="A32" s="13" t="s">
        <v>299</v>
      </c>
      <c r="B32" s="14" t="s">
        <v>20</v>
      </c>
      <c r="C32" s="15" t="s">
        <v>113</v>
      </c>
      <c r="D32" s="51">
        <f>SUMIFS('2024'!$D:$D,'2024'!$J:$J,D$2,'2024'!$L:$L,$C32)</f>
        <v>0</v>
      </c>
      <c r="E32" s="51">
        <f>SUMIFS('2024'!$D:$D,'2024'!$J:$J,E$2,'2024'!$L:$L,$C32)</f>
        <v>0</v>
      </c>
      <c r="F32" s="51">
        <f>SUMIFS('2024'!$D:$D,'2024'!$J:$J,F$2,'2024'!$L:$L,$C32)</f>
        <v>0</v>
      </c>
      <c r="G32" s="51">
        <f>SUMIFS('2024'!$D:$D,'2024'!$J:$J,G$2,'2024'!$L:$L,$C32)</f>
        <v>0</v>
      </c>
      <c r="H32" s="51">
        <f>SUMIFS('2024'!$D:$D,'2024'!$J:$J,H$2,'2024'!$L:$L,$C32)</f>
        <v>0</v>
      </c>
      <c r="I32" s="51">
        <f>SUMIFS('2024'!$D:$D,'2024'!$J:$J,I$2,'2024'!$L:$L,$C32)</f>
        <v>0</v>
      </c>
      <c r="J32" s="51">
        <f>SUMIFS('2024'!$D:$D,'2024'!$J:$J,J$2,'2024'!$L:$L,$C32)</f>
        <v>0</v>
      </c>
      <c r="K32" s="51">
        <f>SUMIFS('2024'!$D:$D,'2024'!$J:$J,K$2,'2024'!$L:$L,$C32)</f>
        <v>0</v>
      </c>
      <c r="L32" s="51">
        <f>SUMIFS('2024'!$D:$D,'2024'!$J:$J,L$2,'2024'!$L:$L,$C32)</f>
        <v>0</v>
      </c>
      <c r="M32" s="51">
        <f>SUMIFS('2024'!$D:$D,'2024'!$J:$J,M$2,'2024'!$L:$L,$C32)</f>
        <v>0</v>
      </c>
      <c r="N32" s="51">
        <f>SUMIFS('2024'!$D:$D,'2024'!$J:$J,N$2,'2024'!$L:$L,$C32)</f>
        <v>0</v>
      </c>
      <c r="O32" s="51">
        <f>SUMIFS('2024'!$D:$D,'2024'!$J:$J,O$2,'2024'!$L:$L,$C32)</f>
        <v>0</v>
      </c>
      <c r="P32" s="71">
        <f t="shared" si="2"/>
        <v>0</v>
      </c>
    </row>
    <row r="33" spans="1:16" x14ac:dyDescent="0.25">
      <c r="A33" s="13" t="s">
        <v>299</v>
      </c>
      <c r="B33" s="14" t="s">
        <v>20</v>
      </c>
      <c r="C33" s="15" t="s">
        <v>114</v>
      </c>
      <c r="D33" s="51">
        <f>SUMIFS('2024'!$D:$D,'2024'!$J:$J,D$2,'2024'!$L:$L,$C33)</f>
        <v>0</v>
      </c>
      <c r="E33" s="51">
        <f>SUMIFS('2024'!$D:$D,'2024'!$J:$J,E$2,'2024'!$L:$L,$C33)</f>
        <v>0</v>
      </c>
      <c r="F33" s="51">
        <f>SUMIFS('2024'!$D:$D,'2024'!$J:$J,F$2,'2024'!$L:$L,$C33)</f>
        <v>0</v>
      </c>
      <c r="G33" s="51">
        <f>SUMIFS('2024'!$D:$D,'2024'!$J:$J,G$2,'2024'!$L:$L,$C33)</f>
        <v>0</v>
      </c>
      <c r="H33" s="51">
        <f>SUMIFS('2024'!$D:$D,'2024'!$J:$J,H$2,'2024'!$L:$L,$C33)</f>
        <v>0</v>
      </c>
      <c r="I33" s="51">
        <f>SUMIFS('2024'!$D:$D,'2024'!$J:$J,I$2,'2024'!$L:$L,$C33)</f>
        <v>0</v>
      </c>
      <c r="J33" s="51">
        <f>SUMIFS('2024'!$D:$D,'2024'!$J:$J,J$2,'2024'!$L:$L,$C33)</f>
        <v>0</v>
      </c>
      <c r="K33" s="51">
        <f>SUMIFS('2024'!$D:$D,'2024'!$J:$J,K$2,'2024'!$L:$L,$C33)</f>
        <v>0</v>
      </c>
      <c r="L33" s="51">
        <f>SUMIFS('2024'!$D:$D,'2024'!$J:$J,L$2,'2024'!$L:$L,$C33)</f>
        <v>0</v>
      </c>
      <c r="M33" s="51">
        <f>SUMIFS('2024'!$D:$D,'2024'!$J:$J,M$2,'2024'!$L:$L,$C33)</f>
        <v>0</v>
      </c>
      <c r="N33" s="51">
        <f>SUMIFS('2024'!$D:$D,'2024'!$J:$J,N$2,'2024'!$L:$L,$C33)</f>
        <v>0</v>
      </c>
      <c r="O33" s="51">
        <f>SUMIFS('2024'!$D:$D,'2024'!$J:$J,O$2,'2024'!$L:$L,$C33)</f>
        <v>0</v>
      </c>
      <c r="P33" s="71">
        <f t="shared" si="2"/>
        <v>0</v>
      </c>
    </row>
    <row r="34" spans="1:16" x14ac:dyDescent="0.25">
      <c r="A34" s="13" t="s">
        <v>299</v>
      </c>
      <c r="B34" s="14" t="s">
        <v>20</v>
      </c>
      <c r="C34" s="8" t="s">
        <v>10</v>
      </c>
      <c r="D34" s="51">
        <f>SUMIFS('2024'!$D:$D,'2024'!$J:$J,D$2,'2024'!$L:$L,$C34)</f>
        <v>-40982</v>
      </c>
      <c r="E34" s="51">
        <f>SUMIFS('2024'!$D:$D,'2024'!$J:$J,E$2,'2024'!$L:$L,$C34)</f>
        <v>-40982</v>
      </c>
      <c r="F34" s="51">
        <f>SUMIFS('2024'!$D:$D,'2024'!$J:$J,F$2,'2024'!$L:$L,$C34)</f>
        <v>0</v>
      </c>
      <c r="G34" s="51">
        <f>SUMIFS('2024'!$D:$D,'2024'!$J:$J,G$2,'2024'!$L:$L,$C34)</f>
        <v>0</v>
      </c>
      <c r="H34" s="51">
        <f>SUMIFS('2024'!$D:$D,'2024'!$J:$J,H$2,'2024'!$L:$L,$C34)</f>
        <v>0</v>
      </c>
      <c r="I34" s="51">
        <f>SUMIFS('2024'!$D:$D,'2024'!$J:$J,I$2,'2024'!$L:$L,$C34)</f>
        <v>0</v>
      </c>
      <c r="J34" s="51">
        <f>SUMIFS('2024'!$D:$D,'2024'!$J:$J,J$2,'2024'!$L:$L,$C34)</f>
        <v>0</v>
      </c>
      <c r="K34" s="51">
        <f>SUMIFS('2024'!$D:$D,'2024'!$J:$J,K$2,'2024'!$L:$L,$C34)</f>
        <v>0</v>
      </c>
      <c r="L34" s="51">
        <f>SUMIFS('2024'!$D:$D,'2024'!$J:$J,L$2,'2024'!$L:$L,$C34)</f>
        <v>0</v>
      </c>
      <c r="M34" s="51">
        <f>SUMIFS('2024'!$D:$D,'2024'!$J:$J,M$2,'2024'!$L:$L,$C34)</f>
        <v>0</v>
      </c>
      <c r="N34" s="51">
        <f>SUMIFS('2024'!$D:$D,'2024'!$J:$J,N$2,'2024'!$L:$L,$C34)</f>
        <v>0</v>
      </c>
      <c r="O34" s="51">
        <f>SUMIFS('2024'!$D:$D,'2024'!$J:$J,O$2,'2024'!$L:$L,$C34)</f>
        <v>0</v>
      </c>
      <c r="P34" s="71">
        <f t="shared" si="2"/>
        <v>-81964</v>
      </c>
    </row>
    <row r="35" spans="1:16" x14ac:dyDescent="0.25">
      <c r="A35" s="13" t="s">
        <v>299</v>
      </c>
      <c r="B35" s="14" t="s">
        <v>20</v>
      </c>
      <c r="C35" t="s">
        <v>112</v>
      </c>
      <c r="D35" s="51">
        <f>SUMIFS('2024'!$D:$D,'2024'!$J:$J,D$2,'2024'!$L:$L,$C35)</f>
        <v>0</v>
      </c>
      <c r="E35" s="51">
        <f>SUMIFS('2024'!$D:$D,'2024'!$J:$J,E$2,'2024'!$L:$L,$C35)</f>
        <v>0</v>
      </c>
      <c r="F35" s="51">
        <f>SUMIFS('2024'!$D:$D,'2024'!$J:$J,F$2,'2024'!$L:$L,$C35)</f>
        <v>0</v>
      </c>
      <c r="G35" s="51">
        <f>SUMIFS('2024'!$D:$D,'2024'!$J:$J,G$2,'2024'!$L:$L,$C35)</f>
        <v>0</v>
      </c>
      <c r="H35" s="51">
        <f>SUMIFS('2024'!$D:$D,'2024'!$J:$J,H$2,'2024'!$L:$L,$C35)</f>
        <v>0</v>
      </c>
      <c r="I35" s="51">
        <f>SUMIFS('2024'!$D:$D,'2024'!$J:$J,I$2,'2024'!$L:$L,$C35)</f>
        <v>0</v>
      </c>
      <c r="J35" s="51">
        <f>SUMIFS('2024'!$D:$D,'2024'!$J:$J,J$2,'2024'!$L:$L,$C35)</f>
        <v>0</v>
      </c>
      <c r="K35" s="51">
        <f>SUMIFS('2024'!$D:$D,'2024'!$J:$J,K$2,'2024'!$L:$L,$C35)</f>
        <v>0</v>
      </c>
      <c r="L35" s="51">
        <f>SUMIFS('2024'!$D:$D,'2024'!$J:$J,L$2,'2024'!$L:$L,$C35)</f>
        <v>0</v>
      </c>
      <c r="M35" s="51">
        <f>SUMIFS('2024'!$D:$D,'2024'!$J:$J,M$2,'2024'!$L:$L,$C35)</f>
        <v>0</v>
      </c>
      <c r="N35" s="51">
        <f>SUMIFS('2024'!$D:$D,'2024'!$J:$J,N$2,'2024'!$L:$L,$C35)</f>
        <v>0</v>
      </c>
      <c r="O35" s="51">
        <f>SUMIFS('2024'!$D:$D,'2024'!$J:$J,O$2,'2024'!$L:$L,$C35)</f>
        <v>0</v>
      </c>
      <c r="P35" s="71">
        <f t="shared" si="2"/>
        <v>0</v>
      </c>
    </row>
    <row r="36" spans="1:16" x14ac:dyDescent="0.25">
      <c r="A36" s="13" t="s">
        <v>299</v>
      </c>
      <c r="B36" s="14" t="s">
        <v>20</v>
      </c>
      <c r="C36" t="s">
        <v>111</v>
      </c>
      <c r="D36" s="51">
        <f>SUMIFS('2024'!$D:$D,'2024'!$J:$J,D$2,'2024'!$L:$L,$C36)</f>
        <v>-7900</v>
      </c>
      <c r="E36" s="51">
        <f>SUMIFS('2024'!$D:$D,'2024'!$J:$J,E$2,'2024'!$L:$L,$C36)</f>
        <v>-31600</v>
      </c>
      <c r="F36" s="51">
        <f>SUMIFS('2024'!$D:$D,'2024'!$J:$J,F$2,'2024'!$L:$L,$C36)</f>
        <v>0</v>
      </c>
      <c r="G36" s="51">
        <f>SUMIFS('2024'!$D:$D,'2024'!$J:$J,G$2,'2024'!$L:$L,$C36)</f>
        <v>0</v>
      </c>
      <c r="H36" s="51">
        <f>SUMIFS('2024'!$D:$D,'2024'!$J:$J,H$2,'2024'!$L:$L,$C36)</f>
        <v>0</v>
      </c>
      <c r="I36" s="51">
        <f>SUMIFS('2024'!$D:$D,'2024'!$J:$J,I$2,'2024'!$L:$L,$C36)</f>
        <v>0</v>
      </c>
      <c r="J36" s="51">
        <f>SUMIFS('2024'!$D:$D,'2024'!$J:$J,J$2,'2024'!$L:$L,$C36)</f>
        <v>0</v>
      </c>
      <c r="K36" s="51">
        <f>SUMIFS('2024'!$D:$D,'2024'!$J:$J,K$2,'2024'!$L:$L,$C36)</f>
        <v>0</v>
      </c>
      <c r="L36" s="51">
        <f>SUMIFS('2024'!$D:$D,'2024'!$J:$J,L$2,'2024'!$L:$L,$C36)</f>
        <v>0</v>
      </c>
      <c r="M36" s="51">
        <f>SUMIFS('2024'!$D:$D,'2024'!$J:$J,M$2,'2024'!$L:$L,$C36)</f>
        <v>0</v>
      </c>
      <c r="N36" s="51">
        <f>SUMIFS('2024'!$D:$D,'2024'!$J:$J,N$2,'2024'!$L:$L,$C36)</f>
        <v>0</v>
      </c>
      <c r="O36" s="51">
        <f>SUMIFS('2024'!$D:$D,'2024'!$J:$J,O$2,'2024'!$L:$L,$C36)</f>
        <v>0</v>
      </c>
      <c r="P36" s="71">
        <f t="shared" si="2"/>
        <v>-39500</v>
      </c>
    </row>
    <row r="37" spans="1:16" x14ac:dyDescent="0.25">
      <c r="A37" s="13" t="s">
        <v>299</v>
      </c>
      <c r="B37" s="14" t="s">
        <v>20</v>
      </c>
      <c r="C37" t="s">
        <v>153</v>
      </c>
      <c r="D37" s="51">
        <f>SUMIFS('2024'!$D:$D,'2024'!$J:$J,D$2,'2024'!$L:$L,$C37)</f>
        <v>0</v>
      </c>
      <c r="E37" s="51">
        <f>SUMIFS('2024'!$D:$D,'2024'!$J:$J,E$2,'2024'!$L:$L,$C37)</f>
        <v>0</v>
      </c>
      <c r="F37" s="51">
        <f>SUMIFS('2024'!$D:$D,'2024'!$J:$J,F$2,'2024'!$L:$L,$C37)</f>
        <v>0</v>
      </c>
      <c r="G37" s="51">
        <f>SUMIFS('2024'!$D:$D,'2024'!$J:$J,G$2,'2024'!$L:$L,$C37)</f>
        <v>0</v>
      </c>
      <c r="H37" s="51">
        <f>SUMIFS('2024'!$D:$D,'2024'!$J:$J,H$2,'2024'!$L:$L,$C37)</f>
        <v>0</v>
      </c>
      <c r="I37" s="51">
        <f>SUMIFS('2024'!$D:$D,'2024'!$J:$J,I$2,'2024'!$L:$L,$C37)</f>
        <v>0</v>
      </c>
      <c r="J37" s="51">
        <f>SUMIFS('2024'!$D:$D,'2024'!$J:$J,J$2,'2024'!$L:$L,$C37)</f>
        <v>0</v>
      </c>
      <c r="K37" s="51">
        <f>SUMIFS('2024'!$D:$D,'2024'!$J:$J,K$2,'2024'!$L:$L,$C37)</f>
        <v>0</v>
      </c>
      <c r="L37" s="51">
        <f>SUMIFS('2024'!$D:$D,'2024'!$J:$J,L$2,'2024'!$L:$L,$C37)</f>
        <v>0</v>
      </c>
      <c r="M37" s="51">
        <f>SUMIFS('2024'!$D:$D,'2024'!$J:$J,M$2,'2024'!$L:$L,$C37)</f>
        <v>0</v>
      </c>
      <c r="N37" s="51">
        <f>SUMIFS('2024'!$D:$D,'2024'!$J:$J,N$2,'2024'!$L:$L,$C37)</f>
        <v>0</v>
      </c>
      <c r="O37" s="51">
        <f>SUMIFS('2024'!$D:$D,'2024'!$J:$J,O$2,'2024'!$L:$L,$C37)</f>
        <v>0</v>
      </c>
      <c r="P37" s="71">
        <f t="shared" si="2"/>
        <v>0</v>
      </c>
    </row>
    <row r="38" spans="1:16" x14ac:dyDescent="0.25">
      <c r="A38" s="13" t="s">
        <v>299</v>
      </c>
      <c r="B38" s="14" t="s">
        <v>20</v>
      </c>
      <c r="C38" s="15" t="s">
        <v>97</v>
      </c>
      <c r="D38" s="51">
        <f>SUMIFS('2024'!$D:$D,'2024'!$J:$J,D$2,'2024'!$L:$L,$C38)</f>
        <v>0</v>
      </c>
      <c r="E38" s="51">
        <f>SUMIFS('2024'!$D:$D,'2024'!$J:$J,E$2,'2024'!$L:$L,$C38)</f>
        <v>0</v>
      </c>
      <c r="F38" s="51">
        <f>SUMIFS('2024'!$D:$D,'2024'!$J:$J,F$2,'2024'!$L:$L,$C38)</f>
        <v>0</v>
      </c>
      <c r="G38" s="51">
        <f>SUMIFS('2024'!$D:$D,'2024'!$J:$J,G$2,'2024'!$L:$L,$C38)</f>
        <v>0</v>
      </c>
      <c r="H38" s="51">
        <f>SUMIFS('2024'!$D:$D,'2024'!$J:$J,H$2,'2024'!$L:$L,$C38)</f>
        <v>0</v>
      </c>
      <c r="I38" s="51">
        <f>SUMIFS('2024'!$D:$D,'2024'!$J:$J,I$2,'2024'!$L:$L,$C38)</f>
        <v>0</v>
      </c>
      <c r="J38" s="51">
        <f>SUMIFS('2024'!$D:$D,'2024'!$J:$J,J$2,'2024'!$L:$L,$C38)</f>
        <v>0</v>
      </c>
      <c r="K38" s="51">
        <f>SUMIFS('2024'!$D:$D,'2024'!$J:$J,K$2,'2024'!$L:$L,$C38)</f>
        <v>0</v>
      </c>
      <c r="L38" s="51">
        <f>SUMIFS('2024'!$D:$D,'2024'!$J:$J,L$2,'2024'!$L:$L,$C38)</f>
        <v>0</v>
      </c>
      <c r="M38" s="51">
        <f>SUMIFS('2024'!$D:$D,'2024'!$J:$J,M$2,'2024'!$L:$L,$C38)</f>
        <v>0</v>
      </c>
      <c r="N38" s="51">
        <f>SUMIFS('2024'!$D:$D,'2024'!$J:$J,N$2,'2024'!$L:$L,$C38)</f>
        <v>0</v>
      </c>
      <c r="O38" s="51">
        <f>SUMIFS('2024'!$D:$D,'2024'!$J:$J,O$2,'2024'!$L:$L,$C38)</f>
        <v>0</v>
      </c>
      <c r="P38" s="71">
        <f t="shared" si="2"/>
        <v>0</v>
      </c>
    </row>
    <row r="39" spans="1:16" x14ac:dyDescent="0.25">
      <c r="A39" s="88" t="s">
        <v>299</v>
      </c>
      <c r="B39" s="89" t="s">
        <v>20</v>
      </c>
      <c r="C39" s="90" t="s">
        <v>307</v>
      </c>
      <c r="D39" s="51">
        <f>SUMIFS('2024'!$D:$D,'2024'!$J:$J,D$2,'2024'!$L:$L,$C39)</f>
        <v>0</v>
      </c>
      <c r="E39" s="51">
        <f>SUMIFS('2024'!$D:$D,'2024'!$J:$J,E$2,'2024'!$L:$L,$C39)</f>
        <v>0</v>
      </c>
      <c r="F39" s="51">
        <f>SUMIFS('2024'!$D:$D,'2024'!$J:$J,F$2,'2024'!$L:$L,$C39)</f>
        <v>0</v>
      </c>
      <c r="G39" s="51">
        <f>SUMIFS('2024'!$D:$D,'2024'!$J:$J,G$2,'2024'!$L:$L,$C39)</f>
        <v>0</v>
      </c>
      <c r="H39" s="51">
        <f>SUMIFS('2024'!$D:$D,'2024'!$J:$J,H$2,'2024'!$L:$L,$C39)</f>
        <v>0</v>
      </c>
      <c r="I39" s="51">
        <f>SUMIFS('2024'!$D:$D,'2024'!$J:$J,I$2,'2024'!$L:$L,$C39)</f>
        <v>0</v>
      </c>
      <c r="J39" s="51">
        <f>SUMIFS('2024'!$D:$D,'2024'!$J:$J,J$2,'2024'!$L:$L,$C39)</f>
        <v>0</v>
      </c>
      <c r="K39" s="51">
        <f>SUMIFS('2024'!$D:$D,'2024'!$J:$J,K$2,'2024'!$L:$L,$C39)</f>
        <v>0</v>
      </c>
      <c r="L39" s="51">
        <f>SUMIFS('2024'!$D:$D,'2024'!$J:$J,L$2,'2024'!$L:$L,$C39)</f>
        <v>0</v>
      </c>
      <c r="M39" s="51">
        <f>SUMIFS('2024'!$D:$D,'2024'!$J:$J,M$2,'2024'!$L:$L,$C39)</f>
        <v>0</v>
      </c>
      <c r="N39" s="51">
        <f>SUMIFS('2024'!$D:$D,'2024'!$J:$J,N$2,'2024'!$L:$L,$C39)</f>
        <v>0</v>
      </c>
      <c r="O39" s="51">
        <f>SUMIFS('2024'!$D:$D,'2024'!$J:$J,O$2,'2024'!$L:$L,$C39)</f>
        <v>0</v>
      </c>
      <c r="P39" s="71">
        <f t="shared" si="2"/>
        <v>0</v>
      </c>
    </row>
    <row r="40" spans="1:16" x14ac:dyDescent="0.25">
      <c r="A40" s="88" t="s">
        <v>299</v>
      </c>
      <c r="B40" s="89" t="s">
        <v>20</v>
      </c>
      <c r="C40" s="90" t="s">
        <v>306</v>
      </c>
      <c r="D40" s="51">
        <f>SUMIFS('2024'!$D:$D,'2024'!$J:$J,D$2,'2024'!$L:$L,$C40)</f>
        <v>0</v>
      </c>
      <c r="E40" s="51">
        <f>SUMIFS('2024'!$D:$D,'2024'!$J:$J,E$2,'2024'!$L:$L,$C40)</f>
        <v>0</v>
      </c>
      <c r="F40" s="51">
        <f>SUMIFS('2024'!$D:$D,'2024'!$J:$J,F$2,'2024'!$L:$L,$C40)</f>
        <v>0</v>
      </c>
      <c r="G40" s="51">
        <f>SUMIFS('2024'!$D:$D,'2024'!$J:$J,G$2,'2024'!$L:$L,$C40)</f>
        <v>0</v>
      </c>
      <c r="H40" s="51">
        <f>SUMIFS('2024'!$D:$D,'2024'!$J:$J,H$2,'2024'!$L:$L,$C40)</f>
        <v>0</v>
      </c>
      <c r="I40" s="51">
        <f>SUMIFS('2024'!$D:$D,'2024'!$J:$J,I$2,'2024'!$L:$L,$C40)</f>
        <v>0</v>
      </c>
      <c r="J40" s="51">
        <f>SUMIFS('2024'!$D:$D,'2024'!$J:$J,J$2,'2024'!$L:$L,$C40)</f>
        <v>0</v>
      </c>
      <c r="K40" s="51">
        <f>SUMIFS('2024'!$D:$D,'2024'!$J:$J,K$2,'2024'!$L:$L,$C40)</f>
        <v>0</v>
      </c>
      <c r="L40" s="51">
        <f>SUMIFS('2024'!$D:$D,'2024'!$J:$J,L$2,'2024'!$L:$L,$C40)</f>
        <v>0</v>
      </c>
      <c r="M40" s="51">
        <f>SUMIFS('2024'!$D:$D,'2024'!$J:$J,M$2,'2024'!$L:$L,$C40)</f>
        <v>0</v>
      </c>
      <c r="N40" s="51">
        <f>SUMIFS('2024'!$D:$D,'2024'!$J:$J,N$2,'2024'!$L:$L,$C40)</f>
        <v>0</v>
      </c>
      <c r="O40" s="51">
        <f>SUMIFS('2024'!$D:$D,'2024'!$J:$J,O$2,'2024'!$L:$L,$C40)</f>
        <v>0</v>
      </c>
      <c r="P40" s="71">
        <f t="shared" si="2"/>
        <v>0</v>
      </c>
    </row>
    <row r="41" spans="1:16" x14ac:dyDescent="0.25">
      <c r="A41" s="88" t="s">
        <v>299</v>
      </c>
      <c r="B41" s="89" t="s">
        <v>20</v>
      </c>
      <c r="C41" s="90" t="s">
        <v>308</v>
      </c>
      <c r="D41" s="51">
        <f>SUMIFS('2024'!$D:$D,'2024'!$J:$J,D$2,'2024'!$L:$L,$C41)</f>
        <v>0</v>
      </c>
      <c r="E41" s="51">
        <f>SUMIFS('2024'!$D:$D,'2024'!$J:$J,E$2,'2024'!$L:$L,$C41)</f>
        <v>0</v>
      </c>
      <c r="F41" s="51">
        <f>SUMIFS('2024'!$D:$D,'2024'!$J:$J,F$2,'2024'!$L:$L,$C41)</f>
        <v>0</v>
      </c>
      <c r="G41" s="51">
        <f>SUMIFS('2024'!$D:$D,'2024'!$J:$J,G$2,'2024'!$L:$L,$C41)</f>
        <v>0</v>
      </c>
      <c r="H41" s="51">
        <f>SUMIFS('2024'!$D:$D,'2024'!$J:$J,H$2,'2024'!$L:$L,$C41)</f>
        <v>0</v>
      </c>
      <c r="I41" s="51">
        <f>SUMIFS('2024'!$D:$D,'2024'!$J:$J,I$2,'2024'!$L:$L,$C41)</f>
        <v>0</v>
      </c>
      <c r="J41" s="51">
        <f>SUMIFS('2024'!$D:$D,'2024'!$J:$J,J$2,'2024'!$L:$L,$C41)</f>
        <v>0</v>
      </c>
      <c r="K41" s="51">
        <f>SUMIFS('2024'!$D:$D,'2024'!$J:$J,K$2,'2024'!$L:$L,$C41)</f>
        <v>0</v>
      </c>
      <c r="L41" s="51">
        <f>SUMIFS('2024'!$D:$D,'2024'!$J:$J,L$2,'2024'!$L:$L,$C41)</f>
        <v>0</v>
      </c>
      <c r="M41" s="51">
        <f>SUMIFS('2024'!$D:$D,'2024'!$J:$J,M$2,'2024'!$L:$L,$C41)</f>
        <v>0</v>
      </c>
      <c r="N41" s="51">
        <f>SUMIFS('2024'!$D:$D,'2024'!$J:$J,N$2,'2024'!$L:$L,$C41)</f>
        <v>0</v>
      </c>
      <c r="O41" s="51">
        <f>SUMIFS('2024'!$D:$D,'2024'!$J:$J,O$2,'2024'!$L:$L,$C41)</f>
        <v>0</v>
      </c>
      <c r="P41" s="71">
        <f t="shared" si="2"/>
        <v>0</v>
      </c>
    </row>
    <row r="42" spans="1:16" x14ac:dyDescent="0.25">
      <c r="A42" s="88" t="s">
        <v>299</v>
      </c>
      <c r="B42" s="89" t="s">
        <v>20</v>
      </c>
      <c r="C42" s="90" t="s">
        <v>309</v>
      </c>
      <c r="D42" s="51">
        <f>SUMIFS('2024'!$D:$D,'2024'!$J:$J,D$2,'2024'!$L:$L,$C42)</f>
        <v>0</v>
      </c>
      <c r="E42" s="51">
        <f>SUMIFS('2024'!$D:$D,'2024'!$J:$J,E$2,'2024'!$L:$L,$C42)</f>
        <v>0</v>
      </c>
      <c r="F42" s="51">
        <f>SUMIFS('2024'!$D:$D,'2024'!$J:$J,F$2,'2024'!$L:$L,$C42)</f>
        <v>0</v>
      </c>
      <c r="G42" s="51">
        <f>SUMIFS('2024'!$D:$D,'2024'!$J:$J,G$2,'2024'!$L:$L,$C42)</f>
        <v>0</v>
      </c>
      <c r="H42" s="51">
        <f>SUMIFS('2024'!$D:$D,'2024'!$J:$J,H$2,'2024'!$L:$L,$C42)</f>
        <v>0</v>
      </c>
      <c r="I42" s="51">
        <f>SUMIFS('2024'!$D:$D,'2024'!$J:$J,I$2,'2024'!$L:$L,$C42)</f>
        <v>0</v>
      </c>
      <c r="J42" s="51">
        <f>SUMIFS('2024'!$D:$D,'2024'!$J:$J,J$2,'2024'!$L:$L,$C42)</f>
        <v>0</v>
      </c>
      <c r="K42" s="51">
        <f>SUMIFS('2024'!$D:$D,'2024'!$J:$J,K$2,'2024'!$L:$L,$C42)</f>
        <v>0</v>
      </c>
      <c r="L42" s="51">
        <f>SUMIFS('2024'!$D:$D,'2024'!$J:$J,L$2,'2024'!$L:$L,$C42)</f>
        <v>0</v>
      </c>
      <c r="M42" s="51">
        <f>SUMIFS('2024'!$D:$D,'2024'!$J:$J,M$2,'2024'!$L:$L,$C42)</f>
        <v>0</v>
      </c>
      <c r="N42" s="51">
        <f>SUMIFS('2024'!$D:$D,'2024'!$J:$J,N$2,'2024'!$L:$L,$C42)</f>
        <v>0</v>
      </c>
      <c r="O42" s="51">
        <f>SUMIFS('2024'!$D:$D,'2024'!$J:$J,O$2,'2024'!$L:$L,$C42)</f>
        <v>0</v>
      </c>
      <c r="P42" s="71">
        <f t="shared" si="2"/>
        <v>0</v>
      </c>
    </row>
    <row r="43" spans="1:16" x14ac:dyDescent="0.25">
      <c r="A43" s="13" t="s">
        <v>299</v>
      </c>
      <c r="B43" s="14" t="s">
        <v>20</v>
      </c>
      <c r="C43" t="s">
        <v>118</v>
      </c>
      <c r="D43" s="51">
        <f>SUMIFS('2024'!$D:$D,'2024'!$J:$J,D$2,'2024'!$L:$L,$C43)</f>
        <v>0</v>
      </c>
      <c r="E43" s="51">
        <f>SUMIFS('2024'!$D:$D,'2024'!$J:$J,E$2,'2024'!$L:$L,$C43)</f>
        <v>0</v>
      </c>
      <c r="F43" s="51">
        <f>SUMIFS('2024'!$D:$D,'2024'!$J:$J,F$2,'2024'!$L:$L,$C43)</f>
        <v>0</v>
      </c>
      <c r="G43" s="51">
        <f>SUMIFS('2024'!$D:$D,'2024'!$J:$J,G$2,'2024'!$L:$L,$C43)</f>
        <v>0</v>
      </c>
      <c r="H43" s="51">
        <f>SUMIFS('2024'!$D:$D,'2024'!$J:$J,H$2,'2024'!$L:$L,$C43)</f>
        <v>0</v>
      </c>
      <c r="I43" s="51">
        <f>SUMIFS('2024'!$D:$D,'2024'!$J:$J,I$2,'2024'!$L:$L,$C43)</f>
        <v>0</v>
      </c>
      <c r="J43" s="51">
        <f>SUMIFS('2024'!$D:$D,'2024'!$J:$J,J$2,'2024'!$L:$L,$C43)</f>
        <v>0</v>
      </c>
      <c r="K43" s="51">
        <f>SUMIFS('2024'!$D:$D,'2024'!$J:$J,K$2,'2024'!$L:$L,$C43)</f>
        <v>0</v>
      </c>
      <c r="L43" s="51">
        <f>SUMIFS('2024'!$D:$D,'2024'!$J:$J,L$2,'2024'!$L:$L,$C43)</f>
        <v>0</v>
      </c>
      <c r="M43" s="51">
        <f>SUMIFS('2024'!$D:$D,'2024'!$J:$J,M$2,'2024'!$L:$L,$C43)</f>
        <v>0</v>
      </c>
      <c r="N43" s="51">
        <f>SUMIFS('2024'!$D:$D,'2024'!$J:$J,N$2,'2024'!$L:$L,$C43)</f>
        <v>0</v>
      </c>
      <c r="O43" s="51">
        <f>SUMIFS('2024'!$D:$D,'2024'!$J:$J,O$2,'2024'!$L:$L,$C43)</f>
        <v>0</v>
      </c>
      <c r="P43" s="71">
        <f t="shared" si="2"/>
        <v>0</v>
      </c>
    </row>
    <row r="44" spans="1:16" x14ac:dyDescent="0.25">
      <c r="A44" s="13" t="s">
        <v>299</v>
      </c>
      <c r="B44" s="14" t="s">
        <v>20</v>
      </c>
      <c r="C44" s="15" t="s">
        <v>9</v>
      </c>
      <c r="D44" s="51">
        <f>SUMIFS('2024'!$D:$D,'2024'!$J:$J,D$2,'2024'!$L:$L,$C44)</f>
        <v>0</v>
      </c>
      <c r="E44" s="51">
        <f>SUMIFS('2024'!$D:$D,'2024'!$J:$J,E$2,'2024'!$L:$L,$C44)</f>
        <v>0</v>
      </c>
      <c r="F44" s="51">
        <f>SUMIFS('2024'!$D:$D,'2024'!$J:$J,F$2,'2024'!$L:$L,$C44)</f>
        <v>0</v>
      </c>
      <c r="G44" s="51">
        <f>SUMIFS('2024'!$D:$D,'2024'!$J:$J,G$2,'2024'!$L:$L,$C44)</f>
        <v>0</v>
      </c>
      <c r="H44" s="51">
        <f>SUMIFS('2024'!$D:$D,'2024'!$J:$J,H$2,'2024'!$L:$L,$C44)</f>
        <v>0</v>
      </c>
      <c r="I44" s="51">
        <f>SUMIFS('2024'!$D:$D,'2024'!$J:$J,I$2,'2024'!$L:$L,$C44)</f>
        <v>0</v>
      </c>
      <c r="J44" s="51">
        <f>SUMIFS('2024'!$D:$D,'2024'!$J:$J,J$2,'2024'!$L:$L,$C44)</f>
        <v>0</v>
      </c>
      <c r="K44" s="51">
        <f>SUMIFS('2024'!$D:$D,'2024'!$J:$J,K$2,'2024'!$L:$L,$C44)</f>
        <v>0</v>
      </c>
      <c r="L44" s="51">
        <f>SUMIFS('2024'!$D:$D,'2024'!$J:$J,L$2,'2024'!$L:$L,$C44)</f>
        <v>0</v>
      </c>
      <c r="M44" s="51">
        <f>SUMIFS('2024'!$D:$D,'2024'!$J:$J,M$2,'2024'!$L:$L,$C44)</f>
        <v>0</v>
      </c>
      <c r="N44" s="51">
        <f>SUMIFS('2024'!$D:$D,'2024'!$J:$J,N$2,'2024'!$L:$L,$C44)</f>
        <v>0</v>
      </c>
      <c r="O44" s="51">
        <f>SUMIFS('2024'!$D:$D,'2024'!$J:$J,O$2,'2024'!$L:$L,$C44)</f>
        <v>0</v>
      </c>
      <c r="P44" s="71">
        <f t="shared" si="2"/>
        <v>0</v>
      </c>
    </row>
    <row r="45" spans="1:16" x14ac:dyDescent="0.25">
      <c r="C45" s="10" t="s">
        <v>98</v>
      </c>
      <c r="D45" s="20">
        <f>SUM(D8:D44)</f>
        <v>4612341.3600000003</v>
      </c>
      <c r="E45" s="20">
        <f t="shared" ref="E45:O45" si="3">SUM(E8:E44)</f>
        <v>7128232.3299999991</v>
      </c>
      <c r="F45" s="20">
        <f t="shared" si="3"/>
        <v>0</v>
      </c>
      <c r="G45" s="20">
        <f t="shared" si="3"/>
        <v>0</v>
      </c>
      <c r="H45" s="20">
        <f t="shared" si="3"/>
        <v>0</v>
      </c>
      <c r="I45" s="20">
        <f t="shared" si="3"/>
        <v>0</v>
      </c>
      <c r="J45" s="20">
        <f t="shared" si="3"/>
        <v>0</v>
      </c>
      <c r="K45" s="20">
        <f t="shared" si="3"/>
        <v>0</v>
      </c>
      <c r="L45" s="20">
        <f t="shared" si="3"/>
        <v>0</v>
      </c>
      <c r="M45" s="20">
        <f t="shared" si="3"/>
        <v>0</v>
      </c>
      <c r="N45" s="20">
        <f t="shared" si="3"/>
        <v>0</v>
      </c>
      <c r="O45" s="20">
        <f t="shared" si="3"/>
        <v>0</v>
      </c>
      <c r="P45" s="72">
        <f>SUM(P8:P44)</f>
        <v>11740573.690000001</v>
      </c>
    </row>
    <row r="46" spans="1:16" x14ac:dyDescent="0.25"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71"/>
    </row>
    <row r="47" spans="1:16" x14ac:dyDescent="0.25">
      <c r="C47" s="12" t="s">
        <v>99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71"/>
    </row>
    <row r="48" spans="1:16" x14ac:dyDescent="0.25">
      <c r="A48" s="13" t="s">
        <v>300</v>
      </c>
      <c r="B48" s="14" t="s">
        <v>19</v>
      </c>
      <c r="C48" s="8" t="s">
        <v>100</v>
      </c>
      <c r="D48" s="51">
        <f>SUMIFS('2024'!$D:$D,'2024'!$J:$J,D$2,'2024'!$L:$L,$C48)</f>
        <v>0</v>
      </c>
      <c r="E48" s="51">
        <f>SUMIFS('2024'!$D:$D,'2024'!$J:$J,E$2,'2024'!$L:$L,$C48)</f>
        <v>0</v>
      </c>
      <c r="F48" s="51">
        <f>SUMIFS('2024'!$D:$D,'2024'!$J:$J,F$2,'2024'!$L:$L,$C48)</f>
        <v>0</v>
      </c>
      <c r="G48" s="51">
        <f>SUMIFS('2024'!$D:$D,'2024'!$J:$J,G$2,'2024'!$L:$L,$C48)</f>
        <v>0</v>
      </c>
      <c r="H48" s="51">
        <f>SUMIFS('2024'!$D:$D,'2024'!$J:$J,H$2,'2024'!$L:$L,$C48)</f>
        <v>0</v>
      </c>
      <c r="I48" s="51">
        <f>SUMIFS('2024'!$D:$D,'2024'!$J:$J,I$2,'2024'!$L:$L,$C48)</f>
        <v>0</v>
      </c>
      <c r="J48" s="51">
        <f>SUMIFS('2024'!$D:$D,'2024'!$J:$J,J$2,'2024'!$L:$L,$C48)</f>
        <v>0</v>
      </c>
      <c r="K48" s="51">
        <f>SUMIFS('2024'!$D:$D,'2024'!$J:$J,K$2,'2024'!$L:$L,$C48)</f>
        <v>0</v>
      </c>
      <c r="L48" s="51">
        <f>SUMIFS('2024'!$D:$D,'2024'!$J:$J,L$2,'2024'!$L:$L,$C48)</f>
        <v>0</v>
      </c>
      <c r="M48" s="51">
        <f>SUMIFS('2024'!$D:$D,'2024'!$J:$J,M$2,'2024'!$L:$L,$C48)</f>
        <v>0</v>
      </c>
      <c r="N48" s="51">
        <f>SUMIFS('2024'!$D:$D,'2024'!$J:$J,N$2,'2024'!$L:$L,$C48)</f>
        <v>0</v>
      </c>
      <c r="O48" s="51">
        <f>SUMIFS('2024'!$D:$D,'2024'!$J:$J,O$2,'2024'!$L:$L,$C48)</f>
        <v>0</v>
      </c>
      <c r="P48" s="71">
        <f t="shared" ref="P48:P49" si="4">SUM(D48:O48)</f>
        <v>0</v>
      </c>
    </row>
    <row r="49" spans="1:17" x14ac:dyDescent="0.25">
      <c r="A49" s="13" t="s">
        <v>300</v>
      </c>
      <c r="B49" s="14" t="s">
        <v>20</v>
      </c>
      <c r="C49" s="8" t="s">
        <v>101</v>
      </c>
      <c r="D49" s="51">
        <f>SUMIFS('2024'!$D:$D,'2024'!$J:$J,D$2,'2024'!$L:$L,$C49)</f>
        <v>0</v>
      </c>
      <c r="E49" s="51">
        <f>SUMIFS('2024'!$D:$D,'2024'!$J:$J,E$2,'2024'!$L:$L,$C49)</f>
        <v>-2319700</v>
      </c>
      <c r="F49" s="51">
        <f>SUMIFS('2024'!$D:$D,'2024'!$J:$J,F$2,'2024'!$L:$L,$C49)</f>
        <v>0</v>
      </c>
      <c r="G49" s="51">
        <f>SUMIFS('2024'!$D:$D,'2024'!$J:$J,G$2,'2024'!$L:$L,$C49)</f>
        <v>0</v>
      </c>
      <c r="H49" s="51">
        <f>SUMIFS('2024'!$D:$D,'2024'!$J:$J,H$2,'2024'!$L:$L,$C49)</f>
        <v>0</v>
      </c>
      <c r="I49" s="51">
        <f>SUMIFS('2024'!$D:$D,'2024'!$J:$J,I$2,'2024'!$L:$L,$C49)</f>
        <v>0</v>
      </c>
      <c r="J49" s="51">
        <f>SUMIFS('2024'!$D:$D,'2024'!$J:$J,J$2,'2024'!$L:$L,$C49)</f>
        <v>0</v>
      </c>
      <c r="K49" s="51">
        <f>SUMIFS('2024'!$D:$D,'2024'!$J:$J,K$2,'2024'!$L:$L,$C49)</f>
        <v>0</v>
      </c>
      <c r="L49" s="51">
        <f>SUMIFS('2024'!$D:$D,'2024'!$J:$J,L$2,'2024'!$L:$L,$C49)</f>
        <v>0</v>
      </c>
      <c r="M49" s="51">
        <f>SUMIFS('2024'!$D:$D,'2024'!$J:$J,M$2,'2024'!$L:$L,$C49)</f>
        <v>0</v>
      </c>
      <c r="N49" s="51">
        <f>SUMIFS('2024'!$D:$D,'2024'!$J:$J,N$2,'2024'!$L:$L,$C49)</f>
        <v>0</v>
      </c>
      <c r="O49" s="51">
        <f>SUMIFS('2024'!$D:$D,'2024'!$J:$J,O$2,'2024'!$L:$L,$C49)</f>
        <v>0</v>
      </c>
      <c r="P49" s="71">
        <f t="shared" si="4"/>
        <v>-2319700</v>
      </c>
    </row>
    <row r="50" spans="1:17" x14ac:dyDescent="0.25">
      <c r="C50" s="10" t="s">
        <v>102</v>
      </c>
      <c r="D50" s="20">
        <f t="shared" ref="D50" si="5">SUM(D48:D49)</f>
        <v>0</v>
      </c>
      <c r="E50" s="20">
        <f t="shared" ref="E50:O50" si="6">SUM(E48:E49)</f>
        <v>-2319700</v>
      </c>
      <c r="F50" s="20">
        <f t="shared" si="6"/>
        <v>0</v>
      </c>
      <c r="G50" s="20">
        <f t="shared" si="6"/>
        <v>0</v>
      </c>
      <c r="H50" s="20">
        <f t="shared" si="6"/>
        <v>0</v>
      </c>
      <c r="I50" s="20">
        <f t="shared" si="6"/>
        <v>0</v>
      </c>
      <c r="J50" s="20">
        <f t="shared" si="6"/>
        <v>0</v>
      </c>
      <c r="K50" s="20">
        <f t="shared" si="6"/>
        <v>0</v>
      </c>
      <c r="L50" s="20">
        <f t="shared" si="6"/>
        <v>0</v>
      </c>
      <c r="M50" s="20">
        <f t="shared" si="6"/>
        <v>0</v>
      </c>
      <c r="N50" s="20">
        <f t="shared" si="6"/>
        <v>0</v>
      </c>
      <c r="O50" s="20">
        <f t="shared" si="6"/>
        <v>0</v>
      </c>
      <c r="P50" s="72">
        <f t="shared" ref="P50" si="7">SUM(P48:P49)</f>
        <v>-2319700</v>
      </c>
    </row>
    <row r="51" spans="1:17" x14ac:dyDescent="0.25"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71"/>
    </row>
    <row r="52" spans="1:17" x14ac:dyDescent="0.25">
      <c r="C52" s="12" t="s">
        <v>103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71"/>
    </row>
    <row r="53" spans="1:17" x14ac:dyDescent="0.25">
      <c r="A53" s="13" t="s">
        <v>301</v>
      </c>
      <c r="B53" s="14" t="s">
        <v>19</v>
      </c>
      <c r="C53" s="8" t="s">
        <v>104</v>
      </c>
      <c r="D53" s="51">
        <f>SUMIFS('2024'!$D:$D,'2024'!$J:$J,D$2,'2024'!$L:$L,$C53)</f>
        <v>0</v>
      </c>
      <c r="E53" s="51">
        <f>SUMIFS('2024'!$D:$D,'2024'!$J:$J,E$2,'2024'!$L:$L,$C53)</f>
        <v>0</v>
      </c>
      <c r="F53" s="51">
        <f>SUMIFS('2024'!$D:$D,'2024'!$J:$J,F$2,'2024'!$L:$L,$C53)</f>
        <v>0</v>
      </c>
      <c r="G53" s="51">
        <f>SUMIFS('2024'!$D:$D,'2024'!$J:$J,G$2,'2024'!$L:$L,$C53)</f>
        <v>0</v>
      </c>
      <c r="H53" s="51">
        <f>SUMIFS('2024'!$D:$D,'2024'!$J:$J,H$2,'2024'!$L:$L,$C53)</f>
        <v>0</v>
      </c>
      <c r="I53" s="51">
        <f>SUMIFS('2024'!$D:$D,'2024'!$J:$J,I$2,'2024'!$L:$L,$C53)</f>
        <v>0</v>
      </c>
      <c r="J53" s="51">
        <f>SUMIFS('2024'!$D:$D,'2024'!$J:$J,J$2,'2024'!$L:$L,$C53)</f>
        <v>0</v>
      </c>
      <c r="K53" s="51">
        <f>SUMIFS('2024'!$D:$D,'2024'!$J:$J,K$2,'2024'!$L:$L,$C53)</f>
        <v>0</v>
      </c>
      <c r="L53" s="51">
        <f>SUMIFS('2024'!$D:$D,'2024'!$J:$J,L$2,'2024'!$L:$L,$C53)</f>
        <v>0</v>
      </c>
      <c r="M53" s="51">
        <f>SUMIFS('2024'!$D:$D,'2024'!$J:$J,M$2,'2024'!$L:$L,$C53)</f>
        <v>0</v>
      </c>
      <c r="N53" s="51">
        <f>SUMIFS('2024'!$D:$D,'2024'!$J:$J,N$2,'2024'!$L:$L,$C53)</f>
        <v>0</v>
      </c>
      <c r="O53" s="51">
        <f>SUMIFS('2024'!$D:$D,'2024'!$J:$J,O$2,'2024'!$L:$L,$C53)</f>
        <v>0</v>
      </c>
      <c r="P53" s="71">
        <f t="shared" ref="P53:P57" si="8">SUM(D53:O53)</f>
        <v>0</v>
      </c>
    </row>
    <row r="54" spans="1:17" x14ac:dyDescent="0.25">
      <c r="A54" s="13" t="s">
        <v>301</v>
      </c>
      <c r="B54" s="14" t="s">
        <v>20</v>
      </c>
      <c r="C54" s="8" t="s">
        <v>105</v>
      </c>
      <c r="D54" s="51">
        <f>SUMIFS('2024'!$D:$D,'2024'!$J:$J,D$2,'2024'!$L:$L,$C54)</f>
        <v>0</v>
      </c>
      <c r="E54" s="51">
        <f>SUMIFS('2024'!$D:$D,'2024'!$J:$J,E$2,'2024'!$L:$L,$C54)</f>
        <v>0</v>
      </c>
      <c r="F54" s="51">
        <f>SUMIFS('2024'!$D:$D,'2024'!$J:$J,F$2,'2024'!$L:$L,$C54)</f>
        <v>0</v>
      </c>
      <c r="G54" s="51">
        <f>SUMIFS('2024'!$D:$D,'2024'!$J:$J,G$2,'2024'!$L:$L,$C54)</f>
        <v>0</v>
      </c>
      <c r="H54" s="51">
        <f>SUMIFS('2024'!$D:$D,'2024'!$J:$J,H$2,'2024'!$L:$L,$C54)</f>
        <v>0</v>
      </c>
      <c r="I54" s="51">
        <f>SUMIFS('2024'!$D:$D,'2024'!$J:$J,I$2,'2024'!$L:$L,$C54)</f>
        <v>0</v>
      </c>
      <c r="J54" s="51">
        <f>SUMIFS('2024'!$D:$D,'2024'!$J:$J,J$2,'2024'!$L:$L,$C54)</f>
        <v>0</v>
      </c>
      <c r="K54" s="51">
        <f>SUMIFS('2024'!$D:$D,'2024'!$J:$J,K$2,'2024'!$L:$L,$C54)</f>
        <v>0</v>
      </c>
      <c r="L54" s="51">
        <f>SUMIFS('2024'!$D:$D,'2024'!$J:$J,L$2,'2024'!$L:$L,$C54)</f>
        <v>0</v>
      </c>
      <c r="M54" s="51">
        <f>SUMIFS('2024'!$D:$D,'2024'!$J:$J,M$2,'2024'!$L:$L,$C54)</f>
        <v>0</v>
      </c>
      <c r="N54" s="51">
        <f>SUMIFS('2024'!$D:$D,'2024'!$J:$J,N$2,'2024'!$L:$L,$C54)</f>
        <v>0</v>
      </c>
      <c r="O54" s="51">
        <f>SUMIFS('2024'!$D:$D,'2024'!$J:$J,O$2,'2024'!$L:$L,$C54)</f>
        <v>0</v>
      </c>
      <c r="P54" s="71">
        <f t="shared" si="8"/>
        <v>0</v>
      </c>
    </row>
    <row r="55" spans="1:17" x14ac:dyDescent="0.25">
      <c r="A55" s="13" t="s">
        <v>301</v>
      </c>
      <c r="B55" s="14" t="s">
        <v>19</v>
      </c>
      <c r="C55" s="8" t="s">
        <v>106</v>
      </c>
      <c r="D55" s="51">
        <f>SUMIFS('2024'!$D:$D,'2024'!$J:$J,D$2,'2024'!$L:$L,$C55)</f>
        <v>4461.88</v>
      </c>
      <c r="E55" s="51">
        <f>SUMIFS('2024'!$D:$D,'2024'!$J:$J,E$2,'2024'!$L:$L,$C55)</f>
        <v>3401.42</v>
      </c>
      <c r="F55" s="51">
        <f>SUMIFS('2024'!$D:$D,'2024'!$J:$J,F$2,'2024'!$L:$L,$C55)</f>
        <v>0</v>
      </c>
      <c r="G55" s="51">
        <f>SUMIFS('2024'!$D:$D,'2024'!$J:$J,G$2,'2024'!$L:$L,$C55)</f>
        <v>0</v>
      </c>
      <c r="H55" s="51">
        <f>SUMIFS('2024'!$D:$D,'2024'!$J:$J,H$2,'2024'!$L:$L,$C55)</f>
        <v>0</v>
      </c>
      <c r="I55" s="51">
        <f>SUMIFS('2024'!$D:$D,'2024'!$J:$J,I$2,'2024'!$L:$L,$C55)</f>
        <v>0</v>
      </c>
      <c r="J55" s="51">
        <f>SUMIFS('2024'!$D:$D,'2024'!$J:$J,J$2,'2024'!$L:$L,$C55)</f>
        <v>0</v>
      </c>
      <c r="K55" s="51">
        <f>SUMIFS('2024'!$D:$D,'2024'!$J:$J,K$2,'2024'!$L:$L,$C55)</f>
        <v>0</v>
      </c>
      <c r="L55" s="51">
        <f>SUMIFS('2024'!$D:$D,'2024'!$J:$J,L$2,'2024'!$L:$L,$C55)</f>
        <v>0</v>
      </c>
      <c r="M55" s="51">
        <f>SUMIFS('2024'!$D:$D,'2024'!$J:$J,M$2,'2024'!$L:$L,$C55)</f>
        <v>0</v>
      </c>
      <c r="N55" s="51">
        <f>SUMIFS('2024'!$D:$D,'2024'!$J:$J,N$2,'2024'!$L:$L,$C55)</f>
        <v>0</v>
      </c>
      <c r="O55" s="51">
        <f>SUMIFS('2024'!$D:$D,'2024'!$J:$J,O$2,'2024'!$L:$L,$C55)</f>
        <v>0</v>
      </c>
      <c r="P55" s="71">
        <f t="shared" si="8"/>
        <v>7863.3</v>
      </c>
    </row>
    <row r="56" spans="1:17" x14ac:dyDescent="0.25">
      <c r="A56" s="13" t="s">
        <v>301</v>
      </c>
      <c r="B56" s="14" t="s">
        <v>19</v>
      </c>
      <c r="C56" s="8" t="s">
        <v>155</v>
      </c>
      <c r="D56" s="51">
        <f>SUMIFS('2024'!$D:$D,'2024'!$J:$J,D$2,'2024'!$L:$L,$C56)</f>
        <v>0</v>
      </c>
      <c r="E56" s="51">
        <f>SUMIFS('2024'!$D:$D,'2024'!$J:$J,E$2,'2024'!$L:$L,$C56)</f>
        <v>0</v>
      </c>
      <c r="F56" s="51">
        <f>SUMIFS('2024'!$D:$D,'2024'!$J:$J,F$2,'2024'!$L:$L,$C56)</f>
        <v>0</v>
      </c>
      <c r="G56" s="51">
        <f>SUMIFS('2024'!$D:$D,'2024'!$J:$J,G$2,'2024'!$L:$L,$C56)</f>
        <v>0</v>
      </c>
      <c r="H56" s="51">
        <f>SUMIFS('2024'!$D:$D,'2024'!$J:$J,H$2,'2024'!$L:$L,$C56)</f>
        <v>0</v>
      </c>
      <c r="I56" s="51">
        <f>SUMIFS('2024'!$D:$D,'2024'!$J:$J,I$2,'2024'!$L:$L,$C56)</f>
        <v>0</v>
      </c>
      <c r="J56" s="51">
        <f>SUMIFS('2024'!$D:$D,'2024'!$J:$J,J$2,'2024'!$L:$L,$C56)</f>
        <v>0</v>
      </c>
      <c r="K56" s="51">
        <f>SUMIFS('2024'!$D:$D,'2024'!$J:$J,K$2,'2024'!$L:$L,$C56)</f>
        <v>0</v>
      </c>
      <c r="L56" s="51">
        <f>SUMIFS('2024'!$D:$D,'2024'!$J:$J,L$2,'2024'!$L:$L,$C56)</f>
        <v>0</v>
      </c>
      <c r="M56" s="51">
        <f>SUMIFS('2024'!$D:$D,'2024'!$J:$J,M$2,'2024'!$L:$L,$C56)</f>
        <v>0</v>
      </c>
      <c r="N56" s="51">
        <f>SUMIFS('2024'!$D:$D,'2024'!$J:$J,N$2,'2024'!$L:$L,$C56)</f>
        <v>0</v>
      </c>
      <c r="O56" s="51">
        <f>SUMIFS('2024'!$D:$D,'2024'!$J:$J,O$2,'2024'!$L:$L,$C56)</f>
        <v>0</v>
      </c>
      <c r="P56" s="71">
        <f t="shared" si="8"/>
        <v>0</v>
      </c>
    </row>
    <row r="57" spans="1:17" x14ac:dyDescent="0.25">
      <c r="A57" s="13" t="s">
        <v>301</v>
      </c>
      <c r="B57" s="14" t="s">
        <v>20</v>
      </c>
      <c r="C57" s="8" t="s">
        <v>229</v>
      </c>
      <c r="D57" s="51">
        <f>SUMIFS('2024'!$D:$D,'2024'!$J:$J,D$2,'2024'!$L:$L,$C57)</f>
        <v>0</v>
      </c>
      <c r="E57" s="51">
        <f>SUMIFS('2024'!$D:$D,'2024'!$J:$J,E$2,'2024'!$L:$L,$C57)</f>
        <v>0</v>
      </c>
      <c r="F57" s="51">
        <f>SUMIFS('2024'!$D:$D,'2024'!$J:$J,F$2,'2024'!$L:$L,$C57)</f>
        <v>0</v>
      </c>
      <c r="G57" s="51">
        <f>SUMIFS('2024'!$D:$D,'2024'!$J:$J,G$2,'2024'!$L:$L,$C57)</f>
        <v>0</v>
      </c>
      <c r="H57" s="51">
        <f>SUMIFS('2024'!$D:$D,'2024'!$J:$J,H$2,'2024'!$L:$L,$C57)</f>
        <v>0</v>
      </c>
      <c r="I57" s="51">
        <f>SUMIFS('2024'!$D:$D,'2024'!$J:$J,I$2,'2024'!$L:$L,$C57)</f>
        <v>0</v>
      </c>
      <c r="J57" s="51">
        <f>SUMIFS('2024'!$D:$D,'2024'!$J:$J,J$2,'2024'!$L:$L,$C57)</f>
        <v>0</v>
      </c>
      <c r="K57" s="51">
        <f>SUMIFS('2024'!$D:$D,'2024'!$J:$J,K$2,'2024'!$L:$L,$C57)</f>
        <v>0</v>
      </c>
      <c r="L57" s="51">
        <f>SUMIFS('2024'!$D:$D,'2024'!$J:$J,L$2,'2024'!$L:$L,$C57)</f>
        <v>0</v>
      </c>
      <c r="M57" s="51">
        <f>SUMIFS('2024'!$D:$D,'2024'!$J:$J,M$2,'2024'!$L:$L,$C57)</f>
        <v>0</v>
      </c>
      <c r="N57" s="51">
        <f>SUMIFS('2024'!$D:$D,'2024'!$J:$J,N$2,'2024'!$L:$L,$C57)</f>
        <v>0</v>
      </c>
      <c r="O57" s="51">
        <f>SUMIFS('2024'!$D:$D,'2024'!$J:$J,O$2,'2024'!$L:$L,$C57)</f>
        <v>0</v>
      </c>
      <c r="P57" s="71">
        <f t="shared" si="8"/>
        <v>0</v>
      </c>
    </row>
    <row r="58" spans="1:17" x14ac:dyDescent="0.25">
      <c r="C58" s="10" t="s">
        <v>102</v>
      </c>
      <c r="D58" s="20">
        <f t="shared" ref="D58" si="9">SUM(D53:D57)</f>
        <v>4461.88</v>
      </c>
      <c r="E58" s="20">
        <f t="shared" ref="E58:O58" si="10">SUM(E53:E57)</f>
        <v>3401.42</v>
      </c>
      <c r="F58" s="20">
        <f t="shared" si="10"/>
        <v>0</v>
      </c>
      <c r="G58" s="20">
        <f t="shared" si="10"/>
        <v>0</v>
      </c>
      <c r="H58" s="20">
        <f t="shared" si="10"/>
        <v>0</v>
      </c>
      <c r="I58" s="20">
        <f t="shared" si="10"/>
        <v>0</v>
      </c>
      <c r="J58" s="20">
        <f t="shared" si="10"/>
        <v>0</v>
      </c>
      <c r="K58" s="20">
        <f t="shared" si="10"/>
        <v>0</v>
      </c>
      <c r="L58" s="20">
        <f t="shared" si="10"/>
        <v>0</v>
      </c>
      <c r="M58" s="20">
        <f t="shared" si="10"/>
        <v>0</v>
      </c>
      <c r="N58" s="20">
        <f t="shared" si="10"/>
        <v>0</v>
      </c>
      <c r="O58" s="20">
        <f t="shared" si="10"/>
        <v>0</v>
      </c>
      <c r="P58" s="72">
        <f>SUM(P53:P57)</f>
        <v>7863.3</v>
      </c>
    </row>
    <row r="59" spans="1:17" x14ac:dyDescent="0.25"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71"/>
    </row>
    <row r="60" spans="1:17" ht="15.75" thickBot="1" x14ac:dyDescent="0.3">
      <c r="C60" s="17" t="s">
        <v>107</v>
      </c>
      <c r="D60" s="21">
        <f>D45+D50+D58</f>
        <v>4616803.24</v>
      </c>
      <c r="E60" s="21">
        <f t="shared" ref="E60:O60" si="11">E45+E50+E58</f>
        <v>4811933.7499999991</v>
      </c>
      <c r="F60" s="21">
        <f t="shared" si="11"/>
        <v>0</v>
      </c>
      <c r="G60" s="21">
        <f t="shared" si="11"/>
        <v>0</v>
      </c>
      <c r="H60" s="21">
        <f t="shared" si="11"/>
        <v>0</v>
      </c>
      <c r="I60" s="21">
        <f t="shared" si="11"/>
        <v>0</v>
      </c>
      <c r="J60" s="21">
        <f t="shared" si="11"/>
        <v>0</v>
      </c>
      <c r="K60" s="21">
        <f t="shared" si="11"/>
        <v>0</v>
      </c>
      <c r="L60" s="21">
        <f t="shared" si="11"/>
        <v>0</v>
      </c>
      <c r="M60" s="21">
        <f t="shared" si="11"/>
        <v>0</v>
      </c>
      <c r="N60" s="21">
        <f t="shared" si="11"/>
        <v>0</v>
      </c>
      <c r="O60" s="21">
        <f t="shared" si="11"/>
        <v>0</v>
      </c>
      <c r="P60" s="73">
        <f>P45+P50+P58</f>
        <v>9428736.9900000021</v>
      </c>
    </row>
    <row r="61" spans="1:17" ht="15.75" thickTop="1" x14ac:dyDescent="0.25"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74"/>
    </row>
    <row r="62" spans="1:17" x14ac:dyDescent="0.25">
      <c r="C62" s="10" t="s">
        <v>108</v>
      </c>
      <c r="D62" s="22">
        <f t="shared" ref="D62:O62" si="12">(D5+D45+D50+D58)</f>
        <v>4703997.79</v>
      </c>
      <c r="E62" s="22">
        <f t="shared" si="12"/>
        <v>9515931.5399999991</v>
      </c>
      <c r="F62" s="22">
        <f t="shared" si="12"/>
        <v>9515931.5399999991</v>
      </c>
      <c r="G62" s="22">
        <f t="shared" si="12"/>
        <v>9515931.5399999991</v>
      </c>
      <c r="H62" s="22">
        <f t="shared" si="12"/>
        <v>9515931.5399999991</v>
      </c>
      <c r="I62" s="22">
        <f t="shared" si="12"/>
        <v>9515931.5399999991</v>
      </c>
      <c r="J62" s="22">
        <f t="shared" si="12"/>
        <v>9515931.5399999991</v>
      </c>
      <c r="K62" s="22">
        <f t="shared" si="12"/>
        <v>9515931.5399999991</v>
      </c>
      <c r="L62" s="22">
        <f t="shared" si="12"/>
        <v>9515931.5399999991</v>
      </c>
      <c r="M62" s="22">
        <f t="shared" si="12"/>
        <v>9515931.5399999991</v>
      </c>
      <c r="N62" s="22">
        <f t="shared" si="12"/>
        <v>9515931.5399999991</v>
      </c>
      <c r="O62" s="22">
        <f t="shared" si="12"/>
        <v>9515931.5399999991</v>
      </c>
      <c r="P62" s="75">
        <f>ROUND(P5+P45+P50+P58,0)</f>
        <v>9515932</v>
      </c>
      <c r="Q62" s="16"/>
    </row>
    <row r="63" spans="1:17" x14ac:dyDescent="0.25"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</row>
    <row r="64" spans="1:17" x14ac:dyDescent="0.25"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3:16" x14ac:dyDescent="0.25"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</row>
    <row r="66" spans="3:16" x14ac:dyDescent="0.25">
      <c r="D66" s="16"/>
      <c r="E66" s="16"/>
      <c r="F66" s="16"/>
      <c r="G66" s="25"/>
      <c r="H66" s="16"/>
      <c r="I66" s="16"/>
      <c r="J66" s="16"/>
      <c r="K66" s="16"/>
      <c r="L66" s="16"/>
      <c r="M66" s="16"/>
      <c r="N66" s="16"/>
      <c r="O66" s="16"/>
      <c r="P66" s="16"/>
    </row>
    <row r="67" spans="3:16" x14ac:dyDescent="0.25"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</row>
    <row r="68" spans="3:16" x14ac:dyDescent="0.25">
      <c r="C68" s="27"/>
      <c r="D68" s="16"/>
    </row>
    <row r="69" spans="3:16" x14ac:dyDescent="0.25">
      <c r="C69" s="27"/>
      <c r="D69" s="25"/>
    </row>
    <row r="70" spans="3:16" x14ac:dyDescent="0.25"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</row>
    <row r="71" spans="3:16" x14ac:dyDescent="0.25"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</row>
    <row r="72" spans="3:16" x14ac:dyDescent="0.25"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</row>
    <row r="73" spans="3:16" x14ac:dyDescent="0.25"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</row>
  </sheetData>
  <autoFilter ref="A4:O62" xr:uid="{30F53FF7-0A4B-4AE9-B03B-6FC44EE5C0C4}"/>
  <printOptions horizontalCentered="1"/>
  <pageMargins left="0.39370078740157483" right="0.39370078740157483" top="0.78740157480314965" bottom="0.78740157480314965" header="0.39370078740157483" footer="0.39370078740157483"/>
  <pageSetup scale="6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556CD-98E9-4931-8DFF-4A12312B5934}">
  <sheetPr>
    <tabColor rgb="FF00FF00"/>
  </sheetPr>
  <dimension ref="B1:I26"/>
  <sheetViews>
    <sheetView showGridLines="0" workbookViewId="0">
      <pane xSplit="2" ySplit="4" topLeftCell="C5" activePane="bottomRight" state="frozen"/>
      <selection activeCell="C2" sqref="C2"/>
      <selection pane="topRight" activeCell="C2" sqref="C2"/>
      <selection pane="bottomLeft" activeCell="C2" sqref="C2"/>
      <selection pane="bottomRight" activeCell="A30" sqref="A30"/>
    </sheetView>
  </sheetViews>
  <sheetFormatPr baseColWidth="10" defaultColWidth="11.42578125" defaultRowHeight="15" x14ac:dyDescent="0.25"/>
  <cols>
    <col min="1" max="1" width="5.7109375" style="8" customWidth="1"/>
    <col min="2" max="2" width="25.7109375" style="8" bestFit="1" customWidth="1"/>
    <col min="3" max="5" width="10.7109375" style="8" customWidth="1"/>
    <col min="6" max="6" width="3.7109375" style="8" customWidth="1"/>
    <col min="7" max="9" width="10.7109375" style="8" customWidth="1"/>
    <col min="10" max="16384" width="11.42578125" style="8"/>
  </cols>
  <sheetData>
    <row r="1" spans="2:9" x14ac:dyDescent="0.25">
      <c r="B1" s="18" t="s">
        <v>359</v>
      </c>
      <c r="C1" s="16"/>
      <c r="D1" s="16"/>
      <c r="E1" s="16"/>
      <c r="G1" s="112">
        <v>4000</v>
      </c>
      <c r="H1" s="16"/>
      <c r="I1" s="16"/>
    </row>
    <row r="2" spans="2:9" x14ac:dyDescent="0.25">
      <c r="B2" s="9" t="s">
        <v>358</v>
      </c>
      <c r="C2" s="94" t="s">
        <v>356</v>
      </c>
      <c r="D2" s="94" t="s">
        <v>356</v>
      </c>
      <c r="E2" s="94" t="s">
        <v>356</v>
      </c>
      <c r="G2" s="95" t="s">
        <v>357</v>
      </c>
      <c r="H2" s="95" t="s">
        <v>357</v>
      </c>
      <c r="I2" s="95" t="s">
        <v>357</v>
      </c>
    </row>
    <row r="3" spans="2:9" ht="4.9000000000000004" customHeight="1" x14ac:dyDescent="0.25">
      <c r="B3" s="18"/>
    </row>
    <row r="4" spans="2:9" x14ac:dyDescent="0.25">
      <c r="B4" s="65"/>
      <c r="C4" s="104" t="s">
        <v>355</v>
      </c>
      <c r="D4" s="105" t="s">
        <v>354</v>
      </c>
      <c r="E4" s="105" t="s">
        <v>234</v>
      </c>
      <c r="G4" s="96" t="s">
        <v>355</v>
      </c>
      <c r="H4" s="97" t="s">
        <v>354</v>
      </c>
      <c r="I4" s="97" t="s">
        <v>234</v>
      </c>
    </row>
    <row r="5" spans="2:9" ht="5.0999999999999996" customHeight="1" x14ac:dyDescent="0.25">
      <c r="C5" s="106"/>
      <c r="D5" s="107"/>
      <c r="E5" s="107"/>
      <c r="G5" s="98"/>
      <c r="H5" s="99"/>
      <c r="I5" s="99"/>
    </row>
    <row r="6" spans="2:9" x14ac:dyDescent="0.25">
      <c r="B6" s="15" t="s">
        <v>360</v>
      </c>
      <c r="C6" s="108">
        <v>15062143.333333332</v>
      </c>
      <c r="D6" s="109"/>
      <c r="E6" s="109">
        <f>SUM(C6:D6)</f>
        <v>15062143.333333332</v>
      </c>
      <c r="G6" s="100">
        <f t="shared" ref="G6" si="0">C6/$G$1</f>
        <v>3765.5358333333329</v>
      </c>
      <c r="H6" s="101">
        <f t="shared" ref="H6" si="1">D6/$G$1</f>
        <v>0</v>
      </c>
      <c r="I6" s="101">
        <f>SUM(G6:H6)</f>
        <v>3765.5358333333329</v>
      </c>
    </row>
    <row r="7" spans="2:9" x14ac:dyDescent="0.25">
      <c r="B7" s="15" t="s">
        <v>116</v>
      </c>
      <c r="C7" s="108">
        <f>13961250+40788000</f>
        <v>54749250</v>
      </c>
      <c r="D7" s="109">
        <f>13961250*19%</f>
        <v>2652637.5</v>
      </c>
      <c r="E7" s="109">
        <f t="shared" ref="E7:E14" si="2">SUM(C7:D7)</f>
        <v>57401887.5</v>
      </c>
      <c r="G7" s="100">
        <f>C7/$G$1</f>
        <v>13687.3125</v>
      </c>
      <c r="H7" s="101">
        <f>D7/$G$1</f>
        <v>663.15937499999995</v>
      </c>
      <c r="I7" s="101">
        <f t="shared" ref="I7:I14" si="3">SUM(G7:H7)</f>
        <v>14350.471874999999</v>
      </c>
    </row>
    <row r="8" spans="2:9" x14ac:dyDescent="0.25">
      <c r="B8" s="15" t="s">
        <v>305</v>
      </c>
      <c r="C8" s="108">
        <v>4322120</v>
      </c>
      <c r="D8" s="109">
        <v>0</v>
      </c>
      <c r="E8" s="109">
        <f t="shared" si="2"/>
        <v>4322120</v>
      </c>
      <c r="G8" s="100">
        <f t="shared" ref="G8:G14" si="4">C8/$G$1</f>
        <v>1080.53</v>
      </c>
      <c r="H8" s="101">
        <f t="shared" ref="H8:H14" si="5">D8/$G$1</f>
        <v>0</v>
      </c>
      <c r="I8" s="101">
        <f t="shared" si="3"/>
        <v>1080.53</v>
      </c>
    </row>
    <row r="9" spans="2:9" x14ac:dyDescent="0.25">
      <c r="B9" s="15" t="s">
        <v>64</v>
      </c>
      <c r="C9" s="108">
        <f>1224400+2500000+35000+142202</f>
        <v>3901602</v>
      </c>
      <c r="D9" s="109">
        <f>ROUND(C9*0.19,0)</f>
        <v>741304</v>
      </c>
      <c r="E9" s="109">
        <f t="shared" si="2"/>
        <v>4642906</v>
      </c>
      <c r="G9" s="100">
        <f t="shared" si="4"/>
        <v>975.40049999999997</v>
      </c>
      <c r="H9" s="101">
        <f t="shared" si="5"/>
        <v>185.32599999999999</v>
      </c>
      <c r="I9" s="101">
        <f t="shared" si="3"/>
        <v>1160.7265</v>
      </c>
    </row>
    <row r="10" spans="2:9" x14ac:dyDescent="0.25">
      <c r="B10" s="15" t="s">
        <v>94</v>
      </c>
      <c r="C10" s="108">
        <v>7372860</v>
      </c>
      <c r="D10" s="109">
        <v>0</v>
      </c>
      <c r="E10" s="109">
        <f t="shared" si="2"/>
        <v>7372860</v>
      </c>
      <c r="G10" s="100">
        <f t="shared" si="4"/>
        <v>1843.2149999999999</v>
      </c>
      <c r="H10" s="101">
        <f t="shared" si="5"/>
        <v>0</v>
      </c>
      <c r="I10" s="101">
        <f t="shared" si="3"/>
        <v>1843.2149999999999</v>
      </c>
    </row>
    <row r="11" spans="2:9" x14ac:dyDescent="0.25">
      <c r="B11" s="15" t="s">
        <v>361</v>
      </c>
      <c r="C11" s="108">
        <f>4438224+5120356-3133747</f>
        <v>6424833</v>
      </c>
      <c r="D11" s="109">
        <f t="shared" ref="D11" si="6">ROUND(C11*0.19,0)</f>
        <v>1220718</v>
      </c>
      <c r="E11" s="109">
        <f t="shared" si="2"/>
        <v>7645551</v>
      </c>
      <c r="G11" s="100">
        <f t="shared" si="4"/>
        <v>1606.2082499999999</v>
      </c>
      <c r="H11" s="101">
        <f t="shared" si="5"/>
        <v>305.17950000000002</v>
      </c>
      <c r="I11" s="101">
        <f t="shared" si="3"/>
        <v>1911.3877499999999</v>
      </c>
    </row>
    <row r="12" spans="2:9" x14ac:dyDescent="0.25">
      <c r="B12" s="15" t="s">
        <v>363</v>
      </c>
      <c r="C12" s="108">
        <v>3551615</v>
      </c>
      <c r="D12" s="109">
        <v>1646259</v>
      </c>
      <c r="E12" s="109">
        <f t="shared" si="2"/>
        <v>5197874</v>
      </c>
      <c r="G12" s="100">
        <f t="shared" si="4"/>
        <v>887.90374999999995</v>
      </c>
      <c r="H12" s="101">
        <f t="shared" si="5"/>
        <v>411.56475</v>
      </c>
      <c r="I12" s="101">
        <f t="shared" si="3"/>
        <v>1299.4684999999999</v>
      </c>
    </row>
    <row r="13" spans="2:9" x14ac:dyDescent="0.25">
      <c r="B13" s="15" t="s">
        <v>115</v>
      </c>
      <c r="C13" s="108">
        <v>350000</v>
      </c>
      <c r="D13" s="109">
        <v>0</v>
      </c>
      <c r="E13" s="109">
        <f t="shared" si="2"/>
        <v>350000</v>
      </c>
      <c r="G13" s="100">
        <f t="shared" si="4"/>
        <v>87.5</v>
      </c>
      <c r="H13" s="101">
        <f t="shared" si="5"/>
        <v>0</v>
      </c>
      <c r="I13" s="101">
        <f t="shared" si="3"/>
        <v>87.5</v>
      </c>
    </row>
    <row r="14" spans="2:9" x14ac:dyDescent="0.25">
      <c r="B14" s="15" t="s">
        <v>362</v>
      </c>
      <c r="C14" s="108">
        <v>1267900</v>
      </c>
      <c r="D14" s="109">
        <v>120650</v>
      </c>
      <c r="E14" s="109">
        <f t="shared" si="2"/>
        <v>1388550</v>
      </c>
      <c r="G14" s="100">
        <f t="shared" si="4"/>
        <v>316.97500000000002</v>
      </c>
      <c r="H14" s="101">
        <f t="shared" si="5"/>
        <v>30.162500000000001</v>
      </c>
      <c r="I14" s="101">
        <f t="shared" si="3"/>
        <v>347.13750000000005</v>
      </c>
    </row>
    <row r="15" spans="2:9" ht="4.9000000000000004" customHeight="1" x14ac:dyDescent="0.25">
      <c r="B15"/>
      <c r="C15" s="108"/>
      <c r="D15" s="109"/>
      <c r="E15" s="109"/>
      <c r="G15" s="100"/>
      <c r="H15" s="101"/>
      <c r="I15" s="101"/>
    </row>
    <row r="16" spans="2:9" hidden="1" x14ac:dyDescent="0.25">
      <c r="B16" s="15" t="s">
        <v>95</v>
      </c>
      <c r="C16" s="108">
        <v>0</v>
      </c>
      <c r="D16" s="109">
        <v>0</v>
      </c>
      <c r="E16" s="109">
        <v>0</v>
      </c>
      <c r="G16" s="100">
        <f>C16/$G$1</f>
        <v>0</v>
      </c>
      <c r="H16" s="101">
        <f>D16/$G$1</f>
        <v>0</v>
      </c>
      <c r="I16" s="101">
        <f>E16/$G$1</f>
        <v>0</v>
      </c>
    </row>
    <row r="17" spans="2:9" ht="15.75" thickBot="1" x14ac:dyDescent="0.3">
      <c r="B17" s="17" t="s">
        <v>364</v>
      </c>
      <c r="C17" s="110">
        <f>SUM(C6:C16)</f>
        <v>97002323.333333328</v>
      </c>
      <c r="D17" s="111">
        <f>SUM(D6:D16)</f>
        <v>6381568.5</v>
      </c>
      <c r="E17" s="111">
        <f>SUM(E6:E16)</f>
        <v>103383891.83333333</v>
      </c>
      <c r="G17" s="102">
        <f>SUM(G6:G16)</f>
        <v>24250.58083333333</v>
      </c>
      <c r="H17" s="103">
        <f>SUM(H6:H16)</f>
        <v>1595.3921249999999</v>
      </c>
      <c r="I17" s="103">
        <f>SUM(I6:I16)</f>
        <v>25845.972958333332</v>
      </c>
    </row>
    <row r="18" spans="2:9" ht="15.75" thickTop="1" x14ac:dyDescent="0.25">
      <c r="C18" s="16"/>
      <c r="D18" s="16"/>
      <c r="E18" s="16"/>
      <c r="G18" s="16"/>
      <c r="H18" s="16"/>
      <c r="I18" s="16"/>
    </row>
    <row r="19" spans="2:9" x14ac:dyDescent="0.25">
      <c r="C19" s="16"/>
      <c r="D19" s="16"/>
      <c r="E19" s="16"/>
      <c r="G19" s="16"/>
      <c r="H19" s="16"/>
      <c r="I19" s="16"/>
    </row>
    <row r="20" spans="2:9" x14ac:dyDescent="0.25">
      <c r="B20" s="27"/>
      <c r="C20" s="16"/>
      <c r="D20" s="16"/>
      <c r="E20" s="16"/>
      <c r="G20" s="16"/>
      <c r="H20" s="16"/>
      <c r="I20" s="16"/>
    </row>
    <row r="21" spans="2:9" x14ac:dyDescent="0.25">
      <c r="B21" s="27"/>
      <c r="C21" s="16"/>
      <c r="D21" s="25"/>
      <c r="E21" s="25"/>
      <c r="G21" s="25"/>
      <c r="H21" s="25"/>
      <c r="I21" s="25"/>
    </row>
    <row r="22" spans="2:9" x14ac:dyDescent="0.25">
      <c r="B22" s="27"/>
      <c r="C22" s="16"/>
      <c r="D22" s="25"/>
      <c r="E22" s="25"/>
      <c r="G22" s="25"/>
      <c r="H22" s="25"/>
      <c r="I22" s="25"/>
    </row>
    <row r="23" spans="2:9" x14ac:dyDescent="0.25">
      <c r="C23" s="16"/>
      <c r="D23" s="16"/>
      <c r="E23" s="16"/>
      <c r="G23" s="16"/>
      <c r="H23" s="16"/>
      <c r="I23" s="16"/>
    </row>
    <row r="24" spans="2:9" x14ac:dyDescent="0.25">
      <c r="C24" s="16"/>
      <c r="D24" s="16"/>
      <c r="E24" s="16"/>
      <c r="G24" s="16"/>
      <c r="H24" s="16"/>
      <c r="I24" s="16"/>
    </row>
    <row r="25" spans="2:9" x14ac:dyDescent="0.25">
      <c r="C25" s="16"/>
      <c r="D25" s="16"/>
      <c r="E25" s="16"/>
      <c r="G25" s="16"/>
      <c r="H25" s="16"/>
      <c r="I25" s="16"/>
    </row>
    <row r="26" spans="2:9" x14ac:dyDescent="0.25">
      <c r="C26" s="16"/>
      <c r="D26" s="16"/>
      <c r="E26" s="16"/>
      <c r="G26" s="16"/>
      <c r="H26" s="16"/>
      <c r="I26" s="16"/>
    </row>
  </sheetData>
  <autoFilter ref="B4:C18" xr:uid="{30F53FF7-0A4B-4AE9-B03B-6FC44EE5C0C4}"/>
  <printOptions horizontalCentered="1"/>
  <pageMargins left="0.39370078740157483" right="0.39370078740157483" top="0.78740157480314965" bottom="0.78740157480314965" header="0.39370078740157483" footer="0.39370078740157483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6</vt:i4>
      </vt:variant>
    </vt:vector>
  </HeadingPairs>
  <TitlesOfParts>
    <vt:vector size="15" baseType="lpstr">
      <vt:lpstr>Weeks</vt:lpstr>
      <vt:lpstr>TablaCF</vt:lpstr>
      <vt:lpstr>TablaBco</vt:lpstr>
      <vt:lpstr>Draft</vt:lpstr>
      <vt:lpstr>2024</vt:lpstr>
      <vt:lpstr>Notas</vt:lpstr>
      <vt:lpstr>Week</vt:lpstr>
      <vt:lpstr>Month</vt:lpstr>
      <vt:lpstr>Max</vt:lpstr>
      <vt:lpstr>Max!Área_de_impresión</vt:lpstr>
      <vt:lpstr>Month!Área_de_impresión</vt:lpstr>
      <vt:lpstr>Week!Área_de_impresión</vt:lpstr>
      <vt:lpstr>Max!Títulos_a_imprimir</vt:lpstr>
      <vt:lpstr>Month!Títulos_a_imprimir</vt:lpstr>
      <vt:lpstr>Week!Títulos_a_imprimir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Rosillo</dc:creator>
  <cp:lastModifiedBy>Gustavo Rosillo</cp:lastModifiedBy>
  <cp:lastPrinted>2023-11-10T13:59:56Z</cp:lastPrinted>
  <dcterms:created xsi:type="dcterms:W3CDTF">2021-11-05T14:46:07Z</dcterms:created>
  <dcterms:modified xsi:type="dcterms:W3CDTF">2024-03-16T03:42:07Z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29890912-5975-4a20-bc4e-e9ed54efb1b3</vt:lpwstr>
  </property>
</Properties>
</file>