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ark-my.sharepoint.com/personal/rossetti_uark_edu/Documents/MyDocuments/Teaching/Courses/Simulation Courses/Statistical Concepts in Simulation/"/>
    </mc:Choice>
  </mc:AlternateContent>
  <xr:revisionPtr revIDLastSave="9" documentId="13_ncr:1_{BAF744BC-C581-C24D-B4A1-A2EE737E71F2}" xr6:coauthVersionLast="47" xr6:coauthVersionMax="47" xr10:uidLastSave="{AE48981D-68D0-B047-A042-10266F8157E3}"/>
  <bookViews>
    <workbookView xWindow="39540" yWindow="1480" windowWidth="29480" windowHeight="18120" activeTab="1" xr2:uid="{00000000-000D-0000-FFFF-FFFF00000000}"/>
  </bookViews>
  <sheets>
    <sheet name="Demand Data" sheetId="27" r:id="rId1"/>
    <sheet name="Aircraft Example" sheetId="10" r:id="rId2"/>
    <sheet name="SampleSize" sheetId="11" r:id="rId3"/>
    <sheet name="Z SampleSize" sheetId="13" r:id="rId4"/>
    <sheet name="TINV" sheetId="12" r:id="rId5"/>
  </sheets>
  <externalReferences>
    <externalReference r:id="rId6"/>
  </externalReferences>
  <definedNames>
    <definedName name="alpha">#REF!</definedName>
    <definedName name="Count">#REF!</definedName>
    <definedName name="data">#REF!</definedName>
    <definedName name="df">#REF!</definedName>
    <definedName name="diff">#REF!</definedName>
    <definedName name="halfwidth">#REF!</definedName>
    <definedName name="lowerchisqvalue">#REF!</definedName>
    <definedName name="one">#REF!</definedName>
    <definedName name="prndata">'[1]Chi-square Test'!$B$1:$B$100</definedName>
    <definedName name="rep">#REF!</definedName>
    <definedName name="s_squared">#REF!</definedName>
    <definedName name="StdDev">#REF!</definedName>
    <definedName name="StdError">#REF!</definedName>
    <definedName name="tvalue">#REF!</definedName>
    <definedName name="two">#REF!</definedName>
    <definedName name="upperchisqvalue">#REF!</definedName>
    <definedName name="vAlpha">#REF!</definedName>
    <definedName name="Variance">#REF!</definedName>
    <definedName name="xbar">#REF!</definedName>
  </definedNames>
  <calcPr calcId="191029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0" l="1"/>
  <c r="G1" i="27"/>
  <c r="B9" i="10"/>
  <c r="B11" i="10" s="1"/>
  <c r="B10" i="10" s="1"/>
  <c r="E28" i="10" s="1"/>
  <c r="G28" i="10" s="1"/>
  <c r="E1" i="27"/>
  <c r="E15" i="10" l="1"/>
  <c r="G15" i="10" s="1"/>
  <c r="E7" i="10"/>
  <c r="G7" i="10" s="1"/>
  <c r="E99" i="10"/>
  <c r="G99" i="10" s="1"/>
  <c r="E91" i="10"/>
  <c r="G91" i="10" s="1"/>
  <c r="E83" i="10"/>
  <c r="G83" i="10" s="1"/>
  <c r="E75" i="10"/>
  <c r="G75" i="10" s="1"/>
  <c r="E67" i="10"/>
  <c r="G67" i="10" s="1"/>
  <c r="E59" i="10"/>
  <c r="G59" i="10" s="1"/>
  <c r="E51" i="10"/>
  <c r="G51" i="10" s="1"/>
  <c r="E43" i="10"/>
  <c r="G43" i="10" s="1"/>
  <c r="E35" i="10"/>
  <c r="G35" i="10" s="1"/>
  <c r="E27" i="10"/>
  <c r="G27" i="10" s="1"/>
  <c r="E14" i="10"/>
  <c r="G14" i="10" s="1"/>
  <c r="E98" i="10"/>
  <c r="G98" i="10" s="1"/>
  <c r="E90" i="10"/>
  <c r="G90" i="10" s="1"/>
  <c r="E82" i="10"/>
  <c r="G82" i="10" s="1"/>
  <c r="E74" i="10"/>
  <c r="G74" i="10" s="1"/>
  <c r="E66" i="10"/>
  <c r="G66" i="10" s="1"/>
  <c r="E58" i="10"/>
  <c r="G58" i="10" s="1"/>
  <c r="E50" i="10"/>
  <c r="G50" i="10" s="1"/>
  <c r="E42" i="10"/>
  <c r="G42" i="10" s="1"/>
  <c r="E34" i="10"/>
  <c r="G34" i="10" s="1"/>
  <c r="E26" i="10"/>
  <c r="G26" i="10" s="1"/>
  <c r="E21" i="10"/>
  <c r="G21" i="10" s="1"/>
  <c r="E13" i="10"/>
  <c r="G13" i="10" s="1"/>
  <c r="E6" i="10"/>
  <c r="E97" i="10"/>
  <c r="G97" i="10" s="1"/>
  <c r="E89" i="10"/>
  <c r="G89" i="10" s="1"/>
  <c r="E81" i="10"/>
  <c r="G81" i="10" s="1"/>
  <c r="E73" i="10"/>
  <c r="G73" i="10" s="1"/>
  <c r="E65" i="10"/>
  <c r="G65" i="10" s="1"/>
  <c r="E57" i="10"/>
  <c r="G57" i="10" s="1"/>
  <c r="E49" i="10"/>
  <c r="G49" i="10" s="1"/>
  <c r="E41" i="10"/>
  <c r="G41" i="10" s="1"/>
  <c r="E33" i="10"/>
  <c r="G33" i="10" s="1"/>
  <c r="E25" i="10"/>
  <c r="G25" i="10" s="1"/>
  <c r="E20" i="10"/>
  <c r="G20" i="10" s="1"/>
  <c r="E12" i="10"/>
  <c r="G12" i="10" s="1"/>
  <c r="E5" i="10"/>
  <c r="G5" i="10" s="1"/>
  <c r="E96" i="10"/>
  <c r="G96" i="10" s="1"/>
  <c r="E88" i="10"/>
  <c r="G88" i="10" s="1"/>
  <c r="E80" i="10"/>
  <c r="G80" i="10" s="1"/>
  <c r="E72" i="10"/>
  <c r="G72" i="10" s="1"/>
  <c r="E64" i="10"/>
  <c r="G64" i="10" s="1"/>
  <c r="E56" i="10"/>
  <c r="G56" i="10" s="1"/>
  <c r="E48" i="10"/>
  <c r="G48" i="10" s="1"/>
  <c r="E40" i="10"/>
  <c r="G40" i="10" s="1"/>
  <c r="E32" i="10"/>
  <c r="G32" i="10" s="1"/>
  <c r="E24" i="10"/>
  <c r="G24" i="10" s="1"/>
  <c r="E19" i="10"/>
  <c r="G19" i="10" s="1"/>
  <c r="E11" i="10"/>
  <c r="G11" i="10" s="1"/>
  <c r="E4" i="10"/>
  <c r="G4" i="10" s="1"/>
  <c r="E95" i="10"/>
  <c r="G95" i="10" s="1"/>
  <c r="E87" i="10"/>
  <c r="G87" i="10" s="1"/>
  <c r="E79" i="10"/>
  <c r="G79" i="10" s="1"/>
  <c r="E71" i="10"/>
  <c r="G71" i="10" s="1"/>
  <c r="E63" i="10"/>
  <c r="G63" i="10" s="1"/>
  <c r="E55" i="10"/>
  <c r="G55" i="10" s="1"/>
  <c r="E47" i="10"/>
  <c r="G47" i="10" s="1"/>
  <c r="E39" i="10"/>
  <c r="G39" i="10" s="1"/>
  <c r="E31" i="10"/>
  <c r="G31" i="10" s="1"/>
  <c r="E23" i="10"/>
  <c r="G23" i="10" s="1"/>
  <c r="E18" i="10"/>
  <c r="G18" i="10" s="1"/>
  <c r="E10" i="10"/>
  <c r="G10" i="10" s="1"/>
  <c r="E3" i="10"/>
  <c r="G3" i="10" s="1"/>
  <c r="E94" i="10"/>
  <c r="G94" i="10" s="1"/>
  <c r="E86" i="10"/>
  <c r="G86" i="10" s="1"/>
  <c r="E78" i="10"/>
  <c r="G78" i="10" s="1"/>
  <c r="E70" i="10"/>
  <c r="G70" i="10" s="1"/>
  <c r="E62" i="10"/>
  <c r="G62" i="10" s="1"/>
  <c r="E54" i="10"/>
  <c r="G54" i="10" s="1"/>
  <c r="E46" i="10"/>
  <c r="G46" i="10" s="1"/>
  <c r="E38" i="10"/>
  <c r="G38" i="10" s="1"/>
  <c r="E30" i="10"/>
  <c r="G30" i="10" s="1"/>
  <c r="E22" i="10"/>
  <c r="G22" i="10" s="1"/>
  <c r="E17" i="10"/>
  <c r="G17" i="10" s="1"/>
  <c r="E9" i="10"/>
  <c r="G9" i="10" s="1"/>
  <c r="E101" i="10"/>
  <c r="G101" i="10" s="1"/>
  <c r="E93" i="10"/>
  <c r="G93" i="10" s="1"/>
  <c r="E85" i="10"/>
  <c r="G85" i="10" s="1"/>
  <c r="E77" i="10"/>
  <c r="G77" i="10" s="1"/>
  <c r="E69" i="10"/>
  <c r="G69" i="10" s="1"/>
  <c r="E61" i="10"/>
  <c r="G61" i="10" s="1"/>
  <c r="E53" i="10"/>
  <c r="G53" i="10" s="1"/>
  <c r="E45" i="10"/>
  <c r="G45" i="10" s="1"/>
  <c r="E37" i="10"/>
  <c r="G37" i="10" s="1"/>
  <c r="E29" i="10"/>
  <c r="G29" i="10" s="1"/>
  <c r="E16" i="10"/>
  <c r="G16" i="10" s="1"/>
  <c r="E8" i="10"/>
  <c r="G8" i="10" s="1"/>
  <c r="E100" i="10"/>
  <c r="G100" i="10" s="1"/>
  <c r="E92" i="10"/>
  <c r="G92" i="10" s="1"/>
  <c r="E84" i="10"/>
  <c r="G84" i="10" s="1"/>
  <c r="E76" i="10"/>
  <c r="G76" i="10" s="1"/>
  <c r="E68" i="10"/>
  <c r="G68" i="10" s="1"/>
  <c r="E60" i="10"/>
  <c r="G60" i="10" s="1"/>
  <c r="E52" i="10"/>
  <c r="G52" i="10" s="1"/>
  <c r="E44" i="10"/>
  <c r="G44" i="10" s="1"/>
  <c r="E36" i="10"/>
  <c r="G36" i="10" s="1"/>
  <c r="H28" i="10"/>
  <c r="F28" i="10" s="1"/>
  <c r="E2" i="10"/>
  <c r="B5" i="13"/>
  <c r="B6" i="13" s="1"/>
  <c r="B7" i="13" s="1"/>
  <c r="B5" i="12"/>
  <c r="B4" i="12"/>
  <c r="B3" i="12"/>
  <c r="B6" i="11"/>
  <c r="B7" i="11" s="1"/>
  <c r="B8" i="11" s="1"/>
  <c r="B9" i="11" s="1"/>
  <c r="H91" i="10" l="1"/>
  <c r="F91" i="10" s="1"/>
  <c r="H90" i="10"/>
  <c r="F90" i="10" s="1"/>
  <c r="H35" i="10"/>
  <c r="F35" i="10" s="1"/>
  <c r="H99" i="10"/>
  <c r="F99" i="10" s="1"/>
  <c r="H97" i="10"/>
  <c r="F97" i="10" s="1"/>
  <c r="H15" i="10"/>
  <c r="F15" i="10" s="1"/>
  <c r="I15" i="10" s="1"/>
  <c r="H51" i="10"/>
  <c r="F51" i="10" s="1"/>
  <c r="H14" i="10"/>
  <c r="F14" i="10" s="1"/>
  <c r="I14" i="10" s="1"/>
  <c r="H42" i="10"/>
  <c r="F42" i="10" s="1"/>
  <c r="H67" i="10"/>
  <c r="F67" i="10" s="1"/>
  <c r="H16" i="10"/>
  <c r="F16" i="10" s="1"/>
  <c r="I16" i="10" s="1"/>
  <c r="H57" i="10"/>
  <c r="F57" i="10" s="1"/>
  <c r="H52" i="10"/>
  <c r="F52" i="10" s="1"/>
  <c r="H7" i="10"/>
  <c r="F7" i="10" s="1"/>
  <c r="I7" i="10" s="1"/>
  <c r="H96" i="10"/>
  <c r="F96" i="10" s="1"/>
  <c r="H43" i="10"/>
  <c r="F43" i="10" s="1"/>
  <c r="H32" i="10"/>
  <c r="F32" i="10" s="1"/>
  <c r="H13" i="10"/>
  <c r="F13" i="10" s="1"/>
  <c r="I13" i="10" s="1"/>
  <c r="H66" i="10"/>
  <c r="F66" i="10" s="1"/>
  <c r="H83" i="10"/>
  <c r="F83" i="10" s="1"/>
  <c r="H85" i="10"/>
  <c r="F85" i="10" s="1"/>
  <c r="H4" i="10"/>
  <c r="F4" i="10" s="1"/>
  <c r="I4" i="10" s="1"/>
  <c r="H82" i="10"/>
  <c r="F82" i="10" s="1"/>
  <c r="H59" i="10"/>
  <c r="F59" i="10" s="1"/>
  <c r="H65" i="10"/>
  <c r="F65" i="10" s="1"/>
  <c r="H5" i="10"/>
  <c r="F5" i="10" s="1"/>
  <c r="I5" i="10" s="1"/>
  <c r="H34" i="10"/>
  <c r="F34" i="10" s="1"/>
  <c r="H98" i="10"/>
  <c r="F98" i="10" s="1"/>
  <c r="H75" i="10"/>
  <c r="F75" i="10" s="1"/>
  <c r="H40" i="10"/>
  <c r="F40" i="10" s="1"/>
  <c r="H81" i="10"/>
  <c r="F81" i="10" s="1"/>
  <c r="H23" i="10"/>
  <c r="F23" i="10" s="1"/>
  <c r="H39" i="10"/>
  <c r="F39" i="10" s="1"/>
  <c r="H26" i="10"/>
  <c r="F26" i="10" s="1"/>
  <c r="H78" i="10"/>
  <c r="F78" i="10" s="1"/>
  <c r="H53" i="10"/>
  <c r="F53" i="10" s="1"/>
  <c r="H38" i="10"/>
  <c r="F38" i="10" s="1"/>
  <c r="H3" i="10"/>
  <c r="F3" i="10" s="1"/>
  <c r="I3" i="10" s="1"/>
  <c r="H8" i="10"/>
  <c r="F8" i="10" s="1"/>
  <c r="I8" i="10" s="1"/>
  <c r="H49" i="10"/>
  <c r="F49" i="10" s="1"/>
  <c r="H71" i="10"/>
  <c r="F71" i="10" s="1"/>
  <c r="H54" i="10"/>
  <c r="F54" i="10" s="1"/>
  <c r="H64" i="10"/>
  <c r="F64" i="10" s="1"/>
  <c r="H17" i="10"/>
  <c r="F17" i="10" s="1"/>
  <c r="I17" i="10" s="1"/>
  <c r="H25" i="10"/>
  <c r="F25" i="10" s="1"/>
  <c r="H21" i="10"/>
  <c r="F21" i="10" s="1"/>
  <c r="H74" i="10"/>
  <c r="F74" i="10" s="1"/>
  <c r="H63" i="10"/>
  <c r="F63" i="10" s="1"/>
  <c r="H89" i="10"/>
  <c r="F89" i="10" s="1"/>
  <c r="H70" i="10"/>
  <c r="F70" i="10" s="1"/>
  <c r="H79" i="10"/>
  <c r="F79" i="10" s="1"/>
  <c r="H31" i="10"/>
  <c r="F31" i="10" s="1"/>
  <c r="H20" i="10"/>
  <c r="F20" i="10" s="1"/>
  <c r="H9" i="10"/>
  <c r="F9" i="10" s="1"/>
  <c r="I9" i="10" s="1"/>
  <c r="H41" i="10"/>
  <c r="F41" i="10" s="1"/>
  <c r="H95" i="10"/>
  <c r="F95" i="10" s="1"/>
  <c r="H46" i="10"/>
  <c r="F46" i="10" s="1"/>
  <c r="H33" i="10"/>
  <c r="F33" i="10" s="1"/>
  <c r="H10" i="10"/>
  <c r="F10" i="10" s="1"/>
  <c r="I10" i="10" s="1"/>
  <c r="H48" i="10"/>
  <c r="F48" i="10" s="1"/>
  <c r="H68" i="10"/>
  <c r="F68" i="10" s="1"/>
  <c r="H94" i="10"/>
  <c r="F94" i="10" s="1"/>
  <c r="H73" i="10"/>
  <c r="F73" i="10" s="1"/>
  <c r="H12" i="10"/>
  <c r="F12" i="10" s="1"/>
  <c r="I12" i="10" s="1"/>
  <c r="H30" i="10"/>
  <c r="F30" i="10" s="1"/>
  <c r="H50" i="10"/>
  <c r="F50" i="10" s="1"/>
  <c r="H37" i="10"/>
  <c r="F37" i="10" s="1"/>
  <c r="H55" i="10"/>
  <c r="F55" i="10" s="1"/>
  <c r="H58" i="10"/>
  <c r="F58" i="10" s="1"/>
  <c r="H80" i="10"/>
  <c r="F80" i="10" s="1"/>
  <c r="H101" i="10"/>
  <c r="F101" i="10" s="1"/>
  <c r="H62" i="10"/>
  <c r="F62" i="10" s="1"/>
  <c r="H27" i="10"/>
  <c r="F27" i="10" s="1"/>
  <c r="H47" i="10"/>
  <c r="F47" i="10" s="1"/>
  <c r="H19" i="10"/>
  <c r="F19" i="10" s="1"/>
  <c r="H84" i="10"/>
  <c r="F84" i="10" s="1"/>
  <c r="H87" i="10"/>
  <c r="F87" i="10" s="1"/>
  <c r="H18" i="10"/>
  <c r="F18" i="10" s="1"/>
  <c r="H44" i="10"/>
  <c r="F44" i="10" s="1"/>
  <c r="H60" i="10"/>
  <c r="F60" i="10" s="1"/>
  <c r="H76" i="10"/>
  <c r="F76" i="10" s="1"/>
  <c r="H92" i="10"/>
  <c r="F92" i="10" s="1"/>
  <c r="H29" i="10"/>
  <c r="F29" i="10" s="1"/>
  <c r="H45" i="10"/>
  <c r="F45" i="10" s="1"/>
  <c r="H61" i="10"/>
  <c r="F61" i="10" s="1"/>
  <c r="H77" i="10"/>
  <c r="F77" i="10" s="1"/>
  <c r="H93" i="10"/>
  <c r="F93" i="10" s="1"/>
  <c r="G6" i="10"/>
  <c r="H6" i="10"/>
  <c r="H36" i="10"/>
  <c r="F36" i="10" s="1"/>
  <c r="H100" i="10"/>
  <c r="F100" i="10" s="1"/>
  <c r="H69" i="10"/>
  <c r="F69" i="10" s="1"/>
  <c r="H22" i="10"/>
  <c r="F22" i="10" s="1"/>
  <c r="H86" i="10"/>
  <c r="F86" i="10" s="1"/>
  <c r="H11" i="10"/>
  <c r="F11" i="10" s="1"/>
  <c r="I11" i="10" s="1"/>
  <c r="H24" i="10"/>
  <c r="F24" i="10" s="1"/>
  <c r="H56" i="10"/>
  <c r="F56" i="10" s="1"/>
  <c r="H72" i="10"/>
  <c r="F72" i="10" s="1"/>
  <c r="H88" i="10"/>
  <c r="F88" i="10" s="1"/>
  <c r="H2" i="10"/>
  <c r="G2" i="10"/>
  <c r="F6" i="10" l="1"/>
  <c r="I6" i="10" s="1"/>
  <c r="F2" i="10"/>
  <c r="I2" i="10" s="1"/>
  <c r="B19" i="10" l="1"/>
  <c r="B18" i="10"/>
  <c r="B17" i="10"/>
  <c r="B16" i="10"/>
  <c r="B23" i="10" s="1"/>
  <c r="B20" i="10" l="1"/>
  <c r="B24" i="10" s="1"/>
  <c r="B26" i="10" s="1"/>
  <c r="B25" i="10" l="1"/>
</calcChain>
</file>

<file path=xl/sharedStrings.xml><?xml version="1.0" encoding="utf-8"?>
<sst xmlns="http://schemas.openxmlformats.org/spreadsheetml/2006/main" count="56" uniqueCount="51">
  <si>
    <t>mean</t>
  </si>
  <si>
    <t>std dev</t>
  </si>
  <si>
    <t>scale</t>
  </si>
  <si>
    <t>shape</t>
  </si>
  <si>
    <t>Inputs</t>
  </si>
  <si>
    <t>alpha</t>
  </si>
  <si>
    <t>n</t>
  </si>
  <si>
    <t>Demand Distribution</t>
  </si>
  <si>
    <t>Decision Variable</t>
  </si>
  <si>
    <t>Order Quantiy q =</t>
  </si>
  <si>
    <t>Outputs</t>
  </si>
  <si>
    <t>S</t>
  </si>
  <si>
    <t>bound</t>
  </si>
  <si>
    <t>alpha/2</t>
  </si>
  <si>
    <t>half-width</t>
  </si>
  <si>
    <t>difference</t>
  </si>
  <si>
    <t>df</t>
  </si>
  <si>
    <t>TINV</t>
  </si>
  <si>
    <t>T.INV</t>
  </si>
  <si>
    <t>T.INV.2T</t>
  </si>
  <si>
    <t>=TINV(B2,B1)</t>
  </si>
  <si>
    <t>=T.INV(1-B2,B1)</t>
  </si>
  <si>
    <t>=T.INV.2T(B2,B1)</t>
  </si>
  <si>
    <t>t-alpha/2</t>
  </si>
  <si>
    <t>Sample Size</t>
  </si>
  <si>
    <t>z-alpha/2</t>
  </si>
  <si>
    <t>Desired bound</t>
  </si>
  <si>
    <t>Week</t>
  </si>
  <si>
    <t>Demand</t>
  </si>
  <si>
    <t>Stocking the Aircraft Carrier Example</t>
  </si>
  <si>
    <t>Gamma</t>
  </si>
  <si>
    <t>variance</t>
  </si>
  <si>
    <t>demand</t>
  </si>
  <si>
    <t>average =</t>
  </si>
  <si>
    <t>std dev =</t>
  </si>
  <si>
    <t>refurbishing cost per unit h =</t>
  </si>
  <si>
    <t>back order cost per unit b =</t>
  </si>
  <si>
    <t>G(q,D)</t>
  </si>
  <si>
    <t>Back Order Cost</t>
  </si>
  <si>
    <t>Holding Cost</t>
  </si>
  <si>
    <t>Sample Size =</t>
  </si>
  <si>
    <t xml:space="preserve">Average Cost = </t>
  </si>
  <si>
    <t>Variance of Cost =</t>
  </si>
  <si>
    <t>Std Dev of Cost =</t>
  </si>
  <si>
    <t>alpha =</t>
  </si>
  <si>
    <t>1-(alpha/2) =</t>
  </si>
  <si>
    <t>Std Error of Cost =</t>
  </si>
  <si>
    <t xml:space="preserve">t-value = </t>
  </si>
  <si>
    <t>Lower CI =</t>
  </si>
  <si>
    <t>Upper CI =</t>
  </si>
  <si>
    <t>Half-Width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</si>
</sst>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10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Courier New"/>
      <family val="3"/>
    </font>
    <font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4" fontId="9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44" fontId="0" fillId="0" borderId="0" xfId="26" applyFont="1"/>
    <xf numFmtId="44" fontId="0" fillId="0" borderId="0" xfId="0" applyNumberFormat="1"/>
  </cellXfs>
  <cellStyles count="27">
    <cellStyle name="Currency" xfId="26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 xr:uid="{00000000-0005-0000-0000-000017000000}"/>
    <cellStyle name="Normal 3" xfId="12" xr:uid="{00000000-0005-0000-0000-000018000000}"/>
    <cellStyle name="Normal 4" xfId="25" xr:uid="{020F5198-A923-5840-91D4-62A3385C989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1</xdr:row>
      <xdr:rowOff>117288</xdr:rowOff>
    </xdr:from>
    <xdr:to>
      <xdr:col>12</xdr:col>
      <xdr:colOff>432546</xdr:colOff>
      <xdr:row>28</xdr:row>
      <xdr:rowOff>148743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D2F12-9311-354B-8472-DBCB30151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7352" y="281641"/>
          <a:ext cx="7806018" cy="44689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139700</xdr:rowOff>
    </xdr:from>
    <xdr:to>
      <xdr:col>12</xdr:col>
      <xdr:colOff>342900</xdr:colOff>
      <xdr:row>60</xdr:row>
      <xdr:rowOff>6055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CDCB7-9557-B042-90D5-14375101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5422900"/>
          <a:ext cx="7772400" cy="4489155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2</xdr:row>
      <xdr:rowOff>0</xdr:rowOff>
    </xdr:from>
    <xdr:to>
      <xdr:col>22</xdr:col>
      <xdr:colOff>12700</xdr:colOff>
      <xdr:row>29</xdr:row>
      <xdr:rowOff>31455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4D0145-99CC-FD4C-8182-25373BAC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330200"/>
          <a:ext cx="7772400" cy="4489155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114300</xdr:rowOff>
    </xdr:from>
    <xdr:to>
      <xdr:col>22</xdr:col>
      <xdr:colOff>12700</xdr:colOff>
      <xdr:row>59</xdr:row>
      <xdr:rowOff>145755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00A59D-FF78-F944-B052-16F86B0A1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1300" y="5397500"/>
          <a:ext cx="7772400" cy="44891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101600</xdr:rowOff>
    </xdr:from>
    <xdr:to>
      <xdr:col>12</xdr:col>
      <xdr:colOff>342900</xdr:colOff>
      <xdr:row>90</xdr:row>
      <xdr:rowOff>133055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A0C036-B65A-1C48-B06B-F796DDEA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0502900"/>
          <a:ext cx="7772400" cy="448915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22</xdr:col>
      <xdr:colOff>342900</xdr:colOff>
      <xdr:row>95</xdr:row>
      <xdr:rowOff>163441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38F6D4-3445-B566-F21E-4BC4FA64C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31500" y="10566400"/>
          <a:ext cx="7772400" cy="5281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25400</xdr:rowOff>
    </xdr:from>
    <xdr:to>
      <xdr:col>5</xdr:col>
      <xdr:colOff>368300</xdr:colOff>
      <xdr:row>15</xdr:row>
      <xdr:rowOff>101600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672167" y="25400"/>
          <a:ext cx="2184400" cy="23791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Sample size determination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Run goal seek to find  the values of n such that the half-width is less than the specified desired bound.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1) Specify alpha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2) Specify S (standard deviation)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3) Specify bound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4) Specify initial 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5) Run Goal Seek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a) Tools&gt; Goal Seek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b) Set cell $b$9 to Value: 0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by changing cell $b$5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25400</xdr:rowOff>
    </xdr:from>
    <xdr:to>
      <xdr:col>5</xdr:col>
      <xdr:colOff>313267</xdr:colOff>
      <xdr:row>7</xdr:row>
      <xdr:rowOff>93134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833033" y="25400"/>
          <a:ext cx="2129367" cy="11514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Sample size determination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1) Specify alpha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2) Specify S (standard deviation)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3) Specify deisred half-width bound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512234</xdr:colOff>
      <xdr:row>0</xdr:row>
      <xdr:rowOff>93132</xdr:rowOff>
    </xdr:from>
    <xdr:to>
      <xdr:col>8</xdr:col>
      <xdr:colOff>414868</xdr:colOff>
      <xdr:row>18</xdr:row>
      <xdr:rowOff>8465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2730501" y="93132"/>
          <a:ext cx="3289300" cy="26585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This sheet illustrates the Stuent t-distribution functions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Comment: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If you look up the t-value in a statistical table for df=5 and alpha = 0.05 you get 2.015. But Excel says 2.57. So, what is the problem! If you look in the table at 0.025 you will see 2.571.  Excel is reporting the t-value for alpha/2, when using TINV().  In other words, Excel automatically calculates the (alpha/2) t-value.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Use the T.INV() function instead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ossetti_uark_edu/Documents/MyDocuments/Teaching/Courses/Simulation%20Courses/INEG%203623/Course%20Offerings/Unit%20Sessions%20with%20Notes/Unit%201%20Random%20Variates/GoodnessOfFitIn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-square Test U(0,1)"/>
      <sheetName val="Chi-square Test"/>
      <sheetName val="K-S Test"/>
      <sheetName val="PRN data"/>
      <sheetName val="Sheet3"/>
    </sheetNames>
    <sheetDataSet>
      <sheetData sheetId="0"/>
      <sheetData sheetId="1">
        <row r="1">
          <cell r="B1">
            <v>25</v>
          </cell>
        </row>
        <row r="2">
          <cell r="B2">
            <v>23.090000000000003</v>
          </cell>
        </row>
        <row r="3">
          <cell r="B3">
            <v>338.89</v>
          </cell>
        </row>
        <row r="4">
          <cell r="B4">
            <v>159.44999999999999</v>
          </cell>
        </row>
        <row r="5">
          <cell r="B5">
            <v>149.76</v>
          </cell>
        </row>
        <row r="6">
          <cell r="B6">
            <v>232.61</v>
          </cell>
        </row>
        <row r="7">
          <cell r="B7">
            <v>221.5</v>
          </cell>
        </row>
        <row r="8">
          <cell r="B8">
            <v>439.51</v>
          </cell>
        </row>
        <row r="9">
          <cell r="B9">
            <v>41.3</v>
          </cell>
        </row>
        <row r="10">
          <cell r="B10">
            <v>52.709999999999994</v>
          </cell>
        </row>
        <row r="11">
          <cell r="B11">
            <v>72.17</v>
          </cell>
        </row>
        <row r="12">
          <cell r="B12">
            <v>58.680000000000007</v>
          </cell>
        </row>
        <row r="13">
          <cell r="B13">
            <v>208.09</v>
          </cell>
        </row>
        <row r="14">
          <cell r="B14">
            <v>194.68</v>
          </cell>
        </row>
        <row r="15">
          <cell r="B15">
            <v>335.02</v>
          </cell>
        </row>
        <row r="16">
          <cell r="B16">
            <v>124.38999999999999</v>
          </cell>
        </row>
        <row r="17">
          <cell r="B17">
            <v>68.98</v>
          </cell>
        </row>
        <row r="18">
          <cell r="B18">
            <v>66.98</v>
          </cell>
        </row>
        <row r="19">
          <cell r="B19">
            <v>104.19</v>
          </cell>
        </row>
        <row r="20">
          <cell r="B20">
            <v>157.65</v>
          </cell>
        </row>
        <row r="21">
          <cell r="B21">
            <v>242.73000000000002</v>
          </cell>
        </row>
        <row r="22">
          <cell r="B22">
            <v>34.549999999999997</v>
          </cell>
        </row>
        <row r="23">
          <cell r="B23">
            <v>746.22</v>
          </cell>
        </row>
        <row r="24">
          <cell r="B24">
            <v>10.229999999999997</v>
          </cell>
        </row>
        <row r="25">
          <cell r="B25">
            <v>90.49</v>
          </cell>
        </row>
        <row r="26">
          <cell r="B26">
            <v>74.05</v>
          </cell>
        </row>
        <row r="27">
          <cell r="B27">
            <v>258.19</v>
          </cell>
        </row>
        <row r="28">
          <cell r="B28">
            <v>397.89</v>
          </cell>
        </row>
        <row r="29">
          <cell r="B29">
            <v>175.38</v>
          </cell>
        </row>
        <row r="30">
          <cell r="B30">
            <v>230.5</v>
          </cell>
        </row>
        <row r="31">
          <cell r="B31">
            <v>35.769999999999996</v>
          </cell>
        </row>
        <row r="32">
          <cell r="B32">
            <v>29.519999999999996</v>
          </cell>
        </row>
        <row r="33">
          <cell r="B33">
            <v>35.61</v>
          </cell>
        </row>
        <row r="34">
          <cell r="B34">
            <v>119.5</v>
          </cell>
        </row>
        <row r="35">
          <cell r="B35">
            <v>47.510000000000005</v>
          </cell>
        </row>
        <row r="36">
          <cell r="B36">
            <v>112.43</v>
          </cell>
        </row>
        <row r="37">
          <cell r="B37">
            <v>10.229999999999997</v>
          </cell>
        </row>
        <row r="38">
          <cell r="B38">
            <v>41.650000000000006</v>
          </cell>
        </row>
        <row r="39">
          <cell r="B39">
            <v>68.150000000000006</v>
          </cell>
        </row>
        <row r="40">
          <cell r="B40">
            <v>315.77999999999997</v>
          </cell>
        </row>
        <row r="41">
          <cell r="B41">
            <v>158.68</v>
          </cell>
        </row>
        <row r="42">
          <cell r="B42">
            <v>115.65</v>
          </cell>
        </row>
        <row r="43">
          <cell r="B43">
            <v>149.44999999999999</v>
          </cell>
        </row>
        <row r="44">
          <cell r="B44">
            <v>84.42</v>
          </cell>
        </row>
        <row r="45">
          <cell r="B45">
            <v>331.76</v>
          </cell>
        </row>
        <row r="46">
          <cell r="B46">
            <v>110.81</v>
          </cell>
        </row>
        <row r="47">
          <cell r="B47">
            <v>37.790000000000006</v>
          </cell>
        </row>
        <row r="48">
          <cell r="B48">
            <v>404.7</v>
          </cell>
        </row>
        <row r="49">
          <cell r="B49">
            <v>294.08999999999997</v>
          </cell>
        </row>
        <row r="50">
          <cell r="B50">
            <v>61.989999999999995</v>
          </cell>
        </row>
        <row r="51">
          <cell r="B51">
            <v>17.46</v>
          </cell>
        </row>
        <row r="52">
          <cell r="B52">
            <v>243.89999999999998</v>
          </cell>
        </row>
        <row r="53">
          <cell r="B53">
            <v>86.81</v>
          </cell>
        </row>
        <row r="54">
          <cell r="B54">
            <v>6.93</v>
          </cell>
        </row>
        <row r="55">
          <cell r="B55">
            <v>479.65999999999997</v>
          </cell>
        </row>
        <row r="56">
          <cell r="B56">
            <v>20.11</v>
          </cell>
        </row>
        <row r="57">
          <cell r="B57">
            <v>38.790000000000006</v>
          </cell>
        </row>
        <row r="58">
          <cell r="B58">
            <v>152.15</v>
          </cell>
        </row>
        <row r="59">
          <cell r="B59">
            <v>242.06</v>
          </cell>
        </row>
        <row r="60">
          <cell r="B60">
            <v>59.53</v>
          </cell>
        </row>
        <row r="61">
          <cell r="B61">
            <v>19.329999999999998</v>
          </cell>
        </row>
        <row r="62">
          <cell r="B62">
            <v>22.450000000000003</v>
          </cell>
        </row>
        <row r="63">
          <cell r="B63">
            <v>604.59</v>
          </cell>
        </row>
        <row r="64">
          <cell r="B64">
            <v>373.49</v>
          </cell>
        </row>
        <row r="65">
          <cell r="B65">
            <v>51.19</v>
          </cell>
        </row>
        <row r="66">
          <cell r="B66">
            <v>23</v>
          </cell>
        </row>
        <row r="67">
          <cell r="B67">
            <v>35.64</v>
          </cell>
        </row>
        <row r="68">
          <cell r="B68">
            <v>85.69</v>
          </cell>
        </row>
        <row r="69">
          <cell r="B69">
            <v>60.959999999999994</v>
          </cell>
        </row>
        <row r="70">
          <cell r="B70">
            <v>265.43</v>
          </cell>
        </row>
        <row r="71">
          <cell r="B71">
            <v>32.980000000000004</v>
          </cell>
        </row>
        <row r="72">
          <cell r="B72">
            <v>240.55</v>
          </cell>
        </row>
        <row r="73">
          <cell r="B73">
            <v>461.87</v>
          </cell>
        </row>
        <row r="74">
          <cell r="B74">
            <v>196.75</v>
          </cell>
        </row>
        <row r="75">
          <cell r="B75">
            <v>16.200000000000003</v>
          </cell>
        </row>
        <row r="76">
          <cell r="B76">
            <v>108.24000000000001</v>
          </cell>
        </row>
        <row r="77">
          <cell r="B77">
            <v>50.430000000000007</v>
          </cell>
        </row>
        <row r="78">
          <cell r="B78">
            <v>70.599999999999994</v>
          </cell>
        </row>
        <row r="79">
          <cell r="B79">
            <v>147.82</v>
          </cell>
        </row>
        <row r="80">
          <cell r="B80">
            <v>183.18</v>
          </cell>
        </row>
        <row r="81">
          <cell r="B81">
            <v>0.84000000000000341</v>
          </cell>
        </row>
        <row r="82">
          <cell r="B82">
            <v>102.03</v>
          </cell>
        </row>
        <row r="83">
          <cell r="B83">
            <v>260.37</v>
          </cell>
        </row>
        <row r="84">
          <cell r="B84">
            <v>2.5</v>
          </cell>
        </row>
        <row r="85">
          <cell r="B85">
            <v>12.299999999999997</v>
          </cell>
        </row>
        <row r="86">
          <cell r="B86">
            <v>23.97</v>
          </cell>
        </row>
        <row r="87">
          <cell r="B87">
            <v>73.63</v>
          </cell>
        </row>
        <row r="88">
          <cell r="B88">
            <v>107.99000000000001</v>
          </cell>
        </row>
        <row r="89">
          <cell r="B89">
            <v>67.88</v>
          </cell>
        </row>
        <row r="90">
          <cell r="B90">
            <v>22.92</v>
          </cell>
        </row>
        <row r="91">
          <cell r="B91">
            <v>339.37</v>
          </cell>
        </row>
        <row r="92">
          <cell r="B92">
            <v>440.9</v>
          </cell>
        </row>
        <row r="93">
          <cell r="B93">
            <v>158.11000000000001</v>
          </cell>
        </row>
        <row r="94">
          <cell r="B94">
            <v>101.52000000000001</v>
          </cell>
        </row>
        <row r="95">
          <cell r="B95">
            <v>162.47999999999999</v>
          </cell>
        </row>
        <row r="96">
          <cell r="B96">
            <v>130.61000000000001</v>
          </cell>
        </row>
        <row r="97">
          <cell r="B97">
            <v>86.28</v>
          </cell>
        </row>
        <row r="98">
          <cell r="B98">
            <v>106.56</v>
          </cell>
        </row>
        <row r="99">
          <cell r="B99">
            <v>62.72</v>
          </cell>
        </row>
        <row r="100">
          <cell r="B100">
            <v>116.63999999999999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E0CB-C87A-DB49-B2BD-4467E59C9728}">
  <dimension ref="A1:G101"/>
  <sheetViews>
    <sheetView topLeftCell="B59" zoomScale="170" zoomScaleNormal="170" workbookViewId="0">
      <selection activeCell="G1" sqref="G1"/>
    </sheetView>
  </sheetViews>
  <sheetFormatPr baseColWidth="10" defaultRowHeight="13" x14ac:dyDescent="0.15"/>
  <sheetData>
    <row r="1" spans="1:7" x14ac:dyDescent="0.15">
      <c r="A1" t="s">
        <v>27</v>
      </c>
      <c r="B1" s="7" t="s">
        <v>32</v>
      </c>
      <c r="D1" s="7" t="s">
        <v>33</v>
      </c>
      <c r="E1" s="9">
        <f>AVERAGE(B2:B101)</f>
        <v>28.15</v>
      </c>
      <c r="F1" s="7" t="s">
        <v>34</v>
      </c>
      <c r="G1">
        <f>_xlfn.STDEV.S(B2:B101)</f>
        <v>10.957562768160711</v>
      </c>
    </row>
    <row r="2" spans="1:7" x14ac:dyDescent="0.15">
      <c r="A2">
        <v>1</v>
      </c>
      <c r="B2">
        <v>23</v>
      </c>
    </row>
    <row r="3" spans="1:7" x14ac:dyDescent="0.15">
      <c r="A3">
        <v>2</v>
      </c>
      <c r="B3">
        <v>41</v>
      </c>
    </row>
    <row r="4" spans="1:7" x14ac:dyDescent="0.15">
      <c r="A4">
        <v>3</v>
      </c>
      <c r="B4">
        <v>37</v>
      </c>
    </row>
    <row r="5" spans="1:7" x14ac:dyDescent="0.15">
      <c r="A5">
        <v>4</v>
      </c>
      <c r="B5">
        <v>31</v>
      </c>
    </row>
    <row r="6" spans="1:7" x14ac:dyDescent="0.15">
      <c r="A6">
        <v>5</v>
      </c>
      <c r="B6">
        <v>2</v>
      </c>
    </row>
    <row r="7" spans="1:7" x14ac:dyDescent="0.15">
      <c r="A7">
        <v>6</v>
      </c>
      <c r="B7">
        <v>10</v>
      </c>
    </row>
    <row r="8" spans="1:7" x14ac:dyDescent="0.15">
      <c r="A8">
        <v>7</v>
      </c>
      <c r="B8">
        <v>18</v>
      </c>
    </row>
    <row r="9" spans="1:7" x14ac:dyDescent="0.15">
      <c r="A9">
        <v>8</v>
      </c>
      <c r="B9">
        <v>8</v>
      </c>
    </row>
    <row r="10" spans="1:7" x14ac:dyDescent="0.15">
      <c r="A10">
        <v>9</v>
      </c>
      <c r="B10">
        <v>31</v>
      </c>
    </row>
    <row r="11" spans="1:7" x14ac:dyDescent="0.15">
      <c r="A11">
        <v>10</v>
      </c>
      <c r="B11">
        <v>34</v>
      </c>
    </row>
    <row r="12" spans="1:7" x14ac:dyDescent="0.15">
      <c r="A12">
        <v>11</v>
      </c>
      <c r="B12">
        <v>33</v>
      </c>
    </row>
    <row r="13" spans="1:7" x14ac:dyDescent="0.15">
      <c r="A13">
        <v>12</v>
      </c>
      <c r="B13">
        <v>33</v>
      </c>
    </row>
    <row r="14" spans="1:7" x14ac:dyDescent="0.15">
      <c r="A14">
        <v>13</v>
      </c>
      <c r="B14">
        <v>25</v>
      </c>
    </row>
    <row r="15" spans="1:7" x14ac:dyDescent="0.15">
      <c r="A15">
        <v>14</v>
      </c>
      <c r="B15">
        <v>21</v>
      </c>
    </row>
    <row r="16" spans="1:7" x14ac:dyDescent="0.15">
      <c r="A16">
        <v>15</v>
      </c>
      <c r="B16">
        <v>31</v>
      </c>
    </row>
    <row r="17" spans="1:2" x14ac:dyDescent="0.15">
      <c r="A17">
        <v>16</v>
      </c>
      <c r="B17">
        <v>36</v>
      </c>
    </row>
    <row r="18" spans="1:2" x14ac:dyDescent="0.15">
      <c r="A18">
        <v>17</v>
      </c>
      <c r="B18">
        <v>16</v>
      </c>
    </row>
    <row r="19" spans="1:2" x14ac:dyDescent="0.15">
      <c r="A19">
        <v>18</v>
      </c>
      <c r="B19">
        <v>37</v>
      </c>
    </row>
    <row r="20" spans="1:2" x14ac:dyDescent="0.15">
      <c r="A20">
        <v>19</v>
      </c>
      <c r="B20">
        <v>40</v>
      </c>
    </row>
    <row r="21" spans="1:2" x14ac:dyDescent="0.15">
      <c r="A21">
        <v>20</v>
      </c>
      <c r="B21">
        <v>15</v>
      </c>
    </row>
    <row r="22" spans="1:2" x14ac:dyDescent="0.15">
      <c r="A22">
        <v>21</v>
      </c>
      <c r="B22">
        <v>30</v>
      </c>
    </row>
    <row r="23" spans="1:2" x14ac:dyDescent="0.15">
      <c r="A23">
        <v>22</v>
      </c>
      <c r="B23">
        <v>23</v>
      </c>
    </row>
    <row r="24" spans="1:2" x14ac:dyDescent="0.15">
      <c r="A24">
        <v>23</v>
      </c>
      <c r="B24">
        <v>36</v>
      </c>
    </row>
    <row r="25" spans="1:2" x14ac:dyDescent="0.15">
      <c r="A25">
        <v>24</v>
      </c>
      <c r="B25">
        <v>23</v>
      </c>
    </row>
    <row r="26" spans="1:2" x14ac:dyDescent="0.15">
      <c r="A26">
        <v>25</v>
      </c>
      <c r="B26">
        <v>28</v>
      </c>
    </row>
    <row r="27" spans="1:2" x14ac:dyDescent="0.15">
      <c r="A27">
        <v>26</v>
      </c>
      <c r="B27">
        <v>17</v>
      </c>
    </row>
    <row r="28" spans="1:2" x14ac:dyDescent="0.15">
      <c r="A28">
        <v>27</v>
      </c>
      <c r="B28">
        <v>59</v>
      </c>
    </row>
    <row r="29" spans="1:2" x14ac:dyDescent="0.15">
      <c r="A29">
        <v>28</v>
      </c>
      <c r="B29">
        <v>22</v>
      </c>
    </row>
    <row r="30" spans="1:2" x14ac:dyDescent="0.15">
      <c r="A30">
        <v>29</v>
      </c>
      <c r="B30">
        <v>37</v>
      </c>
    </row>
    <row r="31" spans="1:2" x14ac:dyDescent="0.15">
      <c r="A31">
        <v>30</v>
      </c>
      <c r="B31">
        <v>35</v>
      </c>
    </row>
    <row r="32" spans="1:2" x14ac:dyDescent="0.15">
      <c r="A32">
        <v>31</v>
      </c>
      <c r="B32">
        <v>38</v>
      </c>
    </row>
    <row r="33" spans="1:2" x14ac:dyDescent="0.15">
      <c r="A33">
        <v>32</v>
      </c>
      <c r="B33">
        <v>18</v>
      </c>
    </row>
    <row r="34" spans="1:2" x14ac:dyDescent="0.15">
      <c r="A34">
        <v>33</v>
      </c>
      <c r="B34">
        <v>22</v>
      </c>
    </row>
    <row r="35" spans="1:2" x14ac:dyDescent="0.15">
      <c r="A35">
        <v>34</v>
      </c>
      <c r="B35">
        <v>24</v>
      </c>
    </row>
    <row r="36" spans="1:2" x14ac:dyDescent="0.15">
      <c r="A36">
        <v>35</v>
      </c>
      <c r="B36">
        <v>23</v>
      </c>
    </row>
    <row r="37" spans="1:2" x14ac:dyDescent="0.15">
      <c r="A37">
        <v>36</v>
      </c>
      <c r="B37">
        <v>19</v>
      </c>
    </row>
    <row r="38" spans="1:2" x14ac:dyDescent="0.15">
      <c r="A38">
        <v>37</v>
      </c>
      <c r="B38">
        <v>47</v>
      </c>
    </row>
    <row r="39" spans="1:2" x14ac:dyDescent="0.15">
      <c r="A39">
        <v>38</v>
      </c>
      <c r="B39">
        <v>28</v>
      </c>
    </row>
    <row r="40" spans="1:2" x14ac:dyDescent="0.15">
      <c r="A40">
        <v>39</v>
      </c>
      <c r="B40">
        <v>45</v>
      </c>
    </row>
    <row r="41" spans="1:2" x14ac:dyDescent="0.15">
      <c r="A41">
        <v>40</v>
      </c>
      <c r="B41">
        <v>29</v>
      </c>
    </row>
    <row r="42" spans="1:2" x14ac:dyDescent="0.15">
      <c r="A42">
        <v>41</v>
      </c>
      <c r="B42">
        <v>32</v>
      </c>
    </row>
    <row r="43" spans="1:2" x14ac:dyDescent="0.15">
      <c r="A43">
        <v>42</v>
      </c>
      <c r="B43">
        <v>26</v>
      </c>
    </row>
    <row r="44" spans="1:2" x14ac:dyDescent="0.15">
      <c r="A44">
        <v>43</v>
      </c>
      <c r="B44">
        <v>42</v>
      </c>
    </row>
    <row r="45" spans="1:2" x14ac:dyDescent="0.15">
      <c r="A45">
        <v>44</v>
      </c>
      <c r="B45">
        <v>20</v>
      </c>
    </row>
    <row r="46" spans="1:2" x14ac:dyDescent="0.15">
      <c r="A46">
        <v>45</v>
      </c>
      <c r="B46">
        <v>12</v>
      </c>
    </row>
    <row r="47" spans="1:2" x14ac:dyDescent="0.15">
      <c r="A47">
        <v>46</v>
      </c>
      <c r="B47">
        <v>8</v>
      </c>
    </row>
    <row r="48" spans="1:2" x14ac:dyDescent="0.15">
      <c r="A48">
        <v>47</v>
      </c>
      <c r="B48">
        <v>41</v>
      </c>
    </row>
    <row r="49" spans="1:2" x14ac:dyDescent="0.15">
      <c r="A49">
        <v>48</v>
      </c>
      <c r="B49">
        <v>36</v>
      </c>
    </row>
    <row r="50" spans="1:2" x14ac:dyDescent="0.15">
      <c r="A50">
        <v>49</v>
      </c>
      <c r="B50">
        <v>25</v>
      </c>
    </row>
    <row r="51" spans="1:2" x14ac:dyDescent="0.15">
      <c r="A51">
        <v>50</v>
      </c>
      <c r="B51">
        <v>24</v>
      </c>
    </row>
    <row r="52" spans="1:2" x14ac:dyDescent="0.15">
      <c r="A52">
        <v>51</v>
      </c>
      <c r="B52">
        <v>26</v>
      </c>
    </row>
    <row r="53" spans="1:2" x14ac:dyDescent="0.15">
      <c r="A53">
        <v>52</v>
      </c>
      <c r="B53">
        <v>25</v>
      </c>
    </row>
    <row r="54" spans="1:2" x14ac:dyDescent="0.15">
      <c r="A54">
        <v>53</v>
      </c>
      <c r="B54">
        <v>35</v>
      </c>
    </row>
    <row r="55" spans="1:2" x14ac:dyDescent="0.15">
      <c r="A55">
        <v>54</v>
      </c>
      <c r="B55">
        <v>32</v>
      </c>
    </row>
    <row r="56" spans="1:2" x14ac:dyDescent="0.15">
      <c r="A56">
        <v>55</v>
      </c>
      <c r="B56">
        <v>15</v>
      </c>
    </row>
    <row r="57" spans="1:2" x14ac:dyDescent="0.15">
      <c r="A57">
        <v>56</v>
      </c>
      <c r="B57">
        <v>28</v>
      </c>
    </row>
    <row r="58" spans="1:2" x14ac:dyDescent="0.15">
      <c r="A58">
        <v>57</v>
      </c>
      <c r="B58">
        <v>20</v>
      </c>
    </row>
    <row r="59" spans="1:2" x14ac:dyDescent="0.15">
      <c r="A59">
        <v>58</v>
      </c>
      <c r="B59">
        <v>30</v>
      </c>
    </row>
    <row r="60" spans="1:2" x14ac:dyDescent="0.15">
      <c r="A60">
        <v>59</v>
      </c>
      <c r="B60">
        <v>20</v>
      </c>
    </row>
    <row r="61" spans="1:2" x14ac:dyDescent="0.15">
      <c r="A61">
        <v>60</v>
      </c>
      <c r="B61">
        <v>40</v>
      </c>
    </row>
    <row r="62" spans="1:2" x14ac:dyDescent="0.15">
      <c r="A62">
        <v>61</v>
      </c>
      <c r="B62">
        <v>47</v>
      </c>
    </row>
    <row r="63" spans="1:2" x14ac:dyDescent="0.15">
      <c r="A63">
        <v>62</v>
      </c>
      <c r="B63">
        <v>21</v>
      </c>
    </row>
    <row r="64" spans="1:2" x14ac:dyDescent="0.15">
      <c r="A64">
        <v>63</v>
      </c>
      <c r="B64">
        <v>45</v>
      </c>
    </row>
    <row r="65" spans="1:2" x14ac:dyDescent="0.15">
      <c r="A65">
        <v>64</v>
      </c>
      <c r="B65">
        <v>27</v>
      </c>
    </row>
    <row r="66" spans="1:2" x14ac:dyDescent="0.15">
      <c r="A66">
        <v>65</v>
      </c>
      <c r="B66">
        <v>37</v>
      </c>
    </row>
    <row r="67" spans="1:2" x14ac:dyDescent="0.15">
      <c r="A67">
        <v>66</v>
      </c>
      <c r="B67">
        <v>41</v>
      </c>
    </row>
    <row r="68" spans="1:2" x14ac:dyDescent="0.15">
      <c r="A68">
        <v>67</v>
      </c>
      <c r="B68">
        <v>33</v>
      </c>
    </row>
    <row r="69" spans="1:2" x14ac:dyDescent="0.15">
      <c r="A69">
        <v>68</v>
      </c>
      <c r="B69">
        <v>46</v>
      </c>
    </row>
    <row r="70" spans="1:2" x14ac:dyDescent="0.15">
      <c r="A70">
        <v>69</v>
      </c>
      <c r="B70">
        <v>39</v>
      </c>
    </row>
    <row r="71" spans="1:2" x14ac:dyDescent="0.15">
      <c r="A71">
        <v>70</v>
      </c>
      <c r="B71">
        <v>25</v>
      </c>
    </row>
    <row r="72" spans="1:2" x14ac:dyDescent="0.15">
      <c r="A72">
        <v>71</v>
      </c>
      <c r="B72">
        <v>23</v>
      </c>
    </row>
    <row r="73" spans="1:2" x14ac:dyDescent="0.15">
      <c r="A73">
        <v>72</v>
      </c>
      <c r="B73">
        <v>28</v>
      </c>
    </row>
    <row r="74" spans="1:2" x14ac:dyDescent="0.15">
      <c r="A74">
        <v>73</v>
      </c>
      <c r="B74">
        <v>29</v>
      </c>
    </row>
    <row r="75" spans="1:2" x14ac:dyDescent="0.15">
      <c r="A75">
        <v>74</v>
      </c>
      <c r="B75">
        <v>17</v>
      </c>
    </row>
    <row r="76" spans="1:2" x14ac:dyDescent="0.15">
      <c r="A76">
        <v>75</v>
      </c>
      <c r="B76">
        <v>25</v>
      </c>
    </row>
    <row r="77" spans="1:2" x14ac:dyDescent="0.15">
      <c r="A77">
        <v>76</v>
      </c>
      <c r="B77">
        <v>38</v>
      </c>
    </row>
    <row r="78" spans="1:2" x14ac:dyDescent="0.15">
      <c r="A78">
        <v>77</v>
      </c>
      <c r="B78">
        <v>32</v>
      </c>
    </row>
    <row r="79" spans="1:2" x14ac:dyDescent="0.15">
      <c r="A79">
        <v>78</v>
      </c>
      <c r="B79">
        <v>44</v>
      </c>
    </row>
    <row r="80" spans="1:2" x14ac:dyDescent="0.15">
      <c r="A80">
        <v>79</v>
      </c>
      <c r="B80">
        <v>3</v>
      </c>
    </row>
    <row r="81" spans="1:2" x14ac:dyDescent="0.15">
      <c r="A81">
        <v>80</v>
      </c>
      <c r="B81">
        <v>38</v>
      </c>
    </row>
    <row r="82" spans="1:2" x14ac:dyDescent="0.15">
      <c r="A82">
        <v>81</v>
      </c>
      <c r="B82">
        <v>47</v>
      </c>
    </row>
    <row r="83" spans="1:2" x14ac:dyDescent="0.15">
      <c r="A83">
        <v>82</v>
      </c>
      <c r="B83">
        <v>15</v>
      </c>
    </row>
    <row r="84" spans="1:2" x14ac:dyDescent="0.15">
      <c r="A84">
        <v>83</v>
      </c>
      <c r="B84">
        <v>20</v>
      </c>
    </row>
    <row r="85" spans="1:2" x14ac:dyDescent="0.15">
      <c r="A85">
        <v>84</v>
      </c>
      <c r="B85">
        <v>21</v>
      </c>
    </row>
    <row r="86" spans="1:2" x14ac:dyDescent="0.15">
      <c r="A86">
        <v>85</v>
      </c>
      <c r="B86">
        <v>7</v>
      </c>
    </row>
    <row r="87" spans="1:2" x14ac:dyDescent="0.15">
      <c r="A87">
        <v>86</v>
      </c>
      <c r="B87">
        <v>20</v>
      </c>
    </row>
    <row r="88" spans="1:2" x14ac:dyDescent="0.15">
      <c r="A88">
        <v>87</v>
      </c>
      <c r="B88">
        <v>42</v>
      </c>
    </row>
    <row r="89" spans="1:2" x14ac:dyDescent="0.15">
      <c r="A89">
        <v>88</v>
      </c>
      <c r="B89">
        <v>23</v>
      </c>
    </row>
    <row r="90" spans="1:2" x14ac:dyDescent="0.15">
      <c r="A90">
        <v>89</v>
      </c>
      <c r="B90">
        <v>19</v>
      </c>
    </row>
    <row r="91" spans="1:2" x14ac:dyDescent="0.15">
      <c r="A91">
        <v>90</v>
      </c>
      <c r="B91">
        <v>28</v>
      </c>
    </row>
    <row r="92" spans="1:2" x14ac:dyDescent="0.15">
      <c r="A92">
        <v>91</v>
      </c>
      <c r="B92">
        <v>29</v>
      </c>
    </row>
    <row r="93" spans="1:2" x14ac:dyDescent="0.15">
      <c r="A93">
        <v>92</v>
      </c>
      <c r="B93">
        <v>18</v>
      </c>
    </row>
    <row r="94" spans="1:2" x14ac:dyDescent="0.15">
      <c r="A94">
        <v>93</v>
      </c>
      <c r="B94">
        <v>55</v>
      </c>
    </row>
    <row r="95" spans="1:2" x14ac:dyDescent="0.15">
      <c r="A95">
        <v>94</v>
      </c>
      <c r="B95">
        <v>28</v>
      </c>
    </row>
    <row r="96" spans="1:2" x14ac:dyDescent="0.15">
      <c r="A96">
        <v>95</v>
      </c>
      <c r="B96">
        <v>14</v>
      </c>
    </row>
    <row r="97" spans="1:2" x14ac:dyDescent="0.15">
      <c r="A97">
        <v>96</v>
      </c>
      <c r="B97">
        <v>21</v>
      </c>
    </row>
    <row r="98" spans="1:2" x14ac:dyDescent="0.15">
      <c r="A98">
        <v>97</v>
      </c>
      <c r="B98">
        <v>32</v>
      </c>
    </row>
    <row r="99" spans="1:2" x14ac:dyDescent="0.15">
      <c r="A99">
        <v>98</v>
      </c>
      <c r="B99">
        <v>25</v>
      </c>
    </row>
    <row r="100" spans="1:2" x14ac:dyDescent="0.15">
      <c r="A100">
        <v>99</v>
      </c>
      <c r="B100">
        <v>24</v>
      </c>
    </row>
    <row r="101" spans="1:2" x14ac:dyDescent="0.15">
      <c r="A101">
        <v>100</v>
      </c>
      <c r="B101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I101"/>
  <sheetViews>
    <sheetView tabSelected="1" topLeftCell="B1" zoomScale="170" zoomScaleNormal="170" zoomScalePageLayoutView="150" workbookViewId="0">
      <selection activeCell="K5" sqref="K5"/>
    </sheetView>
  </sheetViews>
  <sheetFormatPr baseColWidth="10" defaultRowHeight="13" x14ac:dyDescent="0.15"/>
  <cols>
    <col min="1" max="1" width="22.33203125" customWidth="1"/>
    <col min="2" max="2" width="12.1640625" bestFit="1" customWidth="1"/>
    <col min="3" max="3" width="7.1640625" customWidth="1"/>
    <col min="4" max="4" width="5.5" bestFit="1" customWidth="1"/>
    <col min="5" max="5" width="12.1640625" bestFit="1" customWidth="1"/>
    <col min="6" max="6" width="13" customWidth="1"/>
    <col min="7" max="7" width="12.1640625" bestFit="1" customWidth="1"/>
    <col min="8" max="8" width="11.1640625" bestFit="1" customWidth="1"/>
  </cols>
  <sheetData>
    <row r="1" spans="1:9" x14ac:dyDescent="0.15">
      <c r="A1" s="4" t="s">
        <v>29</v>
      </c>
      <c r="D1" s="7" t="s">
        <v>27</v>
      </c>
      <c r="E1" s="4" t="s">
        <v>28</v>
      </c>
      <c r="F1" s="4" t="s">
        <v>37</v>
      </c>
      <c r="G1" s="4" t="s">
        <v>39</v>
      </c>
      <c r="H1" s="4" t="s">
        <v>38</v>
      </c>
    </row>
    <row r="2" spans="1:9" x14ac:dyDescent="0.15">
      <c r="A2" s="5" t="s">
        <v>4</v>
      </c>
      <c r="D2">
        <v>1</v>
      </c>
      <c r="E2">
        <f ca="1">_xlfn.GAMMA.INV(RAND(),$B$10,$B$11)</f>
        <v>23.040137489344222</v>
      </c>
      <c r="F2" s="12">
        <f ca="1">G2+H2</f>
        <v>6959.8625106557784</v>
      </c>
      <c r="G2" s="11">
        <f ca="1">$B$3*MAX(0,$B$13-E2)</f>
        <v>6959.8625106557784</v>
      </c>
      <c r="H2" s="11">
        <f ca="1">$B$4*MAX(0,E2 - $B$13)</f>
        <v>0</v>
      </c>
      <c r="I2">
        <f ca="1">IF(F2&gt;100000,1,0)</f>
        <v>0</v>
      </c>
    </row>
    <row r="3" spans="1:9" x14ac:dyDescent="0.15">
      <c r="A3" s="10" t="s">
        <v>35</v>
      </c>
      <c r="B3">
        <v>1000</v>
      </c>
      <c r="D3">
        <v>2</v>
      </c>
      <c r="E3">
        <f t="shared" ref="E3:E66" ca="1" si="0">_xlfn.GAMMA.INV(RAND(),$B$10,$B$11)</f>
        <v>33.960262364458622</v>
      </c>
      <c r="F3" s="12">
        <f t="shared" ref="F3:F21" ca="1" si="1">G3+H3</f>
        <v>35642.361280127596</v>
      </c>
      <c r="G3" s="11">
        <f t="shared" ref="G3:G21" ca="1" si="2">$B$3*MAX(0,$B$13-E3)</f>
        <v>0</v>
      </c>
      <c r="H3" s="11">
        <f t="shared" ref="H3:H21" ca="1" si="3">$B$4*MAX(0,E3 - $B$13)</f>
        <v>35642.361280127596</v>
      </c>
      <c r="I3">
        <f t="shared" ref="I3:I17" ca="1" si="4">IF(F3&gt;100000,1,0)</f>
        <v>0</v>
      </c>
    </row>
    <row r="4" spans="1:9" x14ac:dyDescent="0.15">
      <c r="A4" s="10" t="s">
        <v>36</v>
      </c>
      <c r="B4">
        <v>9000</v>
      </c>
      <c r="D4">
        <v>3</v>
      </c>
      <c r="E4">
        <f t="shared" ca="1" si="0"/>
        <v>33.910800631749865</v>
      </c>
      <c r="F4" s="12">
        <f t="shared" ca="1" si="1"/>
        <v>35197.205685748784</v>
      </c>
      <c r="G4" s="11">
        <f t="shared" ca="1" si="2"/>
        <v>0</v>
      </c>
      <c r="H4" s="11">
        <f t="shared" ca="1" si="3"/>
        <v>35197.205685748784</v>
      </c>
      <c r="I4">
        <f t="shared" ca="1" si="4"/>
        <v>0</v>
      </c>
    </row>
    <row r="5" spans="1:9" x14ac:dyDescent="0.15">
      <c r="D5">
        <v>4</v>
      </c>
      <c r="E5">
        <f t="shared" ca="1" si="0"/>
        <v>46.879066961517871</v>
      </c>
      <c r="F5" s="12">
        <f t="shared" ca="1" si="1"/>
        <v>151911.60265366084</v>
      </c>
      <c r="G5" s="11">
        <f t="shared" ca="1" si="2"/>
        <v>0</v>
      </c>
      <c r="H5" s="11">
        <f t="shared" ca="1" si="3"/>
        <v>151911.60265366084</v>
      </c>
      <c r="I5">
        <f t="shared" ca="1" si="4"/>
        <v>1</v>
      </c>
    </row>
    <row r="6" spans="1:9" x14ac:dyDescent="0.15">
      <c r="A6" s="4" t="s">
        <v>7</v>
      </c>
      <c r="B6" s="2" t="s">
        <v>30</v>
      </c>
      <c r="D6">
        <v>5</v>
      </c>
      <c r="E6">
        <f t="shared" ca="1" si="0"/>
        <v>25.842145920223007</v>
      </c>
      <c r="F6" s="12">
        <f t="shared" ca="1" si="1"/>
        <v>4157.8540797769929</v>
      </c>
      <c r="G6" s="11">
        <f t="shared" ca="1" si="2"/>
        <v>4157.8540797769929</v>
      </c>
      <c r="H6" s="11">
        <f t="shared" ca="1" si="3"/>
        <v>0</v>
      </c>
      <c r="I6">
        <f t="shared" ca="1" si="4"/>
        <v>0</v>
      </c>
    </row>
    <row r="7" spans="1:9" x14ac:dyDescent="0.15">
      <c r="A7" s="10" t="s">
        <v>0</v>
      </c>
      <c r="B7" s="8">
        <v>28.15</v>
      </c>
      <c r="D7">
        <v>6</v>
      </c>
      <c r="E7">
        <f t="shared" ca="1" si="0"/>
        <v>11.66089951133058</v>
      </c>
      <c r="F7" s="12">
        <f t="shared" ca="1" si="1"/>
        <v>18339.100488669421</v>
      </c>
      <c r="G7" s="11">
        <f t="shared" ca="1" si="2"/>
        <v>18339.100488669421</v>
      </c>
      <c r="H7" s="11">
        <f t="shared" ca="1" si="3"/>
        <v>0</v>
      </c>
      <c r="I7">
        <f t="shared" ca="1" si="4"/>
        <v>0</v>
      </c>
    </row>
    <row r="8" spans="1:9" x14ac:dyDescent="0.15">
      <c r="A8" s="10" t="s">
        <v>1</v>
      </c>
      <c r="B8">
        <v>10.957562769999999</v>
      </c>
      <c r="D8">
        <v>7</v>
      </c>
      <c r="E8">
        <f t="shared" ca="1" si="0"/>
        <v>19.086504805185328</v>
      </c>
      <c r="F8" s="12">
        <f t="shared" ca="1" si="1"/>
        <v>10913.495194814672</v>
      </c>
      <c r="G8" s="11">
        <f t="shared" ca="1" si="2"/>
        <v>10913.495194814672</v>
      </c>
      <c r="H8" s="11">
        <f t="shared" ca="1" si="3"/>
        <v>0</v>
      </c>
      <c r="I8">
        <f t="shared" ca="1" si="4"/>
        <v>0</v>
      </c>
    </row>
    <row r="9" spans="1:9" x14ac:dyDescent="0.15">
      <c r="A9" s="10" t="s">
        <v>31</v>
      </c>
      <c r="B9">
        <f>B8*B8</f>
        <v>120.06818185849005</v>
      </c>
      <c r="D9">
        <v>8</v>
      </c>
      <c r="E9">
        <f t="shared" ca="1" si="0"/>
        <v>29.32355437669294</v>
      </c>
      <c r="F9" s="12">
        <f t="shared" ca="1" si="1"/>
        <v>676.44562330706037</v>
      </c>
      <c r="G9" s="11">
        <f t="shared" ca="1" si="2"/>
        <v>676.44562330706037</v>
      </c>
      <c r="H9" s="11">
        <f t="shared" ca="1" si="3"/>
        <v>0</v>
      </c>
      <c r="I9">
        <f t="shared" ca="1" si="4"/>
        <v>0</v>
      </c>
    </row>
    <row r="10" spans="1:9" x14ac:dyDescent="0.15">
      <c r="A10" s="10" t="s">
        <v>3</v>
      </c>
      <c r="B10">
        <f>B7/B11</f>
        <v>6.5997709612521085</v>
      </c>
      <c r="D10">
        <v>9</v>
      </c>
      <c r="E10">
        <f t="shared" ca="1" si="0"/>
        <v>25.362860633729607</v>
      </c>
      <c r="F10" s="12">
        <f t="shared" ca="1" si="1"/>
        <v>4637.1393662703931</v>
      </c>
      <c r="G10" s="11">
        <f t="shared" ca="1" si="2"/>
        <v>4637.1393662703931</v>
      </c>
      <c r="H10" s="11">
        <f t="shared" ca="1" si="3"/>
        <v>0</v>
      </c>
      <c r="I10">
        <f t="shared" ca="1" si="4"/>
        <v>0</v>
      </c>
    </row>
    <row r="11" spans="1:9" x14ac:dyDescent="0.15">
      <c r="A11" s="10" t="s">
        <v>2</v>
      </c>
      <c r="B11">
        <f>B9/B7</f>
        <v>4.2652995331612811</v>
      </c>
      <c r="D11">
        <v>10</v>
      </c>
      <c r="E11">
        <f t="shared" ca="1" si="0"/>
        <v>27.141769609058571</v>
      </c>
      <c r="F11" s="12">
        <f t="shared" ca="1" si="1"/>
        <v>2858.2303909414295</v>
      </c>
      <c r="G11" s="11">
        <f t="shared" ca="1" si="2"/>
        <v>2858.2303909414295</v>
      </c>
      <c r="H11" s="11">
        <f t="shared" ca="1" si="3"/>
        <v>0</v>
      </c>
      <c r="I11">
        <f t="shared" ca="1" si="4"/>
        <v>0</v>
      </c>
    </row>
    <row r="12" spans="1:9" x14ac:dyDescent="0.15">
      <c r="A12" s="5" t="s">
        <v>8</v>
      </c>
      <c r="D12">
        <v>11</v>
      </c>
      <c r="E12">
        <f t="shared" ca="1" si="0"/>
        <v>22.03531742805286</v>
      </c>
      <c r="F12" s="12">
        <f t="shared" ca="1" si="1"/>
        <v>7964.6825719471399</v>
      </c>
      <c r="G12" s="11">
        <f t="shared" ca="1" si="2"/>
        <v>7964.6825719471399</v>
      </c>
      <c r="H12" s="11">
        <f t="shared" ca="1" si="3"/>
        <v>0</v>
      </c>
      <c r="I12">
        <f t="shared" ca="1" si="4"/>
        <v>0</v>
      </c>
    </row>
    <row r="13" spans="1:9" x14ac:dyDescent="0.15">
      <c r="A13" s="1" t="s">
        <v>9</v>
      </c>
      <c r="B13">
        <v>30</v>
      </c>
      <c r="D13">
        <v>12</v>
      </c>
      <c r="E13">
        <f t="shared" ca="1" si="0"/>
        <v>29.722457904266857</v>
      </c>
      <c r="F13" s="12">
        <f t="shared" ca="1" si="1"/>
        <v>277.54209573314267</v>
      </c>
      <c r="G13" s="11">
        <f t="shared" ca="1" si="2"/>
        <v>277.54209573314267</v>
      </c>
      <c r="H13" s="11">
        <f t="shared" ca="1" si="3"/>
        <v>0</v>
      </c>
      <c r="I13">
        <f t="shared" ca="1" si="4"/>
        <v>0</v>
      </c>
    </row>
    <row r="14" spans="1:9" x14ac:dyDescent="0.15">
      <c r="D14">
        <v>13</v>
      </c>
      <c r="E14">
        <f t="shared" ca="1" si="0"/>
        <v>37.466027652275109</v>
      </c>
      <c r="F14" s="12">
        <f t="shared" ca="1" si="1"/>
        <v>67194.248870475974</v>
      </c>
      <c r="G14" s="11">
        <f t="shared" ca="1" si="2"/>
        <v>0</v>
      </c>
      <c r="H14" s="11">
        <f t="shared" ca="1" si="3"/>
        <v>67194.248870475974</v>
      </c>
      <c r="I14">
        <f t="shared" ca="1" si="4"/>
        <v>0</v>
      </c>
    </row>
    <row r="15" spans="1:9" x14ac:dyDescent="0.15">
      <c r="A15" s="4" t="s">
        <v>10</v>
      </c>
      <c r="D15">
        <v>14</v>
      </c>
      <c r="E15">
        <f t="shared" ca="1" si="0"/>
        <v>35.883938471588053</v>
      </c>
      <c r="F15" s="12">
        <f t="shared" ca="1" si="1"/>
        <v>52955.446244292478</v>
      </c>
      <c r="G15" s="11">
        <f t="shared" ca="1" si="2"/>
        <v>0</v>
      </c>
      <c r="H15" s="11">
        <f t="shared" ca="1" si="3"/>
        <v>52955.446244292478</v>
      </c>
      <c r="I15">
        <f t="shared" ca="1" si="4"/>
        <v>0</v>
      </c>
    </row>
    <row r="16" spans="1:9" x14ac:dyDescent="0.15">
      <c r="A16" s="10" t="s">
        <v>40</v>
      </c>
      <c r="B16">
        <f ca="1">COUNT($F$2:$F$101)</f>
        <v>100</v>
      </c>
      <c r="D16">
        <v>15</v>
      </c>
      <c r="E16">
        <f t="shared" ca="1" si="0"/>
        <v>25.034435389913281</v>
      </c>
      <c r="F16" s="12">
        <f t="shared" ca="1" si="1"/>
        <v>4965.5646100867198</v>
      </c>
      <c r="G16" s="11">
        <f t="shared" ca="1" si="2"/>
        <v>4965.5646100867198</v>
      </c>
      <c r="H16" s="11">
        <f t="shared" ca="1" si="3"/>
        <v>0</v>
      </c>
      <c r="I16">
        <f t="shared" ca="1" si="4"/>
        <v>0</v>
      </c>
    </row>
    <row r="17" spans="1:9" x14ac:dyDescent="0.15">
      <c r="A17" s="10" t="s">
        <v>41</v>
      </c>
      <c r="B17" s="12">
        <f ca="1">AVERAGE($F$2:$F$101)</f>
        <v>28705.935869983627</v>
      </c>
      <c r="D17">
        <v>16</v>
      </c>
      <c r="E17">
        <f t="shared" ca="1" si="0"/>
        <v>28.342020212200076</v>
      </c>
      <c r="F17" s="12">
        <f t="shared" ca="1" si="1"/>
        <v>1657.979787799924</v>
      </c>
      <c r="G17" s="11">
        <f t="shared" ca="1" si="2"/>
        <v>1657.979787799924</v>
      </c>
      <c r="H17" s="11">
        <f t="shared" ca="1" si="3"/>
        <v>0</v>
      </c>
      <c r="I17">
        <f t="shared" ca="1" si="4"/>
        <v>0</v>
      </c>
    </row>
    <row r="18" spans="1:9" x14ac:dyDescent="0.15">
      <c r="A18" s="10" t="s">
        <v>42</v>
      </c>
      <c r="B18">
        <f ca="1">_xlfn.VAR.S($F$2:$F$101)</f>
        <v>1989350052.1628499</v>
      </c>
      <c r="D18">
        <v>17</v>
      </c>
      <c r="E18">
        <f t="shared" ca="1" si="0"/>
        <v>26.855519473377186</v>
      </c>
      <c r="F18" s="12">
        <f t="shared" ca="1" si="1"/>
        <v>3144.4805266228145</v>
      </c>
      <c r="G18" s="11">
        <f t="shared" ca="1" si="2"/>
        <v>3144.4805266228145</v>
      </c>
      <c r="H18" s="11">
        <f t="shared" ca="1" si="3"/>
        <v>0</v>
      </c>
    </row>
    <row r="19" spans="1:9" x14ac:dyDescent="0.15">
      <c r="A19" s="10" t="s">
        <v>43</v>
      </c>
      <c r="B19" s="11">
        <f ca="1">_xlfn.STDEV.S($F$2:$F$101)</f>
        <v>44602.130578738608</v>
      </c>
      <c r="D19">
        <v>18</v>
      </c>
      <c r="E19">
        <f t="shared" ca="1" si="0"/>
        <v>23.135578388678017</v>
      </c>
      <c r="F19" s="12">
        <f t="shared" ca="1" si="1"/>
        <v>6864.4216113219836</v>
      </c>
      <c r="G19" s="11">
        <f t="shared" ca="1" si="2"/>
        <v>6864.4216113219836</v>
      </c>
      <c r="H19" s="11">
        <f t="shared" ca="1" si="3"/>
        <v>0</v>
      </c>
    </row>
    <row r="20" spans="1:9" x14ac:dyDescent="0.15">
      <c r="A20" s="10" t="s">
        <v>46</v>
      </c>
      <c r="B20">
        <f ca="1">B19/SQRT(B16)</f>
        <v>4460.2130578738606</v>
      </c>
      <c r="D20">
        <v>19</v>
      </c>
      <c r="E20">
        <f t="shared" ca="1" si="0"/>
        <v>20.540600291334652</v>
      </c>
      <c r="F20" s="12">
        <f t="shared" ca="1" si="1"/>
        <v>9459.399708665349</v>
      </c>
      <c r="G20" s="11">
        <f t="shared" ca="1" si="2"/>
        <v>9459.399708665349</v>
      </c>
      <c r="H20" s="11">
        <f t="shared" ca="1" si="3"/>
        <v>0</v>
      </c>
    </row>
    <row r="21" spans="1:9" x14ac:dyDescent="0.15">
      <c r="A21" s="10" t="s">
        <v>44</v>
      </c>
      <c r="B21">
        <v>0.05</v>
      </c>
      <c r="D21">
        <v>20</v>
      </c>
      <c r="E21">
        <f t="shared" ca="1" si="0"/>
        <v>20.593831809416507</v>
      </c>
      <c r="F21" s="12">
        <f t="shared" ca="1" si="1"/>
        <v>9406.1681905834939</v>
      </c>
      <c r="G21" s="11">
        <f t="shared" ca="1" si="2"/>
        <v>9406.1681905834939</v>
      </c>
      <c r="H21" s="11">
        <f t="shared" ca="1" si="3"/>
        <v>0</v>
      </c>
    </row>
    <row r="22" spans="1:9" x14ac:dyDescent="0.15">
      <c r="A22" s="10" t="s">
        <v>45</v>
      </c>
      <c r="B22">
        <f>1-(B21/2)</f>
        <v>0.97499999999999998</v>
      </c>
      <c r="D22">
        <v>21</v>
      </c>
      <c r="E22">
        <f t="shared" ca="1" si="0"/>
        <v>39.869598004430529</v>
      </c>
      <c r="F22" s="12">
        <f t="shared" ref="F22:F85" ca="1" si="5">G22+H22</f>
        <v>88826.382039874763</v>
      </c>
      <c r="G22" s="11">
        <f t="shared" ref="G22:G85" ca="1" si="6">$B$3*MAX(0,$B$13-E22)</f>
        <v>0</v>
      </c>
      <c r="H22" s="11">
        <f t="shared" ref="H22:H85" ca="1" si="7">$B$4*MAX(0,E22 - $B$13)</f>
        <v>88826.382039874763</v>
      </c>
    </row>
    <row r="23" spans="1:9" x14ac:dyDescent="0.15">
      <c r="A23" s="10" t="s">
        <v>47</v>
      </c>
      <c r="B23">
        <f ca="1">_xlfn.T.INV(B22,B16-1)</f>
        <v>1.9842169515864165</v>
      </c>
      <c r="D23">
        <v>22</v>
      </c>
      <c r="E23">
        <f t="shared" ca="1" si="0"/>
        <v>23.079291262827518</v>
      </c>
      <c r="F23" s="12">
        <f t="shared" ca="1" si="5"/>
        <v>6920.7087371724829</v>
      </c>
      <c r="G23" s="11">
        <f t="shared" ca="1" si="6"/>
        <v>6920.7087371724829</v>
      </c>
      <c r="H23" s="11">
        <f t="shared" ca="1" si="7"/>
        <v>0</v>
      </c>
    </row>
    <row r="24" spans="1:9" x14ac:dyDescent="0.15">
      <c r="A24" s="10" t="s">
        <v>50</v>
      </c>
      <c r="B24" s="11">
        <f ca="1">B23*B20</f>
        <v>8850.0303571204004</v>
      </c>
      <c r="D24">
        <v>23</v>
      </c>
      <c r="E24">
        <f t="shared" ca="1" si="0"/>
        <v>23.565301635598559</v>
      </c>
      <c r="F24" s="12">
        <f t="shared" ca="1" si="5"/>
        <v>6434.6983644014417</v>
      </c>
      <c r="G24" s="11">
        <f t="shared" ca="1" si="6"/>
        <v>6434.6983644014417</v>
      </c>
      <c r="H24" s="11">
        <f t="shared" ca="1" si="7"/>
        <v>0</v>
      </c>
    </row>
    <row r="25" spans="1:9" x14ac:dyDescent="0.15">
      <c r="A25" s="10" t="s">
        <v>49</v>
      </c>
      <c r="B25" s="11">
        <f ca="1">B17+B24</f>
        <v>37555.966227104029</v>
      </c>
      <c r="D25">
        <v>24</v>
      </c>
      <c r="E25">
        <f t="shared" ca="1" si="0"/>
        <v>23.190774226457609</v>
      </c>
      <c r="F25" s="12">
        <f t="shared" ca="1" si="5"/>
        <v>6809.2257735423909</v>
      </c>
      <c r="G25" s="11">
        <f t="shared" ca="1" si="6"/>
        <v>6809.2257735423909</v>
      </c>
      <c r="H25" s="11">
        <f t="shared" ca="1" si="7"/>
        <v>0</v>
      </c>
    </row>
    <row r="26" spans="1:9" x14ac:dyDescent="0.15">
      <c r="A26" s="10" t="s">
        <v>48</v>
      </c>
      <c r="B26" s="11">
        <f ca="1">B17-B24</f>
        <v>19855.905512863224</v>
      </c>
      <c r="D26">
        <v>25</v>
      </c>
      <c r="E26">
        <f t="shared" ca="1" si="0"/>
        <v>30.532339584687673</v>
      </c>
      <c r="F26" s="12">
        <f t="shared" ca="1" si="5"/>
        <v>4791.0562621890558</v>
      </c>
      <c r="G26" s="11">
        <f t="shared" ca="1" si="6"/>
        <v>0</v>
      </c>
      <c r="H26" s="11">
        <f t="shared" ca="1" si="7"/>
        <v>4791.0562621890558</v>
      </c>
    </row>
    <row r="27" spans="1:9" ht="11" customHeight="1" x14ac:dyDescent="0.15">
      <c r="A27" s="2"/>
      <c r="D27">
        <v>26</v>
      </c>
      <c r="E27">
        <f t="shared" ca="1" si="0"/>
        <v>41.286300031159726</v>
      </c>
      <c r="F27" s="12">
        <f t="shared" ca="1" si="5"/>
        <v>101576.70028043754</v>
      </c>
      <c r="G27" s="11">
        <f t="shared" ca="1" si="6"/>
        <v>0</v>
      </c>
      <c r="H27" s="11">
        <f t="shared" ca="1" si="7"/>
        <v>101576.70028043754</v>
      </c>
    </row>
    <row r="28" spans="1:9" x14ac:dyDescent="0.15">
      <c r="D28">
        <v>27</v>
      </c>
      <c r="E28">
        <f t="shared" ca="1" si="0"/>
        <v>26.66437290980911</v>
      </c>
      <c r="F28" s="12">
        <f t="shared" ca="1" si="5"/>
        <v>3335.6270901908902</v>
      </c>
      <c r="G28" s="11">
        <f t="shared" ca="1" si="6"/>
        <v>3335.6270901908902</v>
      </c>
      <c r="H28" s="11">
        <f t="shared" ca="1" si="7"/>
        <v>0</v>
      </c>
    </row>
    <row r="29" spans="1:9" x14ac:dyDescent="0.15">
      <c r="D29">
        <v>28</v>
      </c>
      <c r="E29">
        <f t="shared" ca="1" si="0"/>
        <v>31.736028458201584</v>
      </c>
      <c r="F29" s="12">
        <f t="shared" ca="1" si="5"/>
        <v>15624.256123814259</v>
      </c>
      <c r="G29" s="11">
        <f t="shared" ca="1" si="6"/>
        <v>0</v>
      </c>
      <c r="H29" s="11">
        <f t="shared" ca="1" si="7"/>
        <v>15624.256123814259</v>
      </c>
    </row>
    <row r="30" spans="1:9" x14ac:dyDescent="0.15">
      <c r="D30">
        <v>29</v>
      </c>
      <c r="E30">
        <f t="shared" ca="1" si="0"/>
        <v>21.292453605721658</v>
      </c>
      <c r="F30" s="12">
        <f t="shared" ca="1" si="5"/>
        <v>8707.5463942783426</v>
      </c>
      <c r="G30" s="11">
        <f t="shared" ca="1" si="6"/>
        <v>8707.5463942783426</v>
      </c>
      <c r="H30" s="11">
        <f t="shared" ca="1" si="7"/>
        <v>0</v>
      </c>
    </row>
    <row r="31" spans="1:9" x14ac:dyDescent="0.15">
      <c r="D31">
        <v>30</v>
      </c>
      <c r="E31">
        <f t="shared" ca="1" si="0"/>
        <v>49.375354956159619</v>
      </c>
      <c r="F31" s="12">
        <f t="shared" ca="1" si="5"/>
        <v>174378.19460543658</v>
      </c>
      <c r="G31" s="11">
        <f t="shared" ca="1" si="6"/>
        <v>0</v>
      </c>
      <c r="H31" s="11">
        <f t="shared" ca="1" si="7"/>
        <v>174378.19460543658</v>
      </c>
    </row>
    <row r="32" spans="1:9" x14ac:dyDescent="0.15">
      <c r="D32">
        <v>31</v>
      </c>
      <c r="E32">
        <f t="shared" ca="1" si="0"/>
        <v>26.696904668617599</v>
      </c>
      <c r="F32" s="12">
        <f t="shared" ca="1" si="5"/>
        <v>3303.0953313824016</v>
      </c>
      <c r="G32" s="11">
        <f t="shared" ca="1" si="6"/>
        <v>3303.0953313824016</v>
      </c>
      <c r="H32" s="11">
        <f t="shared" ca="1" si="7"/>
        <v>0</v>
      </c>
    </row>
    <row r="33" spans="4:8" x14ac:dyDescent="0.15">
      <c r="D33">
        <v>32</v>
      </c>
      <c r="E33">
        <f t="shared" ca="1" si="0"/>
        <v>33.416466328980697</v>
      </c>
      <c r="F33" s="12">
        <f t="shared" ca="1" si="5"/>
        <v>30748.19696082627</v>
      </c>
      <c r="G33" s="11">
        <f t="shared" ca="1" si="6"/>
        <v>0</v>
      </c>
      <c r="H33" s="11">
        <f t="shared" ca="1" si="7"/>
        <v>30748.19696082627</v>
      </c>
    </row>
    <row r="34" spans="4:8" x14ac:dyDescent="0.15">
      <c r="D34">
        <v>33</v>
      </c>
      <c r="E34">
        <f t="shared" ca="1" si="0"/>
        <v>28.488666484846977</v>
      </c>
      <c r="F34" s="12">
        <f t="shared" ca="1" si="5"/>
        <v>1511.333515153023</v>
      </c>
      <c r="G34" s="11">
        <f t="shared" ca="1" si="6"/>
        <v>1511.333515153023</v>
      </c>
      <c r="H34" s="11">
        <f t="shared" ca="1" si="7"/>
        <v>0</v>
      </c>
    </row>
    <row r="35" spans="4:8" x14ac:dyDescent="0.15">
      <c r="D35">
        <v>34</v>
      </c>
      <c r="E35">
        <f t="shared" ca="1" si="0"/>
        <v>21.835068796847402</v>
      </c>
      <c r="F35" s="12">
        <f t="shared" ca="1" si="5"/>
        <v>8164.9312031525978</v>
      </c>
      <c r="G35" s="11">
        <f t="shared" ca="1" si="6"/>
        <v>8164.9312031525978</v>
      </c>
      <c r="H35" s="11">
        <f t="shared" ca="1" si="7"/>
        <v>0</v>
      </c>
    </row>
    <row r="36" spans="4:8" x14ac:dyDescent="0.15">
      <c r="D36">
        <v>35</v>
      </c>
      <c r="E36">
        <f t="shared" ca="1" si="0"/>
        <v>48.642110648610178</v>
      </c>
      <c r="F36" s="12">
        <f t="shared" ca="1" si="5"/>
        <v>167778.99583749159</v>
      </c>
      <c r="G36" s="11">
        <f t="shared" ca="1" si="6"/>
        <v>0</v>
      </c>
      <c r="H36" s="11">
        <f t="shared" ca="1" si="7"/>
        <v>167778.99583749159</v>
      </c>
    </row>
    <row r="37" spans="4:8" x14ac:dyDescent="0.15">
      <c r="D37">
        <v>36</v>
      </c>
      <c r="E37">
        <f t="shared" ca="1" si="0"/>
        <v>38.56136885018185</v>
      </c>
      <c r="F37" s="12">
        <f t="shared" ca="1" si="5"/>
        <v>77052.319651636644</v>
      </c>
      <c r="G37" s="11">
        <f t="shared" ca="1" si="6"/>
        <v>0</v>
      </c>
      <c r="H37" s="11">
        <f t="shared" ca="1" si="7"/>
        <v>77052.319651636644</v>
      </c>
    </row>
    <row r="38" spans="4:8" x14ac:dyDescent="0.15">
      <c r="D38">
        <v>37</v>
      </c>
      <c r="E38">
        <f t="shared" ca="1" si="0"/>
        <v>29.719890761513941</v>
      </c>
      <c r="F38" s="12">
        <f t="shared" ca="1" si="5"/>
        <v>280.10923848605887</v>
      </c>
      <c r="G38" s="11">
        <f t="shared" ca="1" si="6"/>
        <v>280.10923848605887</v>
      </c>
      <c r="H38" s="11">
        <f t="shared" ca="1" si="7"/>
        <v>0</v>
      </c>
    </row>
    <row r="39" spans="4:8" x14ac:dyDescent="0.15">
      <c r="D39">
        <v>38</v>
      </c>
      <c r="E39">
        <f t="shared" ca="1" si="0"/>
        <v>19.705671472157643</v>
      </c>
      <c r="F39" s="12">
        <f t="shared" ca="1" si="5"/>
        <v>10294.328527842357</v>
      </c>
      <c r="G39" s="11">
        <f t="shared" ca="1" si="6"/>
        <v>10294.328527842357</v>
      </c>
      <c r="H39" s="11">
        <f t="shared" ca="1" si="7"/>
        <v>0</v>
      </c>
    </row>
    <row r="40" spans="4:8" x14ac:dyDescent="0.15">
      <c r="D40">
        <v>39</v>
      </c>
      <c r="E40">
        <f t="shared" ca="1" si="0"/>
        <v>28.183475134248535</v>
      </c>
      <c r="F40" s="12">
        <f t="shared" ca="1" si="5"/>
        <v>1816.5248657514646</v>
      </c>
      <c r="G40" s="11">
        <f t="shared" ca="1" si="6"/>
        <v>1816.5248657514646</v>
      </c>
      <c r="H40" s="11">
        <f t="shared" ca="1" si="7"/>
        <v>0</v>
      </c>
    </row>
    <row r="41" spans="4:8" x14ac:dyDescent="0.15">
      <c r="D41">
        <v>40</v>
      </c>
      <c r="E41">
        <f t="shared" ca="1" si="0"/>
        <v>43.156221084403541</v>
      </c>
      <c r="F41" s="12">
        <f t="shared" ca="1" si="5"/>
        <v>118405.98975963186</v>
      </c>
      <c r="G41" s="11">
        <f t="shared" ca="1" si="6"/>
        <v>0</v>
      </c>
      <c r="H41" s="11">
        <f t="shared" ca="1" si="7"/>
        <v>118405.98975963186</v>
      </c>
    </row>
    <row r="42" spans="4:8" x14ac:dyDescent="0.15">
      <c r="D42">
        <v>41</v>
      </c>
      <c r="E42">
        <f t="shared" ca="1" si="0"/>
        <v>22.255830874885124</v>
      </c>
      <c r="F42" s="12">
        <f t="shared" ca="1" si="5"/>
        <v>7744.1691251148759</v>
      </c>
      <c r="G42" s="11">
        <f t="shared" ca="1" si="6"/>
        <v>7744.1691251148759</v>
      </c>
      <c r="H42" s="11">
        <f t="shared" ca="1" si="7"/>
        <v>0</v>
      </c>
    </row>
    <row r="43" spans="4:8" x14ac:dyDescent="0.15">
      <c r="D43">
        <v>42</v>
      </c>
      <c r="E43">
        <f t="shared" ca="1" si="0"/>
        <v>37.376424341560515</v>
      </c>
      <c r="F43" s="12">
        <f t="shared" ca="1" si="5"/>
        <v>66387.81907404463</v>
      </c>
      <c r="G43" s="11">
        <f t="shared" ca="1" si="6"/>
        <v>0</v>
      </c>
      <c r="H43" s="11">
        <f t="shared" ca="1" si="7"/>
        <v>66387.81907404463</v>
      </c>
    </row>
    <row r="44" spans="4:8" x14ac:dyDescent="0.15">
      <c r="D44">
        <v>43</v>
      </c>
      <c r="E44">
        <f t="shared" ca="1" si="0"/>
        <v>13.552542951144162</v>
      </c>
      <c r="F44" s="12">
        <f t="shared" ca="1" si="5"/>
        <v>16447.457048855838</v>
      </c>
      <c r="G44" s="11">
        <f t="shared" ca="1" si="6"/>
        <v>16447.457048855838</v>
      </c>
      <c r="H44" s="11">
        <f t="shared" ca="1" si="7"/>
        <v>0</v>
      </c>
    </row>
    <row r="45" spans="4:8" x14ac:dyDescent="0.15">
      <c r="D45">
        <v>44</v>
      </c>
      <c r="E45">
        <f t="shared" ca="1" si="0"/>
        <v>36.234667768238729</v>
      </c>
      <c r="F45" s="12">
        <f t="shared" ca="1" si="5"/>
        <v>56112.009914148563</v>
      </c>
      <c r="G45" s="11">
        <f t="shared" ca="1" si="6"/>
        <v>0</v>
      </c>
      <c r="H45" s="11">
        <f t="shared" ca="1" si="7"/>
        <v>56112.009914148563</v>
      </c>
    </row>
    <row r="46" spans="4:8" x14ac:dyDescent="0.15">
      <c r="D46">
        <v>45</v>
      </c>
      <c r="E46">
        <f t="shared" ca="1" si="0"/>
        <v>14.031459209315686</v>
      </c>
      <c r="F46" s="12">
        <f t="shared" ca="1" si="5"/>
        <v>15968.540790684314</v>
      </c>
      <c r="G46" s="11">
        <f t="shared" ca="1" si="6"/>
        <v>15968.540790684314</v>
      </c>
      <c r="H46" s="11">
        <f t="shared" ca="1" si="7"/>
        <v>0</v>
      </c>
    </row>
    <row r="47" spans="4:8" x14ac:dyDescent="0.15">
      <c r="D47">
        <v>46</v>
      </c>
      <c r="E47">
        <f t="shared" ca="1" si="0"/>
        <v>44.358373873896419</v>
      </c>
      <c r="F47" s="12">
        <f t="shared" ca="1" si="5"/>
        <v>129225.36486506776</v>
      </c>
      <c r="G47" s="11">
        <f t="shared" ca="1" si="6"/>
        <v>0</v>
      </c>
      <c r="H47" s="11">
        <f t="shared" ca="1" si="7"/>
        <v>129225.36486506776</v>
      </c>
    </row>
    <row r="48" spans="4:8" x14ac:dyDescent="0.15">
      <c r="D48">
        <v>47</v>
      </c>
      <c r="E48">
        <f t="shared" ca="1" si="0"/>
        <v>24.412975631358268</v>
      </c>
      <c r="F48" s="12">
        <f t="shared" ca="1" si="5"/>
        <v>5587.0243686417316</v>
      </c>
      <c r="G48" s="11">
        <f t="shared" ca="1" si="6"/>
        <v>5587.0243686417316</v>
      </c>
      <c r="H48" s="11">
        <f t="shared" ca="1" si="7"/>
        <v>0</v>
      </c>
    </row>
    <row r="49" spans="4:8" x14ac:dyDescent="0.15">
      <c r="D49">
        <v>48</v>
      </c>
      <c r="E49">
        <f t="shared" ca="1" si="0"/>
        <v>24.221836829798587</v>
      </c>
      <c r="F49" s="12">
        <f t="shared" ca="1" si="5"/>
        <v>5778.1631702014129</v>
      </c>
      <c r="G49" s="11">
        <f t="shared" ca="1" si="6"/>
        <v>5778.1631702014129</v>
      </c>
      <c r="H49" s="11">
        <f t="shared" ca="1" si="7"/>
        <v>0</v>
      </c>
    </row>
    <row r="50" spans="4:8" x14ac:dyDescent="0.15">
      <c r="D50">
        <v>49</v>
      </c>
      <c r="E50">
        <f t="shared" ca="1" si="0"/>
        <v>31.950103469448873</v>
      </c>
      <c r="F50" s="12">
        <f t="shared" ca="1" si="5"/>
        <v>17550.931225039858</v>
      </c>
      <c r="G50" s="11">
        <f t="shared" ca="1" si="6"/>
        <v>0</v>
      </c>
      <c r="H50" s="11">
        <f t="shared" ca="1" si="7"/>
        <v>17550.931225039858</v>
      </c>
    </row>
    <row r="51" spans="4:8" x14ac:dyDescent="0.15">
      <c r="D51">
        <v>50</v>
      </c>
      <c r="E51">
        <f t="shared" ca="1" si="0"/>
        <v>39.028278818655387</v>
      </c>
      <c r="F51" s="12">
        <f t="shared" ca="1" si="5"/>
        <v>81254.509367898485</v>
      </c>
      <c r="G51" s="11">
        <f t="shared" ca="1" si="6"/>
        <v>0</v>
      </c>
      <c r="H51" s="11">
        <f t="shared" ca="1" si="7"/>
        <v>81254.509367898485</v>
      </c>
    </row>
    <row r="52" spans="4:8" x14ac:dyDescent="0.15">
      <c r="D52">
        <v>51</v>
      </c>
      <c r="E52">
        <f t="shared" ca="1" si="0"/>
        <v>23.385488161109528</v>
      </c>
      <c r="F52" s="12">
        <f t="shared" ca="1" si="5"/>
        <v>6614.5118388904721</v>
      </c>
      <c r="G52" s="11">
        <f t="shared" ca="1" si="6"/>
        <v>6614.5118388904721</v>
      </c>
      <c r="H52" s="11">
        <f t="shared" ca="1" si="7"/>
        <v>0</v>
      </c>
    </row>
    <row r="53" spans="4:8" x14ac:dyDescent="0.15">
      <c r="D53">
        <v>52</v>
      </c>
      <c r="E53">
        <f t="shared" ca="1" si="0"/>
        <v>28.912392875530344</v>
      </c>
      <c r="F53" s="12">
        <f t="shared" ca="1" si="5"/>
        <v>1087.6071244696561</v>
      </c>
      <c r="G53" s="11">
        <f t="shared" ca="1" si="6"/>
        <v>1087.6071244696561</v>
      </c>
      <c r="H53" s="11">
        <f t="shared" ca="1" si="7"/>
        <v>0</v>
      </c>
    </row>
    <row r="54" spans="4:8" x14ac:dyDescent="0.15">
      <c r="D54">
        <v>53</v>
      </c>
      <c r="E54">
        <f t="shared" ca="1" si="0"/>
        <v>32.388152137691677</v>
      </c>
      <c r="F54" s="12">
        <f t="shared" ca="1" si="5"/>
        <v>21493.369239225089</v>
      </c>
      <c r="G54" s="11">
        <f t="shared" ca="1" si="6"/>
        <v>0</v>
      </c>
      <c r="H54" s="11">
        <f t="shared" ca="1" si="7"/>
        <v>21493.369239225089</v>
      </c>
    </row>
    <row r="55" spans="4:8" x14ac:dyDescent="0.15">
      <c r="D55">
        <v>54</v>
      </c>
      <c r="E55">
        <f t="shared" ca="1" si="0"/>
        <v>29.631284423344965</v>
      </c>
      <c r="F55" s="12">
        <f t="shared" ca="1" si="5"/>
        <v>368.71557665503474</v>
      </c>
      <c r="G55" s="11">
        <f t="shared" ca="1" si="6"/>
        <v>368.71557665503474</v>
      </c>
      <c r="H55" s="11">
        <f t="shared" ca="1" si="7"/>
        <v>0</v>
      </c>
    </row>
    <row r="56" spans="4:8" x14ac:dyDescent="0.15">
      <c r="D56">
        <v>55</v>
      </c>
      <c r="E56">
        <f t="shared" ca="1" si="0"/>
        <v>20.058110520128636</v>
      </c>
      <c r="F56" s="12">
        <f t="shared" ca="1" si="5"/>
        <v>9941.8894798713645</v>
      </c>
      <c r="G56" s="11">
        <f t="shared" ca="1" si="6"/>
        <v>9941.8894798713645</v>
      </c>
      <c r="H56" s="11">
        <f t="shared" ca="1" si="7"/>
        <v>0</v>
      </c>
    </row>
    <row r="57" spans="4:8" x14ac:dyDescent="0.15">
      <c r="D57">
        <v>56</v>
      </c>
      <c r="E57">
        <f t="shared" ca="1" si="0"/>
        <v>18.241889605863818</v>
      </c>
      <c r="F57" s="12">
        <f t="shared" ca="1" si="5"/>
        <v>11758.110394136182</v>
      </c>
      <c r="G57" s="11">
        <f t="shared" ca="1" si="6"/>
        <v>11758.110394136182</v>
      </c>
      <c r="H57" s="11">
        <f t="shared" ca="1" si="7"/>
        <v>0</v>
      </c>
    </row>
    <row r="58" spans="4:8" x14ac:dyDescent="0.15">
      <c r="D58">
        <v>57</v>
      </c>
      <c r="E58">
        <f t="shared" ca="1" si="0"/>
        <v>25.179995577165442</v>
      </c>
      <c r="F58" s="12">
        <f t="shared" ca="1" si="5"/>
        <v>4820.0044228345578</v>
      </c>
      <c r="G58" s="11">
        <f t="shared" ca="1" si="6"/>
        <v>4820.0044228345578</v>
      </c>
      <c r="H58" s="11">
        <f t="shared" ca="1" si="7"/>
        <v>0</v>
      </c>
    </row>
    <row r="59" spans="4:8" x14ac:dyDescent="0.15">
      <c r="D59">
        <v>58</v>
      </c>
      <c r="E59">
        <f t="shared" ca="1" si="0"/>
        <v>27.780420902204686</v>
      </c>
      <c r="F59" s="12">
        <f t="shared" ca="1" si="5"/>
        <v>2219.5790977953143</v>
      </c>
      <c r="G59" s="11">
        <f t="shared" ca="1" si="6"/>
        <v>2219.5790977953143</v>
      </c>
      <c r="H59" s="11">
        <f t="shared" ca="1" si="7"/>
        <v>0</v>
      </c>
    </row>
    <row r="60" spans="4:8" x14ac:dyDescent="0.15">
      <c r="D60">
        <v>59</v>
      </c>
      <c r="E60">
        <f t="shared" ca="1" si="0"/>
        <v>15.422221588769707</v>
      </c>
      <c r="F60" s="12">
        <f t="shared" ca="1" si="5"/>
        <v>14577.778411230292</v>
      </c>
      <c r="G60" s="11">
        <f t="shared" ca="1" si="6"/>
        <v>14577.778411230292</v>
      </c>
      <c r="H60" s="11">
        <f t="shared" ca="1" si="7"/>
        <v>0</v>
      </c>
    </row>
    <row r="61" spans="4:8" x14ac:dyDescent="0.15">
      <c r="D61">
        <v>60</v>
      </c>
      <c r="E61">
        <f t="shared" ca="1" si="0"/>
        <v>34.215617052504605</v>
      </c>
      <c r="F61" s="12">
        <f t="shared" ca="1" si="5"/>
        <v>37940.553472541447</v>
      </c>
      <c r="G61" s="11">
        <f t="shared" ca="1" si="6"/>
        <v>0</v>
      </c>
      <c r="H61" s="11">
        <f t="shared" ca="1" si="7"/>
        <v>37940.553472541447</v>
      </c>
    </row>
    <row r="62" spans="4:8" x14ac:dyDescent="0.15">
      <c r="D62">
        <v>61</v>
      </c>
      <c r="E62">
        <f t="shared" ca="1" si="0"/>
        <v>32.830758515036443</v>
      </c>
      <c r="F62" s="12">
        <f t="shared" ca="1" si="5"/>
        <v>25476.826635327987</v>
      </c>
      <c r="G62" s="11">
        <f t="shared" ca="1" si="6"/>
        <v>0</v>
      </c>
      <c r="H62" s="11">
        <f t="shared" ca="1" si="7"/>
        <v>25476.826635327987</v>
      </c>
    </row>
    <row r="63" spans="4:8" x14ac:dyDescent="0.15">
      <c r="D63">
        <v>62</v>
      </c>
      <c r="E63">
        <f t="shared" ca="1" si="0"/>
        <v>30.271486869287497</v>
      </c>
      <c r="F63" s="12">
        <f t="shared" ca="1" si="5"/>
        <v>2443.3818235874687</v>
      </c>
      <c r="G63" s="11">
        <f t="shared" ca="1" si="6"/>
        <v>0</v>
      </c>
      <c r="H63" s="11">
        <f t="shared" ca="1" si="7"/>
        <v>2443.3818235874687</v>
      </c>
    </row>
    <row r="64" spans="4:8" x14ac:dyDescent="0.15">
      <c r="D64">
        <v>63</v>
      </c>
      <c r="E64">
        <f t="shared" ca="1" si="0"/>
        <v>20.306461290508313</v>
      </c>
      <c r="F64" s="12">
        <f t="shared" ca="1" si="5"/>
        <v>9693.5387094916878</v>
      </c>
      <c r="G64" s="11">
        <f t="shared" ca="1" si="6"/>
        <v>9693.5387094916878</v>
      </c>
      <c r="H64" s="11">
        <f t="shared" ca="1" si="7"/>
        <v>0</v>
      </c>
    </row>
    <row r="65" spans="4:8" x14ac:dyDescent="0.15">
      <c r="D65">
        <v>64</v>
      </c>
      <c r="E65">
        <f t="shared" ca="1" si="0"/>
        <v>16.936858540923048</v>
      </c>
      <c r="F65" s="12">
        <f t="shared" ca="1" si="5"/>
        <v>13063.141459076953</v>
      </c>
      <c r="G65" s="11">
        <f t="shared" ca="1" si="6"/>
        <v>13063.141459076953</v>
      </c>
      <c r="H65" s="11">
        <f t="shared" ca="1" si="7"/>
        <v>0</v>
      </c>
    </row>
    <row r="66" spans="4:8" x14ac:dyDescent="0.15">
      <c r="D66">
        <v>65</v>
      </c>
      <c r="E66">
        <f t="shared" ca="1" si="0"/>
        <v>26.391737821110596</v>
      </c>
      <c r="F66" s="12">
        <f t="shared" ca="1" si="5"/>
        <v>3608.2621788894044</v>
      </c>
      <c r="G66" s="11">
        <f t="shared" ca="1" si="6"/>
        <v>3608.2621788894044</v>
      </c>
      <c r="H66" s="11">
        <f t="shared" ca="1" si="7"/>
        <v>0</v>
      </c>
    </row>
    <row r="67" spans="4:8" x14ac:dyDescent="0.15">
      <c r="D67">
        <v>66</v>
      </c>
      <c r="E67">
        <f t="shared" ref="E67:E101" ca="1" si="8">_xlfn.GAMMA.INV(RAND(),$B$10,$B$11)</f>
        <v>35.840208874067855</v>
      </c>
      <c r="F67" s="12">
        <f t="shared" ca="1" si="5"/>
        <v>52561.879866610696</v>
      </c>
      <c r="G67" s="11">
        <f t="shared" ca="1" si="6"/>
        <v>0</v>
      </c>
      <c r="H67" s="11">
        <f t="shared" ca="1" si="7"/>
        <v>52561.879866610696</v>
      </c>
    </row>
    <row r="68" spans="4:8" x14ac:dyDescent="0.15">
      <c r="D68">
        <v>67</v>
      </c>
      <c r="E68">
        <f t="shared" ca="1" si="8"/>
        <v>12.782445162496874</v>
      </c>
      <c r="F68" s="12">
        <f t="shared" ca="1" si="5"/>
        <v>17217.554837503125</v>
      </c>
      <c r="G68" s="11">
        <f t="shared" ca="1" si="6"/>
        <v>17217.554837503125</v>
      </c>
      <c r="H68" s="11">
        <f t="shared" ca="1" si="7"/>
        <v>0</v>
      </c>
    </row>
    <row r="69" spans="4:8" x14ac:dyDescent="0.15">
      <c r="D69">
        <v>68</v>
      </c>
      <c r="E69">
        <f t="shared" ca="1" si="8"/>
        <v>36.224748474319675</v>
      </c>
      <c r="F69" s="12">
        <f t="shared" ca="1" si="5"/>
        <v>56022.736268877074</v>
      </c>
      <c r="G69" s="11">
        <f t="shared" ca="1" si="6"/>
        <v>0</v>
      </c>
      <c r="H69" s="11">
        <f t="shared" ca="1" si="7"/>
        <v>56022.736268877074</v>
      </c>
    </row>
    <row r="70" spans="4:8" x14ac:dyDescent="0.15">
      <c r="D70">
        <v>69</v>
      </c>
      <c r="E70">
        <f t="shared" ca="1" si="8"/>
        <v>24.985627057741748</v>
      </c>
      <c r="F70" s="12">
        <f t="shared" ca="1" si="5"/>
        <v>5014.3729422582519</v>
      </c>
      <c r="G70" s="11">
        <f t="shared" ca="1" si="6"/>
        <v>5014.3729422582519</v>
      </c>
      <c r="H70" s="11">
        <f t="shared" ca="1" si="7"/>
        <v>0</v>
      </c>
    </row>
    <row r="71" spans="4:8" x14ac:dyDescent="0.15">
      <c r="D71">
        <v>70</v>
      </c>
      <c r="E71">
        <f t="shared" ca="1" si="8"/>
        <v>17.827536002615481</v>
      </c>
      <c r="F71" s="12">
        <f t="shared" ca="1" si="5"/>
        <v>12172.463997384519</v>
      </c>
      <c r="G71" s="11">
        <f t="shared" ca="1" si="6"/>
        <v>12172.463997384519</v>
      </c>
      <c r="H71" s="11">
        <f t="shared" ca="1" si="7"/>
        <v>0</v>
      </c>
    </row>
    <row r="72" spans="4:8" x14ac:dyDescent="0.15">
      <c r="D72">
        <v>71</v>
      </c>
      <c r="E72">
        <f t="shared" ca="1" si="8"/>
        <v>33.274880104756548</v>
      </c>
      <c r="F72" s="12">
        <f t="shared" ca="1" si="5"/>
        <v>29473.920942808931</v>
      </c>
      <c r="G72" s="11">
        <f t="shared" ca="1" si="6"/>
        <v>0</v>
      </c>
      <c r="H72" s="11">
        <f t="shared" ca="1" si="7"/>
        <v>29473.920942808931</v>
      </c>
    </row>
    <row r="73" spans="4:8" x14ac:dyDescent="0.15">
      <c r="D73">
        <v>72</v>
      </c>
      <c r="E73">
        <f t="shared" ca="1" si="8"/>
        <v>23.161350225707174</v>
      </c>
      <c r="F73" s="12">
        <f t="shared" ca="1" si="5"/>
        <v>6838.6497742928259</v>
      </c>
      <c r="G73" s="11">
        <f t="shared" ca="1" si="6"/>
        <v>6838.6497742928259</v>
      </c>
      <c r="H73" s="11">
        <f t="shared" ca="1" si="7"/>
        <v>0</v>
      </c>
    </row>
    <row r="74" spans="4:8" x14ac:dyDescent="0.15">
      <c r="D74">
        <v>73</v>
      </c>
      <c r="E74">
        <f t="shared" ca="1" si="8"/>
        <v>45.315322692384782</v>
      </c>
      <c r="F74" s="12">
        <f t="shared" ca="1" si="5"/>
        <v>137837.90423146304</v>
      </c>
      <c r="G74" s="11">
        <f t="shared" ca="1" si="6"/>
        <v>0</v>
      </c>
      <c r="H74" s="11">
        <f t="shared" ca="1" si="7"/>
        <v>137837.90423146304</v>
      </c>
    </row>
    <row r="75" spans="4:8" x14ac:dyDescent="0.15">
      <c r="D75">
        <v>74</v>
      </c>
      <c r="E75">
        <f t="shared" ca="1" si="8"/>
        <v>27.714941889540103</v>
      </c>
      <c r="F75" s="12">
        <f t="shared" ca="1" si="5"/>
        <v>2285.0581104598964</v>
      </c>
      <c r="G75" s="11">
        <f t="shared" ca="1" si="6"/>
        <v>2285.0581104598964</v>
      </c>
      <c r="H75" s="11">
        <f t="shared" ca="1" si="7"/>
        <v>0</v>
      </c>
    </row>
    <row r="76" spans="4:8" x14ac:dyDescent="0.15">
      <c r="D76">
        <v>75</v>
      </c>
      <c r="E76">
        <f t="shared" ca="1" si="8"/>
        <v>11.771518911918747</v>
      </c>
      <c r="F76" s="12">
        <f t="shared" ca="1" si="5"/>
        <v>18228.481088081251</v>
      </c>
      <c r="G76" s="11">
        <f t="shared" ca="1" si="6"/>
        <v>18228.481088081251</v>
      </c>
      <c r="H76" s="11">
        <f t="shared" ca="1" si="7"/>
        <v>0</v>
      </c>
    </row>
    <row r="77" spans="4:8" x14ac:dyDescent="0.15">
      <c r="D77">
        <v>76</v>
      </c>
      <c r="E77">
        <f t="shared" ca="1" si="8"/>
        <v>39.062378296975417</v>
      </c>
      <c r="F77" s="12">
        <f t="shared" ca="1" si="5"/>
        <v>81561.40467277875</v>
      </c>
      <c r="G77" s="11">
        <f t="shared" ca="1" si="6"/>
        <v>0</v>
      </c>
      <c r="H77" s="11">
        <f t="shared" ca="1" si="7"/>
        <v>81561.40467277875</v>
      </c>
    </row>
    <row r="78" spans="4:8" x14ac:dyDescent="0.15">
      <c r="D78">
        <v>77</v>
      </c>
      <c r="E78">
        <f t="shared" ca="1" si="8"/>
        <v>28.741440927739099</v>
      </c>
      <c r="F78" s="12">
        <f t="shared" ca="1" si="5"/>
        <v>1258.5590722609013</v>
      </c>
      <c r="G78" s="11">
        <f t="shared" ca="1" si="6"/>
        <v>1258.5590722609013</v>
      </c>
      <c r="H78" s="11">
        <f t="shared" ca="1" si="7"/>
        <v>0</v>
      </c>
    </row>
    <row r="79" spans="4:8" x14ac:dyDescent="0.15">
      <c r="D79">
        <v>78</v>
      </c>
      <c r="E79">
        <f t="shared" ca="1" si="8"/>
        <v>32.67905341351026</v>
      </c>
      <c r="F79" s="12">
        <f t="shared" ca="1" si="5"/>
        <v>24111.480721592343</v>
      </c>
      <c r="G79" s="11">
        <f t="shared" ca="1" si="6"/>
        <v>0</v>
      </c>
      <c r="H79" s="11">
        <f t="shared" ca="1" si="7"/>
        <v>24111.480721592343</v>
      </c>
    </row>
    <row r="80" spans="4:8" x14ac:dyDescent="0.15">
      <c r="D80">
        <v>79</v>
      </c>
      <c r="E80">
        <f t="shared" ca="1" si="8"/>
        <v>19.759753471284625</v>
      </c>
      <c r="F80" s="12">
        <f t="shared" ca="1" si="5"/>
        <v>10240.246528715375</v>
      </c>
      <c r="G80" s="11">
        <f t="shared" ca="1" si="6"/>
        <v>10240.246528715375</v>
      </c>
      <c r="H80" s="11">
        <f t="shared" ca="1" si="7"/>
        <v>0</v>
      </c>
    </row>
    <row r="81" spans="4:8" x14ac:dyDescent="0.15">
      <c r="D81">
        <v>80</v>
      </c>
      <c r="E81">
        <f t="shared" ca="1" si="8"/>
        <v>20.144403665162415</v>
      </c>
      <c r="F81" s="12">
        <f t="shared" ca="1" si="5"/>
        <v>9855.5963348375863</v>
      </c>
      <c r="G81" s="11">
        <f t="shared" ca="1" si="6"/>
        <v>9855.5963348375863</v>
      </c>
      <c r="H81" s="11">
        <f t="shared" ca="1" si="7"/>
        <v>0</v>
      </c>
    </row>
    <row r="82" spans="4:8" x14ac:dyDescent="0.15">
      <c r="D82">
        <v>81</v>
      </c>
      <c r="E82">
        <f t="shared" ca="1" si="8"/>
        <v>26.254650798175266</v>
      </c>
      <c r="F82" s="12">
        <f t="shared" ca="1" si="5"/>
        <v>3745.3492018247339</v>
      </c>
      <c r="G82" s="11">
        <f t="shared" ca="1" si="6"/>
        <v>3745.3492018247339</v>
      </c>
      <c r="H82" s="11">
        <f t="shared" ca="1" si="7"/>
        <v>0</v>
      </c>
    </row>
    <row r="83" spans="4:8" x14ac:dyDescent="0.15">
      <c r="D83">
        <v>82</v>
      </c>
      <c r="E83">
        <f t="shared" ca="1" si="8"/>
        <v>17.785151554718418</v>
      </c>
      <c r="F83" s="12">
        <f t="shared" ca="1" si="5"/>
        <v>12214.848445281583</v>
      </c>
      <c r="G83" s="11">
        <f t="shared" ca="1" si="6"/>
        <v>12214.848445281583</v>
      </c>
      <c r="H83" s="11">
        <f t="shared" ca="1" si="7"/>
        <v>0</v>
      </c>
    </row>
    <row r="84" spans="4:8" x14ac:dyDescent="0.15">
      <c r="D84">
        <v>83</v>
      </c>
      <c r="E84">
        <f t="shared" ca="1" si="8"/>
        <v>21.650338799018876</v>
      </c>
      <c r="F84" s="12">
        <f t="shared" ca="1" si="5"/>
        <v>8349.6612009811251</v>
      </c>
      <c r="G84" s="11">
        <f t="shared" ca="1" si="6"/>
        <v>8349.6612009811251</v>
      </c>
      <c r="H84" s="11">
        <f t="shared" ca="1" si="7"/>
        <v>0</v>
      </c>
    </row>
    <row r="85" spans="4:8" x14ac:dyDescent="0.15">
      <c r="D85">
        <v>84</v>
      </c>
      <c r="E85">
        <f t="shared" ca="1" si="8"/>
        <v>31.212771337635594</v>
      </c>
      <c r="F85" s="12">
        <f t="shared" ca="1" si="5"/>
        <v>10914.942038720348</v>
      </c>
      <c r="G85" s="11">
        <f t="shared" ca="1" si="6"/>
        <v>0</v>
      </c>
      <c r="H85" s="11">
        <f t="shared" ca="1" si="7"/>
        <v>10914.942038720348</v>
      </c>
    </row>
    <row r="86" spans="4:8" x14ac:dyDescent="0.15">
      <c r="D86">
        <v>85</v>
      </c>
      <c r="E86">
        <f t="shared" ca="1" si="8"/>
        <v>29.197610288529422</v>
      </c>
      <c r="F86" s="12">
        <f t="shared" ref="F86:F101" ca="1" si="9">G86+H86</f>
        <v>802.38971147057828</v>
      </c>
      <c r="G86" s="11">
        <f t="shared" ref="G86:G101" ca="1" si="10">$B$3*MAX(0,$B$13-E86)</f>
        <v>802.38971147057828</v>
      </c>
      <c r="H86" s="11">
        <f t="shared" ref="H86:H101" ca="1" si="11">$B$4*MAX(0,E86 - $B$13)</f>
        <v>0</v>
      </c>
    </row>
    <row r="87" spans="4:8" x14ac:dyDescent="0.15">
      <c r="D87">
        <v>86</v>
      </c>
      <c r="E87">
        <f t="shared" ca="1" si="8"/>
        <v>22.748615401525729</v>
      </c>
      <c r="F87" s="12">
        <f t="shared" ca="1" si="9"/>
        <v>7251.3845984742711</v>
      </c>
      <c r="G87" s="11">
        <f t="shared" ca="1" si="10"/>
        <v>7251.3845984742711</v>
      </c>
      <c r="H87" s="11">
        <f t="shared" ca="1" si="11"/>
        <v>0</v>
      </c>
    </row>
    <row r="88" spans="4:8" x14ac:dyDescent="0.15">
      <c r="D88">
        <v>87</v>
      </c>
      <c r="E88">
        <f t="shared" ca="1" si="8"/>
        <v>21.942189079106029</v>
      </c>
      <c r="F88" s="12">
        <f t="shared" ca="1" si="9"/>
        <v>8057.8109208939704</v>
      </c>
      <c r="G88" s="11">
        <f t="shared" ca="1" si="10"/>
        <v>8057.8109208939704</v>
      </c>
      <c r="H88" s="11">
        <f t="shared" ca="1" si="11"/>
        <v>0</v>
      </c>
    </row>
    <row r="89" spans="4:8" x14ac:dyDescent="0.15">
      <c r="D89">
        <v>88</v>
      </c>
      <c r="E89">
        <f t="shared" ca="1" si="8"/>
        <v>18.822232284353127</v>
      </c>
      <c r="F89" s="12">
        <f t="shared" ca="1" si="9"/>
        <v>11177.767715646873</v>
      </c>
      <c r="G89" s="11">
        <f t="shared" ca="1" si="10"/>
        <v>11177.767715646873</v>
      </c>
      <c r="H89" s="11">
        <f t="shared" ca="1" si="11"/>
        <v>0</v>
      </c>
    </row>
    <row r="90" spans="4:8" x14ac:dyDescent="0.15">
      <c r="D90">
        <v>89</v>
      </c>
      <c r="E90">
        <f t="shared" ca="1" si="8"/>
        <v>21.820628921082967</v>
      </c>
      <c r="F90" s="12">
        <f t="shared" ca="1" si="9"/>
        <v>8179.3710789170327</v>
      </c>
      <c r="G90" s="11">
        <f t="shared" ca="1" si="10"/>
        <v>8179.3710789170327</v>
      </c>
      <c r="H90" s="11">
        <f t="shared" ca="1" si="11"/>
        <v>0</v>
      </c>
    </row>
    <row r="91" spans="4:8" x14ac:dyDescent="0.15">
      <c r="D91">
        <v>90</v>
      </c>
      <c r="E91">
        <f t="shared" ca="1" si="8"/>
        <v>36.510751378782452</v>
      </c>
      <c r="F91" s="12">
        <f t="shared" ca="1" si="9"/>
        <v>58596.762409042065</v>
      </c>
      <c r="G91" s="11">
        <f t="shared" ca="1" si="10"/>
        <v>0</v>
      </c>
      <c r="H91" s="11">
        <f t="shared" ca="1" si="11"/>
        <v>58596.762409042065</v>
      </c>
    </row>
    <row r="92" spans="4:8" x14ac:dyDescent="0.15">
      <c r="D92">
        <v>91</v>
      </c>
      <c r="E92">
        <f t="shared" ca="1" si="8"/>
        <v>19.30123335202574</v>
      </c>
      <c r="F92" s="12">
        <f t="shared" ca="1" si="9"/>
        <v>10698.76664797426</v>
      </c>
      <c r="G92" s="11">
        <f t="shared" ca="1" si="10"/>
        <v>10698.76664797426</v>
      </c>
      <c r="H92" s="11">
        <f t="shared" ca="1" si="11"/>
        <v>0</v>
      </c>
    </row>
    <row r="93" spans="4:8" x14ac:dyDescent="0.15">
      <c r="D93">
        <v>92</v>
      </c>
      <c r="E93">
        <f t="shared" ca="1" si="8"/>
        <v>24.884842320199546</v>
      </c>
      <c r="F93" s="12">
        <f t="shared" ca="1" si="9"/>
        <v>5115.1576798004544</v>
      </c>
      <c r="G93" s="11">
        <f t="shared" ca="1" si="10"/>
        <v>5115.1576798004544</v>
      </c>
      <c r="H93" s="11">
        <f t="shared" ca="1" si="11"/>
        <v>0</v>
      </c>
    </row>
    <row r="94" spans="4:8" x14ac:dyDescent="0.15">
      <c r="D94">
        <v>93</v>
      </c>
      <c r="E94">
        <f t="shared" ca="1" si="8"/>
        <v>27.73555257738936</v>
      </c>
      <c r="F94" s="12">
        <f t="shared" ca="1" si="9"/>
        <v>2264.4474226106404</v>
      </c>
      <c r="G94" s="11">
        <f t="shared" ca="1" si="10"/>
        <v>2264.4474226106404</v>
      </c>
      <c r="H94" s="11">
        <f t="shared" ca="1" si="11"/>
        <v>0</v>
      </c>
    </row>
    <row r="95" spans="4:8" x14ac:dyDescent="0.15">
      <c r="D95">
        <v>94</v>
      </c>
      <c r="E95">
        <f t="shared" ca="1" si="8"/>
        <v>34.514598784468042</v>
      </c>
      <c r="F95" s="12">
        <f t="shared" ca="1" si="9"/>
        <v>40631.389060212379</v>
      </c>
      <c r="G95" s="11">
        <f t="shared" ca="1" si="10"/>
        <v>0</v>
      </c>
      <c r="H95" s="11">
        <f t="shared" ca="1" si="11"/>
        <v>40631.389060212379</v>
      </c>
    </row>
    <row r="96" spans="4:8" x14ac:dyDescent="0.15">
      <c r="D96">
        <v>95</v>
      </c>
      <c r="E96">
        <f t="shared" ca="1" si="8"/>
        <v>40.510623257067436</v>
      </c>
      <c r="F96" s="12">
        <f t="shared" ca="1" si="9"/>
        <v>94595.609313606925</v>
      </c>
      <c r="G96" s="11">
        <f t="shared" ca="1" si="10"/>
        <v>0</v>
      </c>
      <c r="H96" s="11">
        <f t="shared" ca="1" si="11"/>
        <v>94595.609313606925</v>
      </c>
    </row>
    <row r="97" spans="4:8" x14ac:dyDescent="0.15">
      <c r="D97">
        <v>96</v>
      </c>
      <c r="E97">
        <f t="shared" ca="1" si="8"/>
        <v>24.032639866457352</v>
      </c>
      <c r="F97" s="12">
        <f t="shared" ca="1" si="9"/>
        <v>5967.3601335426483</v>
      </c>
      <c r="G97" s="11">
        <f t="shared" ca="1" si="10"/>
        <v>5967.3601335426483</v>
      </c>
      <c r="H97" s="11">
        <f t="shared" ca="1" si="11"/>
        <v>0</v>
      </c>
    </row>
    <row r="98" spans="4:8" x14ac:dyDescent="0.15">
      <c r="D98">
        <v>97</v>
      </c>
      <c r="E98">
        <f t="shared" ca="1" si="8"/>
        <v>24.814347074351019</v>
      </c>
      <c r="F98" s="12">
        <f t="shared" ca="1" si="9"/>
        <v>5185.6529256489812</v>
      </c>
      <c r="G98" s="11">
        <f t="shared" ca="1" si="10"/>
        <v>5185.6529256489812</v>
      </c>
      <c r="H98" s="11">
        <f t="shared" ca="1" si="11"/>
        <v>0</v>
      </c>
    </row>
    <row r="99" spans="4:8" x14ac:dyDescent="0.15">
      <c r="D99">
        <v>98</v>
      </c>
      <c r="E99">
        <f t="shared" ca="1" si="8"/>
        <v>57.851078565307191</v>
      </c>
      <c r="F99" s="12">
        <f t="shared" ca="1" si="9"/>
        <v>250659.70708776472</v>
      </c>
      <c r="G99" s="11">
        <f t="shared" ca="1" si="10"/>
        <v>0</v>
      </c>
      <c r="H99" s="11">
        <f t="shared" ca="1" si="11"/>
        <v>250659.70708776472</v>
      </c>
    </row>
    <row r="100" spans="4:8" x14ac:dyDescent="0.15">
      <c r="D100">
        <v>99</v>
      </c>
      <c r="E100">
        <f t="shared" ca="1" si="8"/>
        <v>17.881095445378214</v>
      </c>
      <c r="F100" s="12">
        <f t="shared" ca="1" si="9"/>
        <v>12118.904554621786</v>
      </c>
      <c r="G100" s="11">
        <f t="shared" ca="1" si="10"/>
        <v>12118.904554621786</v>
      </c>
      <c r="H100" s="11">
        <f t="shared" ca="1" si="11"/>
        <v>0</v>
      </c>
    </row>
    <row r="101" spans="4:8" x14ac:dyDescent="0.15">
      <c r="D101">
        <v>100</v>
      </c>
      <c r="E101">
        <f t="shared" ca="1" si="8"/>
        <v>19.720715406510784</v>
      </c>
      <c r="F101" s="12">
        <f t="shared" ca="1" si="9"/>
        <v>10279.284593489216</v>
      </c>
      <c r="G101" s="11">
        <f t="shared" ca="1" si="10"/>
        <v>10279.284593489216</v>
      </c>
      <c r="H101" s="11">
        <f t="shared" ca="1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D9"/>
  <sheetViews>
    <sheetView zoomScale="150" workbookViewId="0">
      <selection activeCell="B3" sqref="B3"/>
    </sheetView>
  </sheetViews>
  <sheetFormatPr baseColWidth="10" defaultColWidth="8.83203125" defaultRowHeight="13" x14ac:dyDescent="0.15"/>
  <cols>
    <col min="1" max="1" width="10.1640625" bestFit="1" customWidth="1"/>
  </cols>
  <sheetData>
    <row r="1" spans="1:4" x14ac:dyDescent="0.15">
      <c r="D1" s="4"/>
    </row>
    <row r="2" spans="1:4" x14ac:dyDescent="0.15">
      <c r="A2" s="4" t="s">
        <v>5</v>
      </c>
      <c r="B2">
        <v>0.05</v>
      </c>
      <c r="D2" s="4"/>
    </row>
    <row r="3" spans="1:4" x14ac:dyDescent="0.15">
      <c r="A3" s="4" t="s">
        <v>11</v>
      </c>
      <c r="B3">
        <v>1.87781</v>
      </c>
      <c r="D3" s="4"/>
    </row>
    <row r="4" spans="1:4" x14ac:dyDescent="0.15">
      <c r="A4" s="4" t="s">
        <v>12</v>
      </c>
      <c r="B4">
        <v>0.1</v>
      </c>
      <c r="D4" s="4"/>
    </row>
    <row r="5" spans="1:4" x14ac:dyDescent="0.15">
      <c r="A5" s="4" t="s">
        <v>6</v>
      </c>
      <c r="B5">
        <v>1348.7994867996626</v>
      </c>
      <c r="D5" s="4"/>
    </row>
    <row r="6" spans="1:4" x14ac:dyDescent="0.15">
      <c r="A6" s="4" t="s">
        <v>13</v>
      </c>
      <c r="B6">
        <f>B2/2</f>
        <v>2.5000000000000001E-2</v>
      </c>
      <c r="D6" s="4"/>
    </row>
    <row r="7" spans="1:4" x14ac:dyDescent="0.15">
      <c r="A7" s="4" t="s">
        <v>23</v>
      </c>
      <c r="B7">
        <f>_xlfn.T.INV(1-B6,B5-1)</f>
        <v>1.9617266928070978</v>
      </c>
      <c r="D7" s="4"/>
    </row>
    <row r="8" spans="1:4" x14ac:dyDescent="0.15">
      <c r="A8" s="4" t="s">
        <v>14</v>
      </c>
      <c r="B8">
        <f>B7*B3/SQRT(B5)</f>
        <v>0.10030358438288722</v>
      </c>
      <c r="D8" s="4"/>
    </row>
    <row r="9" spans="1:4" x14ac:dyDescent="0.15">
      <c r="A9" s="4" t="s">
        <v>15</v>
      </c>
      <c r="B9">
        <f>B8-B4</f>
        <v>3.0358438288721756E-4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D7"/>
  <sheetViews>
    <sheetView zoomScale="230" zoomScaleNormal="230" workbookViewId="0">
      <selection activeCell="H4" sqref="H4"/>
    </sheetView>
  </sheetViews>
  <sheetFormatPr baseColWidth="10" defaultColWidth="8.83203125" defaultRowHeight="13" x14ac:dyDescent="0.15"/>
  <cols>
    <col min="1" max="1" width="12.33203125" customWidth="1"/>
  </cols>
  <sheetData>
    <row r="1" spans="1:4" x14ac:dyDescent="0.15">
      <c r="D1" s="4"/>
    </row>
    <row r="2" spans="1:4" x14ac:dyDescent="0.15">
      <c r="A2" s="4" t="s">
        <v>5</v>
      </c>
      <c r="B2">
        <v>0.05</v>
      </c>
      <c r="D2" s="4"/>
    </row>
    <row r="3" spans="1:4" ht="14" x14ac:dyDescent="0.2">
      <c r="A3" s="4" t="s">
        <v>11</v>
      </c>
      <c r="B3" s="6">
        <v>40325.92565518248</v>
      </c>
      <c r="D3" s="4"/>
    </row>
    <row r="4" spans="1:4" x14ac:dyDescent="0.15">
      <c r="A4" s="4" t="s">
        <v>26</v>
      </c>
      <c r="B4">
        <v>1000</v>
      </c>
      <c r="D4" s="4"/>
    </row>
    <row r="5" spans="1:4" x14ac:dyDescent="0.15">
      <c r="A5" s="4" t="s">
        <v>13</v>
      </c>
      <c r="B5">
        <f>B2/2</f>
        <v>2.5000000000000001E-2</v>
      </c>
      <c r="D5" s="4"/>
    </row>
    <row r="6" spans="1:4" x14ac:dyDescent="0.15">
      <c r="A6" s="4" t="s">
        <v>25</v>
      </c>
      <c r="B6">
        <f>_xlfn.NORM.S.INV(1-B5)</f>
        <v>1.9599639845400536</v>
      </c>
      <c r="D6" s="4"/>
    </row>
    <row r="7" spans="1:4" x14ac:dyDescent="0.15">
      <c r="A7" s="4" t="s">
        <v>24</v>
      </c>
      <c r="B7">
        <f>(B6*B3/B4)^2</f>
        <v>6246.9045804424122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C5"/>
  <sheetViews>
    <sheetView zoomScale="150" zoomScaleNormal="150" zoomScalePageLayoutView="150" workbookViewId="0">
      <selection activeCell="C8" sqref="C8"/>
    </sheetView>
  </sheetViews>
  <sheetFormatPr baseColWidth="10" defaultColWidth="8.83203125" defaultRowHeight="13" x14ac:dyDescent="0.15"/>
  <cols>
    <col min="1" max="1" width="11.33203125" customWidth="1"/>
    <col min="3" max="3" width="13.83203125" customWidth="1"/>
  </cols>
  <sheetData>
    <row r="1" spans="1:3" x14ac:dyDescent="0.15">
      <c r="A1" s="4" t="s">
        <v>16</v>
      </c>
      <c r="B1">
        <v>5</v>
      </c>
    </row>
    <row r="2" spans="1:3" x14ac:dyDescent="0.15">
      <c r="A2" s="4" t="s">
        <v>5</v>
      </c>
      <c r="B2">
        <v>0.05</v>
      </c>
    </row>
    <row r="3" spans="1:3" x14ac:dyDescent="0.15">
      <c r="A3" s="4" t="s">
        <v>17</v>
      </c>
      <c r="B3">
        <f>TINV(B2,B1)</f>
        <v>2.570581835636315</v>
      </c>
      <c r="C3" s="3" t="s">
        <v>20</v>
      </c>
    </row>
    <row r="4" spans="1:3" x14ac:dyDescent="0.15">
      <c r="A4" s="4" t="s">
        <v>18</v>
      </c>
      <c r="B4">
        <f>_xlfn.T.INV(1-B2,B1)</f>
        <v>2.0150483733330233</v>
      </c>
      <c r="C4" s="3" t="s">
        <v>21</v>
      </c>
    </row>
    <row r="5" spans="1:3" x14ac:dyDescent="0.15">
      <c r="A5" s="4" t="s">
        <v>19</v>
      </c>
      <c r="B5">
        <f>_xlfn.T.INV.2T(B2,B1)</f>
        <v>2.570581835636315</v>
      </c>
      <c r="C5" s="3" t="s">
        <v>22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Data</vt:lpstr>
      <vt:lpstr>Aircraft Example</vt:lpstr>
      <vt:lpstr>SampleSize</vt:lpstr>
      <vt:lpstr>Z SampleSize</vt:lpstr>
      <vt:lpstr>TINV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D. Rossetti</cp:lastModifiedBy>
  <dcterms:created xsi:type="dcterms:W3CDTF">1996-10-14T23:33:28Z</dcterms:created>
  <dcterms:modified xsi:type="dcterms:W3CDTF">2024-02-20T21:15:18Z</dcterms:modified>
</cp:coreProperties>
</file>