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setti/Documents/GitHub/KSL-Slides/Statistical Issues in Simulation/"/>
    </mc:Choice>
  </mc:AlternateContent>
  <xr:revisionPtr revIDLastSave="0" documentId="13_ncr:1_{23BFB410-2E58-1A4F-8F41-252D1E906813}" xr6:coauthVersionLast="47" xr6:coauthVersionMax="47" xr10:uidLastSave="{00000000-0000-0000-0000-000000000000}"/>
  <bookViews>
    <workbookView xWindow="41040" yWindow="1260" windowWidth="26360" windowHeight="19280" activeTab="6" xr2:uid="{3C551FEE-EA1C-574F-84A4-5410097C092F}"/>
  </bookViews>
  <sheets>
    <sheet name="Compare 2 Systems" sheetId="1" state="hidden" r:id="rId1"/>
    <sheet name="Compare Two Systems" sheetId="2" r:id="rId2"/>
    <sheet name="IND 2 vs 3 workers" sheetId="3" r:id="rId3"/>
    <sheet name="CRN 2 vs 3 workers" sheetId="4" r:id="rId4"/>
    <sheet name="Pairwise Example" sheetId="5" r:id="rId5"/>
    <sheet name="MCB Example CI" sheetId="6" r:id="rId6"/>
    <sheet name="Screening Exampl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7" l="1"/>
  <c r="S9" i="7"/>
  <c r="S10" i="7"/>
  <c r="S11" i="7"/>
  <c r="S12" i="7"/>
  <c r="S13" i="7"/>
  <c r="S14" i="7"/>
  <c r="S15" i="7"/>
  <c r="S16" i="7"/>
  <c r="S17" i="7"/>
  <c r="S18" i="7"/>
  <c r="S7" i="7"/>
  <c r="Q10" i="7"/>
  <c r="Q11" i="7"/>
  <c r="Q12" i="7"/>
  <c r="Q13" i="7"/>
  <c r="Q14" i="7"/>
  <c r="Q15" i="7"/>
  <c r="Q16" i="7"/>
  <c r="Q17" i="7"/>
  <c r="Q18" i="7"/>
  <c r="N4" i="7"/>
  <c r="N5" i="7" s="1"/>
  <c r="K23" i="7"/>
  <c r="J23" i="7"/>
  <c r="I23" i="7"/>
  <c r="H23" i="7"/>
  <c r="G23" i="7"/>
  <c r="F23" i="7"/>
  <c r="K22" i="7"/>
  <c r="J22" i="7"/>
  <c r="I22" i="7"/>
  <c r="H22" i="7"/>
  <c r="G22" i="7"/>
  <c r="F22" i="7"/>
  <c r="K21" i="7"/>
  <c r="J21" i="7"/>
  <c r="I21" i="7"/>
  <c r="H21" i="7"/>
  <c r="G21" i="7"/>
  <c r="F21" i="7"/>
  <c r="K20" i="7"/>
  <c r="J20" i="7"/>
  <c r="I20" i="7"/>
  <c r="H20" i="7"/>
  <c r="G20" i="7"/>
  <c r="F20" i="7"/>
  <c r="K19" i="7"/>
  <c r="J19" i="7"/>
  <c r="I19" i="7"/>
  <c r="H19" i="7"/>
  <c r="G19" i="7"/>
  <c r="F19" i="7"/>
  <c r="K18" i="7"/>
  <c r="J18" i="7"/>
  <c r="I18" i="7"/>
  <c r="H18" i="7"/>
  <c r="G18" i="7"/>
  <c r="F18" i="7"/>
  <c r="K17" i="7"/>
  <c r="J17" i="7"/>
  <c r="I17" i="7"/>
  <c r="H17" i="7"/>
  <c r="G17" i="7"/>
  <c r="F17" i="7"/>
  <c r="K16" i="7"/>
  <c r="J16" i="7"/>
  <c r="I16" i="7"/>
  <c r="H16" i="7"/>
  <c r="G16" i="7"/>
  <c r="F16" i="7"/>
  <c r="K15" i="7"/>
  <c r="J15" i="7"/>
  <c r="I15" i="7"/>
  <c r="H15" i="7"/>
  <c r="G15" i="7"/>
  <c r="G2" i="7" s="1"/>
  <c r="F15" i="7"/>
  <c r="K14" i="7"/>
  <c r="J14" i="7"/>
  <c r="J3" i="7" s="1"/>
  <c r="I14" i="7"/>
  <c r="H14" i="7"/>
  <c r="G14" i="7"/>
  <c r="F14" i="7"/>
  <c r="K8" i="7"/>
  <c r="J8" i="7"/>
  <c r="I8" i="7"/>
  <c r="H8" i="7"/>
  <c r="G8" i="7"/>
  <c r="F8" i="7"/>
  <c r="E8" i="7"/>
  <c r="D8" i="7"/>
  <c r="C8" i="7"/>
  <c r="B8" i="7"/>
  <c r="E5" i="7"/>
  <c r="D5" i="7"/>
  <c r="C5" i="7"/>
  <c r="B5" i="7"/>
  <c r="E4" i="7"/>
  <c r="D4" i="7"/>
  <c r="C4" i="7"/>
  <c r="B4" i="7"/>
  <c r="E3" i="7"/>
  <c r="N16" i="7" s="1"/>
  <c r="N17" i="7" s="1"/>
  <c r="N18" i="7" s="1"/>
  <c r="D3" i="7"/>
  <c r="O11" i="7" s="1"/>
  <c r="C3" i="7"/>
  <c r="O14" i="7" s="1"/>
  <c r="B3" i="7"/>
  <c r="O13" i="7" s="1"/>
  <c r="E2" i="7"/>
  <c r="D2" i="7"/>
  <c r="C2" i="7"/>
  <c r="B2" i="7"/>
  <c r="P12" i="6"/>
  <c r="P13" i="6"/>
  <c r="P14" i="6"/>
  <c r="P11" i="6"/>
  <c r="O14" i="6"/>
  <c r="O13" i="6"/>
  <c r="O12" i="6"/>
  <c r="O11" i="6"/>
  <c r="N14" i="6"/>
  <c r="Q14" i="6" s="1"/>
  <c r="N13" i="6"/>
  <c r="Q13" i="6" s="1"/>
  <c r="N12" i="6"/>
  <c r="Q12" i="6" s="1"/>
  <c r="N11" i="6"/>
  <c r="Q11" i="6" s="1"/>
  <c r="N6" i="6"/>
  <c r="N5" i="6"/>
  <c r="N4" i="6"/>
  <c r="N3" i="6"/>
  <c r="R6" i="6"/>
  <c r="S6" i="6"/>
  <c r="S3" i="6"/>
  <c r="R3" i="6"/>
  <c r="Q4" i="6"/>
  <c r="R4" i="6" s="1"/>
  <c r="Q5" i="6"/>
  <c r="S5" i="6" s="1"/>
  <c r="Q6" i="6"/>
  <c r="Q3" i="6"/>
  <c r="P4" i="6"/>
  <c r="P5" i="6"/>
  <c r="P6" i="6"/>
  <c r="P3" i="6"/>
  <c r="O6" i="6"/>
  <c r="O5" i="6"/>
  <c r="O4" i="6"/>
  <c r="O3" i="6"/>
  <c r="K23" i="6"/>
  <c r="J23" i="6"/>
  <c r="I23" i="6"/>
  <c r="H23" i="6"/>
  <c r="G23" i="6"/>
  <c r="F23" i="6"/>
  <c r="K22" i="6"/>
  <c r="J22" i="6"/>
  <c r="I22" i="6"/>
  <c r="H22" i="6"/>
  <c r="G22" i="6"/>
  <c r="F22" i="6"/>
  <c r="K21" i="6"/>
  <c r="J21" i="6"/>
  <c r="I21" i="6"/>
  <c r="H21" i="6"/>
  <c r="G21" i="6"/>
  <c r="F21" i="6"/>
  <c r="K20" i="6"/>
  <c r="J20" i="6"/>
  <c r="I20" i="6"/>
  <c r="H20" i="6"/>
  <c r="G20" i="6"/>
  <c r="F20" i="6"/>
  <c r="K19" i="6"/>
  <c r="J19" i="6"/>
  <c r="I19" i="6"/>
  <c r="H19" i="6"/>
  <c r="G19" i="6"/>
  <c r="F19" i="6"/>
  <c r="K18" i="6"/>
  <c r="J18" i="6"/>
  <c r="I18" i="6"/>
  <c r="H18" i="6"/>
  <c r="G18" i="6"/>
  <c r="F18" i="6"/>
  <c r="K17" i="6"/>
  <c r="J17" i="6"/>
  <c r="I17" i="6"/>
  <c r="H17" i="6"/>
  <c r="G17" i="6"/>
  <c r="F17" i="6"/>
  <c r="K16" i="6"/>
  <c r="J16" i="6"/>
  <c r="I16" i="6"/>
  <c r="H16" i="6"/>
  <c r="G16" i="6"/>
  <c r="F16" i="6"/>
  <c r="K15" i="6"/>
  <c r="J15" i="6"/>
  <c r="I15" i="6"/>
  <c r="H15" i="6"/>
  <c r="G15" i="6"/>
  <c r="F15" i="6"/>
  <c r="K14" i="6"/>
  <c r="K5" i="6" s="1"/>
  <c r="K6" i="6" s="1"/>
  <c r="J14" i="6"/>
  <c r="J5" i="6" s="1"/>
  <c r="I14" i="6"/>
  <c r="I4" i="6" s="1"/>
  <c r="H14" i="6"/>
  <c r="H4" i="6" s="1"/>
  <c r="G14" i="6"/>
  <c r="G3" i="6" s="1"/>
  <c r="F14" i="6"/>
  <c r="F3" i="6" s="1"/>
  <c r="K8" i="6"/>
  <c r="J8" i="6"/>
  <c r="I8" i="6"/>
  <c r="H8" i="6"/>
  <c r="G8" i="6"/>
  <c r="F8" i="6"/>
  <c r="E8" i="6"/>
  <c r="E9" i="6" s="1"/>
  <c r="E10" i="6" s="1"/>
  <c r="D8" i="6"/>
  <c r="D9" i="6" s="1"/>
  <c r="D10" i="6" s="1"/>
  <c r="C8" i="6"/>
  <c r="B8" i="6"/>
  <c r="E6" i="6"/>
  <c r="D6" i="6"/>
  <c r="E5" i="6"/>
  <c r="D5" i="6"/>
  <c r="C5" i="6"/>
  <c r="K4" i="6"/>
  <c r="J4" i="6"/>
  <c r="E4" i="6"/>
  <c r="D4" i="6"/>
  <c r="C4" i="6"/>
  <c r="K3" i="6"/>
  <c r="J3" i="6"/>
  <c r="I3" i="6"/>
  <c r="H3" i="6"/>
  <c r="E3" i="6"/>
  <c r="D3" i="6"/>
  <c r="C3" i="6"/>
  <c r="K2" i="6"/>
  <c r="K9" i="6" s="1"/>
  <c r="K10" i="6" s="1"/>
  <c r="K11" i="6" s="1"/>
  <c r="I2" i="6"/>
  <c r="I9" i="6" s="1"/>
  <c r="H2" i="6"/>
  <c r="H9" i="6" s="1"/>
  <c r="G2" i="6"/>
  <c r="G9" i="6" s="1"/>
  <c r="F2" i="6"/>
  <c r="F9" i="6" s="1"/>
  <c r="E2" i="6"/>
  <c r="D2" i="6"/>
  <c r="C2" i="6"/>
  <c r="C9" i="6" s="1"/>
  <c r="F9" i="5"/>
  <c r="G9" i="5"/>
  <c r="H9" i="5"/>
  <c r="H10" i="5" s="1"/>
  <c r="I9" i="5"/>
  <c r="I10" i="5" s="1"/>
  <c r="J9" i="5"/>
  <c r="J10" i="5" s="1"/>
  <c r="K9" i="5"/>
  <c r="K10" i="5" s="1"/>
  <c r="F10" i="5"/>
  <c r="F11" i="5" s="1"/>
  <c r="G10" i="5"/>
  <c r="G11" i="5" s="1"/>
  <c r="G12" i="5"/>
  <c r="F2" i="5"/>
  <c r="G2" i="5"/>
  <c r="H2" i="5"/>
  <c r="I2" i="5"/>
  <c r="J2" i="5"/>
  <c r="K2" i="5"/>
  <c r="F3" i="5"/>
  <c r="G3" i="5"/>
  <c r="H3" i="5"/>
  <c r="I3" i="5"/>
  <c r="J3" i="5"/>
  <c r="K3" i="5"/>
  <c r="F4" i="5"/>
  <c r="G4" i="5"/>
  <c r="H4" i="5"/>
  <c r="I4" i="5"/>
  <c r="J4" i="5"/>
  <c r="K4" i="5"/>
  <c r="F5" i="5"/>
  <c r="F6" i="5" s="1"/>
  <c r="G5" i="5"/>
  <c r="G6" i="5" s="1"/>
  <c r="H5" i="5"/>
  <c r="H6" i="5" s="1"/>
  <c r="I5" i="5"/>
  <c r="I6" i="5" s="1"/>
  <c r="J5" i="5"/>
  <c r="J6" i="5" s="1"/>
  <c r="K5" i="5"/>
  <c r="K6" i="5" s="1"/>
  <c r="F8" i="5"/>
  <c r="G8" i="5"/>
  <c r="H8" i="5"/>
  <c r="I8" i="5"/>
  <c r="J8" i="5"/>
  <c r="K8" i="5"/>
  <c r="F15" i="5"/>
  <c r="G15" i="5"/>
  <c r="H15" i="5"/>
  <c r="I15" i="5"/>
  <c r="J15" i="5"/>
  <c r="K15" i="5"/>
  <c r="F16" i="5"/>
  <c r="G16" i="5"/>
  <c r="H16" i="5"/>
  <c r="I16" i="5"/>
  <c r="J16" i="5"/>
  <c r="K16" i="5"/>
  <c r="F17" i="5"/>
  <c r="G17" i="5"/>
  <c r="H17" i="5"/>
  <c r="I17" i="5"/>
  <c r="J17" i="5"/>
  <c r="K17" i="5"/>
  <c r="F18" i="5"/>
  <c r="G18" i="5"/>
  <c r="H18" i="5"/>
  <c r="I18" i="5"/>
  <c r="J18" i="5"/>
  <c r="K18" i="5"/>
  <c r="F19" i="5"/>
  <c r="G19" i="5"/>
  <c r="H19" i="5"/>
  <c r="I19" i="5"/>
  <c r="J19" i="5"/>
  <c r="K19" i="5"/>
  <c r="F20" i="5"/>
  <c r="G20" i="5"/>
  <c r="H20" i="5"/>
  <c r="I20" i="5"/>
  <c r="J20" i="5"/>
  <c r="K20" i="5"/>
  <c r="F21" i="5"/>
  <c r="G21" i="5"/>
  <c r="H21" i="5"/>
  <c r="I21" i="5"/>
  <c r="J21" i="5"/>
  <c r="K21" i="5"/>
  <c r="F22" i="5"/>
  <c r="G22" i="5"/>
  <c r="H22" i="5"/>
  <c r="I22" i="5"/>
  <c r="J22" i="5"/>
  <c r="K22" i="5"/>
  <c r="F23" i="5"/>
  <c r="G23" i="5"/>
  <c r="H23" i="5"/>
  <c r="I23" i="5"/>
  <c r="J23" i="5"/>
  <c r="K23" i="5"/>
  <c r="K14" i="5"/>
  <c r="J14" i="5"/>
  <c r="I14" i="5"/>
  <c r="H14" i="5"/>
  <c r="G14" i="5"/>
  <c r="F14" i="5"/>
  <c r="E12" i="5"/>
  <c r="E11" i="5"/>
  <c r="E10" i="5"/>
  <c r="E9" i="5"/>
  <c r="E8" i="5"/>
  <c r="E6" i="5"/>
  <c r="E5" i="5"/>
  <c r="E4" i="5"/>
  <c r="E3" i="5"/>
  <c r="E2" i="5"/>
  <c r="D3" i="5"/>
  <c r="D5" i="5"/>
  <c r="D8" i="5"/>
  <c r="C8" i="5"/>
  <c r="B8" i="5"/>
  <c r="C5" i="5"/>
  <c r="B5" i="5"/>
  <c r="C4" i="5"/>
  <c r="B4" i="5"/>
  <c r="C3" i="5"/>
  <c r="B3" i="5"/>
  <c r="C2" i="5"/>
  <c r="C6" i="5" s="1"/>
  <c r="B2" i="5"/>
  <c r="H16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3" i="4" s="1"/>
  <c r="D19" i="4"/>
  <c r="D18" i="4"/>
  <c r="D17" i="4"/>
  <c r="D16" i="4"/>
  <c r="D15" i="4"/>
  <c r="D14" i="4"/>
  <c r="D8" i="4"/>
  <c r="C8" i="4"/>
  <c r="C9" i="4" s="1"/>
  <c r="B8" i="4"/>
  <c r="B9" i="4" s="1"/>
  <c r="C5" i="4"/>
  <c r="B5" i="4"/>
  <c r="C4" i="4"/>
  <c r="B4" i="4"/>
  <c r="C3" i="4"/>
  <c r="B3" i="4"/>
  <c r="C2" i="4"/>
  <c r="B2" i="4"/>
  <c r="C12" i="3"/>
  <c r="D12" i="3"/>
  <c r="C11" i="3"/>
  <c r="D11" i="3"/>
  <c r="C10" i="3"/>
  <c r="D10" i="3"/>
  <c r="C9" i="3"/>
  <c r="D9" i="3"/>
  <c r="C8" i="3"/>
  <c r="D8" i="3"/>
  <c r="C2" i="3"/>
  <c r="D2" i="3"/>
  <c r="C3" i="3"/>
  <c r="D3" i="3"/>
  <c r="C4" i="3"/>
  <c r="D4" i="3"/>
  <c r="C5" i="3"/>
  <c r="D5" i="3"/>
  <c r="C6" i="3"/>
  <c r="D6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14" i="3"/>
  <c r="B5" i="3"/>
  <c r="B4" i="3"/>
  <c r="B3" i="3"/>
  <c r="B2" i="3"/>
  <c r="B8" i="3"/>
  <c r="C20" i="2"/>
  <c r="C21" i="2" s="1"/>
  <c r="D20" i="2"/>
  <c r="C14" i="2"/>
  <c r="C15" i="2"/>
  <c r="C16" i="2"/>
  <c r="C17" i="2"/>
  <c r="B17" i="2"/>
  <c r="B16" i="2"/>
  <c r="B15" i="2"/>
  <c r="B14" i="2"/>
  <c r="B20" i="2"/>
  <c r="H2" i="7" l="1"/>
  <c r="H9" i="7" s="1"/>
  <c r="I2" i="7"/>
  <c r="I9" i="7" s="1"/>
  <c r="I3" i="7"/>
  <c r="B9" i="7"/>
  <c r="C9" i="7"/>
  <c r="G9" i="7"/>
  <c r="O15" i="7"/>
  <c r="D6" i="7"/>
  <c r="N7" i="7"/>
  <c r="N8" i="7" s="1"/>
  <c r="N9" i="7" s="1"/>
  <c r="E6" i="7"/>
  <c r="O10" i="7"/>
  <c r="J4" i="7"/>
  <c r="H3" i="7"/>
  <c r="E9" i="7"/>
  <c r="K5" i="7"/>
  <c r="O16" i="7"/>
  <c r="B6" i="7"/>
  <c r="C6" i="7"/>
  <c r="F2" i="7"/>
  <c r="F9" i="7" s="1"/>
  <c r="O9" i="7"/>
  <c r="K4" i="7"/>
  <c r="O8" i="7"/>
  <c r="O18" i="7"/>
  <c r="O17" i="7"/>
  <c r="K3" i="7"/>
  <c r="O12" i="7"/>
  <c r="F3" i="7"/>
  <c r="G3" i="7"/>
  <c r="J2" i="7"/>
  <c r="J9" i="7" s="1"/>
  <c r="H4" i="7"/>
  <c r="N13" i="7"/>
  <c r="N14" i="7" s="1"/>
  <c r="N15" i="7" s="1"/>
  <c r="K2" i="7"/>
  <c r="K9" i="7" s="1"/>
  <c r="I4" i="7"/>
  <c r="O7" i="7"/>
  <c r="N10" i="7"/>
  <c r="N11" i="7" s="1"/>
  <c r="N12" i="7" s="1"/>
  <c r="D9" i="7"/>
  <c r="D10" i="7" s="1"/>
  <c r="D11" i="7" s="1"/>
  <c r="J5" i="7"/>
  <c r="F5" i="7"/>
  <c r="G5" i="7"/>
  <c r="G6" i="7" s="1"/>
  <c r="F4" i="7"/>
  <c r="H5" i="7"/>
  <c r="H6" i="7" s="1"/>
  <c r="G4" i="7"/>
  <c r="I5" i="7"/>
  <c r="I6" i="7" s="1"/>
  <c r="S11" i="6"/>
  <c r="R11" i="6"/>
  <c r="S12" i="6"/>
  <c r="R12" i="6"/>
  <c r="S13" i="6"/>
  <c r="R13" i="6"/>
  <c r="S14" i="6"/>
  <c r="R14" i="6"/>
  <c r="R5" i="6"/>
  <c r="S4" i="6"/>
  <c r="C6" i="6"/>
  <c r="C10" i="6"/>
  <c r="E11" i="6"/>
  <c r="E12" i="6"/>
  <c r="H10" i="6"/>
  <c r="H11" i="6" s="1"/>
  <c r="D11" i="6"/>
  <c r="D12" i="6"/>
  <c r="C11" i="6"/>
  <c r="C12" i="6"/>
  <c r="K12" i="6"/>
  <c r="J2" i="6"/>
  <c r="J9" i="6" s="1"/>
  <c r="G5" i="6"/>
  <c r="G6" i="6" s="1"/>
  <c r="G10" i="6" s="1"/>
  <c r="F5" i="6"/>
  <c r="F6" i="6" s="1"/>
  <c r="F10" i="6" s="1"/>
  <c r="F4" i="6"/>
  <c r="H5" i="6"/>
  <c r="H6" i="6" s="1"/>
  <c r="G4" i="6"/>
  <c r="I5" i="6"/>
  <c r="I6" i="6" s="1"/>
  <c r="I10" i="6" s="1"/>
  <c r="K11" i="5"/>
  <c r="K12" i="5"/>
  <c r="J11" i="5"/>
  <c r="J12" i="5"/>
  <c r="I11" i="5"/>
  <c r="I12" i="5"/>
  <c r="H11" i="5"/>
  <c r="H12" i="5"/>
  <c r="F12" i="5"/>
  <c r="C9" i="5"/>
  <c r="C10" i="5" s="1"/>
  <c r="C11" i="5" s="1"/>
  <c r="B6" i="5"/>
  <c r="B9" i="5"/>
  <c r="B10" i="5" s="1"/>
  <c r="B11" i="5" s="1"/>
  <c r="D4" i="5"/>
  <c r="D2" i="5"/>
  <c r="D9" i="5" s="1"/>
  <c r="B6" i="4"/>
  <c r="B10" i="4" s="1"/>
  <c r="D5" i="4"/>
  <c r="C6" i="4"/>
  <c r="C10" i="4" s="1"/>
  <c r="D2" i="4"/>
  <c r="D9" i="4" s="1"/>
  <c r="D4" i="4"/>
  <c r="B6" i="3"/>
  <c r="B9" i="3"/>
  <c r="B18" i="2"/>
  <c r="B21" i="2"/>
  <c r="B22" i="2" s="1"/>
  <c r="B24" i="2" s="1"/>
  <c r="C18" i="2"/>
  <c r="C22" i="2" s="1"/>
  <c r="C10" i="7" l="1"/>
  <c r="C11" i="7" s="1"/>
  <c r="B10" i="7"/>
  <c r="B12" i="7" s="1"/>
  <c r="E10" i="7"/>
  <c r="E11" i="7" s="1"/>
  <c r="J6" i="7"/>
  <c r="P17" i="7" s="1"/>
  <c r="F6" i="7"/>
  <c r="P10" i="7" s="1"/>
  <c r="C12" i="7"/>
  <c r="E12" i="7"/>
  <c r="D12" i="7"/>
  <c r="G10" i="7"/>
  <c r="G11" i="7" s="1"/>
  <c r="P13" i="7"/>
  <c r="P8" i="7"/>
  <c r="Q8" i="7" s="1"/>
  <c r="P7" i="7"/>
  <c r="Q7" i="7" s="1"/>
  <c r="J10" i="7"/>
  <c r="I10" i="7"/>
  <c r="I12" i="7" s="1"/>
  <c r="P14" i="7"/>
  <c r="P11" i="7"/>
  <c r="F10" i="7"/>
  <c r="F12" i="7" s="1"/>
  <c r="B11" i="7"/>
  <c r="H10" i="7"/>
  <c r="H12" i="7" s="1"/>
  <c r="P16" i="7"/>
  <c r="P9" i="7"/>
  <c r="Q9" i="7" s="1"/>
  <c r="K6" i="7"/>
  <c r="G12" i="6"/>
  <c r="G11" i="6"/>
  <c r="I11" i="6"/>
  <c r="I12" i="6"/>
  <c r="F12" i="6"/>
  <c r="F11" i="6"/>
  <c r="J6" i="6"/>
  <c r="J10" i="6" s="1"/>
  <c r="H12" i="6"/>
  <c r="C12" i="5"/>
  <c r="B12" i="5"/>
  <c r="D6" i="5"/>
  <c r="D10" i="5" s="1"/>
  <c r="C11" i="4"/>
  <c r="C12" i="4"/>
  <c r="B11" i="4"/>
  <c r="B12" i="4"/>
  <c r="D6" i="4"/>
  <c r="D10" i="4" s="1"/>
  <c r="B10" i="3"/>
  <c r="B12" i="3" s="1"/>
  <c r="B11" i="3"/>
  <c r="C24" i="2"/>
  <c r="C23" i="2"/>
  <c r="B23" i="2"/>
  <c r="G12" i="7" l="1"/>
  <c r="P12" i="7"/>
  <c r="F11" i="7"/>
  <c r="J11" i="7"/>
  <c r="J12" i="7"/>
  <c r="P18" i="7"/>
  <c r="P15" i="7"/>
  <c r="H11" i="7"/>
  <c r="I11" i="7"/>
  <c r="K10" i="7"/>
  <c r="J11" i="6"/>
  <c r="J12" i="6"/>
  <c r="D11" i="5"/>
  <c r="D12" i="5"/>
  <c r="D12" i="4"/>
  <c r="D11" i="4"/>
  <c r="D5" i="2"/>
  <c r="D6" i="2"/>
  <c r="D7" i="2"/>
  <c r="D8" i="2"/>
  <c r="D9" i="2"/>
  <c r="D10" i="2"/>
  <c r="D11" i="2"/>
  <c r="D12" i="2"/>
  <c r="D13" i="2"/>
  <c r="D4" i="2"/>
  <c r="K11" i="7" l="1"/>
  <c r="K12" i="7"/>
  <c r="D17" i="2"/>
  <c r="D14" i="2"/>
  <c r="D21" i="2" s="1"/>
  <c r="D15" i="2"/>
  <c r="D16" i="2"/>
  <c r="D18" i="2" l="1"/>
  <c r="D22" i="2" s="1"/>
  <c r="D23" i="2" l="1"/>
  <c r="D24" i="2"/>
  <c r="B2" i="6"/>
  <c r="B9" i="6" s="1"/>
  <c r="B5" i="6"/>
  <c r="B6" i="6" s="1"/>
  <c r="B4" i="6"/>
  <c r="B3" i="6"/>
  <c r="B10" i="6" l="1"/>
  <c r="B11" i="6" s="1"/>
  <c r="B12" i="6"/>
</calcChain>
</file>

<file path=xl/sharedStrings.xml><?xml version="1.0" encoding="utf-8"?>
<sst xmlns="http://schemas.openxmlformats.org/spreadsheetml/2006/main" count="160" uniqueCount="49">
  <si>
    <t>Comparing Two Systems</t>
  </si>
  <si>
    <t>Replication</t>
  </si>
  <si>
    <t>Difference</t>
  </si>
  <si>
    <t>Average</t>
  </si>
  <si>
    <t>alpha =</t>
  </si>
  <si>
    <t>1-(alpha/2) =</t>
  </si>
  <si>
    <t xml:space="preserve">t-value = </t>
  </si>
  <si>
    <t>Half-Width</t>
  </si>
  <si>
    <t>Upper CI =</t>
  </si>
  <si>
    <t>Lower CI =</t>
  </si>
  <si>
    <t>Count</t>
  </si>
  <si>
    <t>Variance</t>
  </si>
  <si>
    <t>Std. Dev.</t>
  </si>
  <si>
    <t>Std Error</t>
  </si>
  <si>
    <t>Design 1</t>
  </si>
  <si>
    <t>Design 2</t>
  </si>
  <si>
    <t>Two Workers</t>
  </si>
  <si>
    <t>Three Workers</t>
  </si>
  <si>
    <t>correlation=</t>
  </si>
  <si>
    <t>One</t>
  </si>
  <si>
    <t>Two</t>
  </si>
  <si>
    <t>Three</t>
  </si>
  <si>
    <t>Four</t>
  </si>
  <si>
    <t>One-Two</t>
  </si>
  <si>
    <t>One-Three</t>
  </si>
  <si>
    <t>One-Four</t>
  </si>
  <si>
    <t>Two-Three</t>
  </si>
  <si>
    <t>Two-Four</t>
  </si>
  <si>
    <t>Three-Four</t>
  </si>
  <si>
    <t>System</t>
  </si>
  <si>
    <t>Mean</t>
  </si>
  <si>
    <t>Max of Rest</t>
  </si>
  <si>
    <t>Delta</t>
  </si>
  <si>
    <t>MCB Diff</t>
  </si>
  <si>
    <t>LL</t>
  </si>
  <si>
    <t>UL</t>
  </si>
  <si>
    <t>Maximum Intervals</t>
  </si>
  <si>
    <t>Minimum Intervals</t>
  </si>
  <si>
    <t>Min of Rest</t>
  </si>
  <si>
    <t>Versus</t>
  </si>
  <si>
    <t>k =</t>
  </si>
  <si>
    <t xml:space="preserve">n = </t>
  </si>
  <si>
    <t>p =</t>
  </si>
  <si>
    <t>T-Value</t>
  </si>
  <si>
    <t>Ybar(j)</t>
  </si>
  <si>
    <t>Less Than</t>
  </si>
  <si>
    <t>Limit</t>
  </si>
  <si>
    <t>Ybar(i)</t>
  </si>
  <si>
    <t>SE(i,j)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</si>
</sst>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164" fontId="0" fillId="0" borderId="0" xfId="1" applyNumberFormat="1" applyFont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2" xfId="0" applyBorder="1"/>
    <xf numFmtId="0" fontId="4" fillId="0" borderId="0" xfId="0" applyFont="1"/>
    <xf numFmtId="0" fontId="5" fillId="0" borderId="0" xfId="0" applyFont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</a:t>
            </a:r>
            <a:r>
              <a:rPr lang="en-US" baseline="0"/>
              <a:t> vs Three Workers Processing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'CRN 2 vs 3 workers'!$B$14:$B$43</c:f>
              <c:numCache>
                <c:formatCode>General</c:formatCode>
                <c:ptCount val="30"/>
                <c:pt idx="0">
                  <c:v>482.41720146112698</c:v>
                </c:pt>
                <c:pt idx="1">
                  <c:v>461.54420502533299</c:v>
                </c:pt>
                <c:pt idx="2">
                  <c:v>521.41729276825197</c:v>
                </c:pt>
                <c:pt idx="3">
                  <c:v>476.02529677049102</c:v>
                </c:pt>
                <c:pt idx="4">
                  <c:v>534.28115032779101</c:v>
                </c:pt>
                <c:pt idx="5">
                  <c:v>485.73568992330098</c:v>
                </c:pt>
                <c:pt idx="6">
                  <c:v>477.46801808701298</c:v>
                </c:pt>
                <c:pt idx="7">
                  <c:v>482.557886106225</c:v>
                </c:pt>
                <c:pt idx="8">
                  <c:v>499.62881745232301</c:v>
                </c:pt>
                <c:pt idx="9">
                  <c:v>471.00744338024799</c:v>
                </c:pt>
                <c:pt idx="10">
                  <c:v>436.981010705453</c:v>
                </c:pt>
                <c:pt idx="11">
                  <c:v>486.19381630303701</c:v>
                </c:pt>
                <c:pt idx="12">
                  <c:v>455.86387255376599</c:v>
                </c:pt>
                <c:pt idx="13">
                  <c:v>486.94095785643401</c:v>
                </c:pt>
                <c:pt idx="14">
                  <c:v>482.80616911344401</c:v>
                </c:pt>
                <c:pt idx="15">
                  <c:v>496.65371233802699</c:v>
                </c:pt>
                <c:pt idx="16">
                  <c:v>476.69217728525803</c:v>
                </c:pt>
                <c:pt idx="17">
                  <c:v>469.738370736614</c:v>
                </c:pt>
                <c:pt idx="18">
                  <c:v>449.751889397627</c:v>
                </c:pt>
                <c:pt idx="19">
                  <c:v>499.194801080106</c:v>
                </c:pt>
                <c:pt idx="20">
                  <c:v>543.34349172660302</c:v>
                </c:pt>
                <c:pt idx="21">
                  <c:v>575.12595453784695</c:v>
                </c:pt>
                <c:pt idx="22">
                  <c:v>525.93343431947903</c:v>
                </c:pt>
                <c:pt idx="23">
                  <c:v>530.46274390178905</c:v>
                </c:pt>
                <c:pt idx="24">
                  <c:v>481.32900087245503</c:v>
                </c:pt>
                <c:pt idx="25">
                  <c:v>483.768253679515</c:v>
                </c:pt>
                <c:pt idx="26">
                  <c:v>462.85822908006998</c:v>
                </c:pt>
                <c:pt idx="27">
                  <c:v>476.46375377736899</c:v>
                </c:pt>
                <c:pt idx="28">
                  <c:v>504.08271371064001</c:v>
                </c:pt>
                <c:pt idx="29">
                  <c:v>514.18597453444204</c:v>
                </c:pt>
              </c:numCache>
            </c:numRef>
          </c:xVal>
          <c:yVal>
            <c:numRef>
              <c:f>'CRN 2 vs 3 workers'!$C$14:$C$43</c:f>
              <c:numCache>
                <c:formatCode>General</c:formatCode>
                <c:ptCount val="30"/>
                <c:pt idx="0">
                  <c:v>453.01871113150901</c:v>
                </c:pt>
                <c:pt idx="1">
                  <c:v>365.23490629103702</c:v>
                </c:pt>
                <c:pt idx="2">
                  <c:v>475.99292352498401</c:v>
                </c:pt>
                <c:pt idx="3">
                  <c:v>393.11417783375902</c:v>
                </c:pt>
                <c:pt idx="4">
                  <c:v>469.84599713402503</c:v>
                </c:pt>
                <c:pt idx="5">
                  <c:v>444.78861637718899</c:v>
                </c:pt>
                <c:pt idx="6">
                  <c:v>340.67860778749099</c:v>
                </c:pt>
                <c:pt idx="7">
                  <c:v>404.91671849616603</c:v>
                </c:pt>
                <c:pt idx="8">
                  <c:v>406.506648707853</c:v>
                </c:pt>
                <c:pt idx="9">
                  <c:v>354.36335186100899</c:v>
                </c:pt>
                <c:pt idx="10">
                  <c:v>436.94768785051502</c:v>
                </c:pt>
                <c:pt idx="11">
                  <c:v>452.02652640213898</c:v>
                </c:pt>
                <c:pt idx="12">
                  <c:v>352.50950709684901</c:v>
                </c:pt>
                <c:pt idx="13">
                  <c:v>399.25461458883501</c:v>
                </c:pt>
                <c:pt idx="14">
                  <c:v>433.582927737445</c:v>
                </c:pt>
                <c:pt idx="15">
                  <c:v>407.00661430716002</c:v>
                </c:pt>
                <c:pt idx="16">
                  <c:v>401.06847101361097</c:v>
                </c:pt>
                <c:pt idx="17">
                  <c:v>421.40575008615201</c:v>
                </c:pt>
                <c:pt idx="18">
                  <c:v>395.32956537087301</c:v>
                </c:pt>
                <c:pt idx="19">
                  <c:v>427.17367525455501</c:v>
                </c:pt>
                <c:pt idx="20">
                  <c:v>525.33333220321902</c:v>
                </c:pt>
                <c:pt idx="21">
                  <c:v>559.42042461018696</c:v>
                </c:pt>
                <c:pt idx="22">
                  <c:v>438.65109984731902</c:v>
                </c:pt>
                <c:pt idx="23">
                  <c:v>449.93557006496002</c:v>
                </c:pt>
                <c:pt idx="24">
                  <c:v>384.404185637382</c:v>
                </c:pt>
                <c:pt idx="25">
                  <c:v>461.62509111984002</c:v>
                </c:pt>
                <c:pt idx="26">
                  <c:v>412.23101241747401</c:v>
                </c:pt>
                <c:pt idx="27">
                  <c:v>449.33432198307798</c:v>
                </c:pt>
                <c:pt idx="28">
                  <c:v>447.54269829799603</c:v>
                </c:pt>
                <c:pt idx="29">
                  <c:v>419.56494949477002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2-6743-AFE8-5B6AE74CA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709952"/>
        <c:axId val="1754712224"/>
      </c:scatterChart>
      <c:valAx>
        <c:axId val="1754709952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12224"/>
        <c:crosses val="autoZero"/>
        <c:crossBetween val="midCat"/>
      </c:valAx>
      <c:valAx>
        <c:axId val="1754712224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0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206374</xdr:colOff>
      <xdr:row>0</xdr:row>
      <xdr:rowOff>184150</xdr:rowOff>
    </xdr:from>
    <xdr:to>
      <xdr:col>10</xdr:col>
      <xdr:colOff>650874</xdr:colOff>
      <xdr:row>14</xdr:row>
      <xdr:rowOff>112183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115DDF-EB29-B1AF-F2A9-BDACA3FF7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5E15E-9501-0C4C-AAC4-37BBCB45668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E8A20-7A44-4B49-819F-F943B6CE72AF}">
  <dimension ref="A1:K24"/>
  <sheetViews>
    <sheetView zoomScale="170" zoomScaleNormal="170" workbookViewId="0">
      <selection activeCell="D24" sqref="D24"/>
    </sheetView>
  </sheetViews>
  <sheetFormatPr baseColWidth="10" defaultRowHeight="16" x14ac:dyDescent="0.2"/>
  <cols>
    <col min="2" max="3" width="8.33203125" bestFit="1" customWidth="1"/>
    <col min="4" max="4" width="10.83203125" customWidth="1"/>
  </cols>
  <sheetData>
    <row r="1" spans="1:11" x14ac:dyDescent="0.2">
      <c r="A1" s="4" t="s">
        <v>0</v>
      </c>
    </row>
    <row r="3" spans="1:11" x14ac:dyDescent="0.2">
      <c r="A3" s="4" t="s">
        <v>1</v>
      </c>
      <c r="B3" s="4" t="s">
        <v>14</v>
      </c>
      <c r="C3" s="4" t="s">
        <v>15</v>
      </c>
      <c r="D3" s="5" t="s">
        <v>2</v>
      </c>
    </row>
    <row r="4" spans="1:11" x14ac:dyDescent="0.2">
      <c r="A4" s="8">
        <v>1</v>
      </c>
      <c r="B4" s="8">
        <v>52.56</v>
      </c>
      <c r="C4" s="8">
        <v>49.92</v>
      </c>
      <c r="D4" s="9">
        <f>B4-C4</f>
        <v>2.6400000000000006</v>
      </c>
      <c r="I4" s="1"/>
      <c r="J4" s="1"/>
      <c r="K4" s="1"/>
    </row>
    <row r="5" spans="1:11" x14ac:dyDescent="0.2">
      <c r="A5" s="1">
        <v>2</v>
      </c>
      <c r="B5" s="1">
        <v>48.77</v>
      </c>
      <c r="C5" s="1">
        <v>47.08</v>
      </c>
      <c r="D5">
        <f t="shared" ref="D5:D13" si="0">B5-C5</f>
        <v>1.6900000000000048</v>
      </c>
      <c r="I5" s="1"/>
      <c r="J5" s="1"/>
      <c r="K5" s="1"/>
    </row>
    <row r="6" spans="1:11" x14ac:dyDescent="0.2">
      <c r="A6" s="1">
        <v>3</v>
      </c>
      <c r="B6" s="1">
        <v>53.49</v>
      </c>
      <c r="C6" s="1">
        <v>50.62</v>
      </c>
      <c r="D6">
        <f t="shared" si="0"/>
        <v>2.8700000000000045</v>
      </c>
      <c r="I6" s="1"/>
      <c r="J6" s="1"/>
      <c r="K6" s="1"/>
    </row>
    <row r="7" spans="1:11" x14ac:dyDescent="0.2">
      <c r="A7" s="1">
        <v>4</v>
      </c>
      <c r="B7" s="1">
        <v>50.6</v>
      </c>
      <c r="C7" s="1">
        <v>48.45</v>
      </c>
      <c r="D7">
        <f t="shared" si="0"/>
        <v>2.1499999999999986</v>
      </c>
      <c r="I7" s="1"/>
      <c r="J7" s="1"/>
      <c r="K7" s="1"/>
    </row>
    <row r="8" spans="1:11" x14ac:dyDescent="0.2">
      <c r="A8" s="1">
        <v>5</v>
      </c>
      <c r="B8" s="1">
        <v>51.6</v>
      </c>
      <c r="C8" s="1">
        <v>49.2</v>
      </c>
      <c r="D8">
        <f t="shared" si="0"/>
        <v>2.3999999999999986</v>
      </c>
      <c r="I8" s="1"/>
      <c r="J8" s="1"/>
      <c r="K8" s="1"/>
    </row>
    <row r="9" spans="1:11" x14ac:dyDescent="0.2">
      <c r="A9" s="1">
        <v>6</v>
      </c>
      <c r="B9" s="1">
        <v>51.77</v>
      </c>
      <c r="C9" s="1">
        <v>49.33</v>
      </c>
      <c r="D9">
        <f t="shared" si="0"/>
        <v>2.4400000000000048</v>
      </c>
      <c r="I9" s="1"/>
      <c r="J9" s="1"/>
      <c r="K9" s="1"/>
    </row>
    <row r="10" spans="1:11" x14ac:dyDescent="0.2">
      <c r="A10" s="1">
        <v>7</v>
      </c>
      <c r="B10" s="1">
        <v>51.09</v>
      </c>
      <c r="C10" s="1">
        <v>48.81</v>
      </c>
      <c r="D10">
        <f t="shared" si="0"/>
        <v>2.2800000000000011</v>
      </c>
      <c r="I10" s="1"/>
      <c r="J10" s="1"/>
      <c r="K10" s="1"/>
    </row>
    <row r="11" spans="1:11" x14ac:dyDescent="0.2">
      <c r="A11" s="1">
        <v>8</v>
      </c>
      <c r="B11" s="1">
        <v>53.51</v>
      </c>
      <c r="C11" s="1">
        <v>50.64</v>
      </c>
      <c r="D11">
        <f t="shared" si="0"/>
        <v>2.8699999999999974</v>
      </c>
      <c r="I11" s="1"/>
      <c r="J11" s="1"/>
      <c r="K11" s="1"/>
    </row>
    <row r="12" spans="1:11" x14ac:dyDescent="0.2">
      <c r="A12" s="1">
        <v>9</v>
      </c>
      <c r="B12" s="1">
        <v>47.44</v>
      </c>
      <c r="C12" s="1">
        <v>46.08</v>
      </c>
      <c r="D12">
        <f t="shared" si="0"/>
        <v>1.3599999999999994</v>
      </c>
      <c r="I12" s="1"/>
      <c r="J12" s="1"/>
      <c r="K12" s="1"/>
    </row>
    <row r="13" spans="1:11" ht="17" thickBot="1" x14ac:dyDescent="0.25">
      <c r="A13" s="10">
        <v>10</v>
      </c>
      <c r="B13" s="10">
        <v>47.94</v>
      </c>
      <c r="C13" s="10">
        <v>46.45</v>
      </c>
      <c r="D13" s="11">
        <f t="shared" si="0"/>
        <v>1.4899999999999949</v>
      </c>
      <c r="I13" s="1"/>
      <c r="J13" s="1"/>
      <c r="K13" s="1"/>
    </row>
    <row r="14" spans="1:11" ht="17" thickTop="1" x14ac:dyDescent="0.2">
      <c r="A14" s="7" t="s">
        <v>10</v>
      </c>
      <c r="B14">
        <f>COUNT(B4:B13)</f>
        <v>10</v>
      </c>
      <c r="C14">
        <f t="shared" ref="C14:D14" si="1">COUNT(C4:C13)</f>
        <v>10</v>
      </c>
      <c r="D14">
        <f t="shared" si="1"/>
        <v>10</v>
      </c>
    </row>
    <row r="15" spans="1:11" x14ac:dyDescent="0.2">
      <c r="A15" s="7" t="s">
        <v>3</v>
      </c>
      <c r="B15">
        <f>AVERAGE(B4:B13)</f>
        <v>50.876999999999995</v>
      </c>
      <c r="C15">
        <f t="shared" ref="C15:D15" si="2">AVERAGE(C4:C13)</f>
        <v>48.657999999999994</v>
      </c>
      <c r="D15">
        <f t="shared" si="2"/>
        <v>2.2190000000000003</v>
      </c>
    </row>
    <row r="16" spans="1:11" x14ac:dyDescent="0.2">
      <c r="A16" s="7" t="s">
        <v>11</v>
      </c>
      <c r="B16" s="3">
        <f>_xlfn.VAR.S(B4:B13)</f>
        <v>4.7681788888888921</v>
      </c>
      <c r="C16" s="3">
        <f t="shared" ref="C16:D16" si="3">_xlfn.VAR.S(C4:C13)</f>
        <v>2.6881733333333333</v>
      </c>
      <c r="D16" s="3">
        <f t="shared" si="3"/>
        <v>0.29601000000000177</v>
      </c>
    </row>
    <row r="17" spans="1:4" x14ac:dyDescent="0.2">
      <c r="A17" s="7" t="s">
        <v>12</v>
      </c>
      <c r="B17" s="3">
        <f>_xlfn.STDEV.S(B4:B13)</f>
        <v>2.1836160122349559</v>
      </c>
      <c r="C17" s="3">
        <f t="shared" ref="C17:D17" si="4">_xlfn.STDEV.S(C4:C13)</f>
        <v>1.6395649829553367</v>
      </c>
      <c r="D17" s="3">
        <f t="shared" si="4"/>
        <v>0.54406801045457709</v>
      </c>
    </row>
    <row r="18" spans="1:4" x14ac:dyDescent="0.2">
      <c r="A18" s="7" t="s">
        <v>13</v>
      </c>
      <c r="B18" s="3">
        <f>B17/SQRT(B14)</f>
        <v>0.69052001338765634</v>
      </c>
      <c r="C18" s="3">
        <f t="shared" ref="C18:D18" si="5">C17/SQRT(C14)</f>
        <v>0.51847597179940108</v>
      </c>
      <c r="D18" s="3">
        <f t="shared" si="5"/>
        <v>0.17204941150727654</v>
      </c>
    </row>
    <row r="19" spans="1:4" x14ac:dyDescent="0.2">
      <c r="A19" s="6" t="s">
        <v>4</v>
      </c>
      <c r="B19">
        <v>0.05</v>
      </c>
      <c r="C19">
        <v>0.05</v>
      </c>
      <c r="D19">
        <v>0.05</v>
      </c>
    </row>
    <row r="20" spans="1:4" x14ac:dyDescent="0.2">
      <c r="A20" s="6" t="s">
        <v>5</v>
      </c>
      <c r="B20">
        <f>1-(B19/2)</f>
        <v>0.97499999999999998</v>
      </c>
      <c r="C20">
        <f t="shared" ref="C20:D20" si="6">1-(C19/2)</f>
        <v>0.97499999999999998</v>
      </c>
      <c r="D20">
        <f t="shared" si="6"/>
        <v>0.97499999999999998</v>
      </c>
    </row>
    <row r="21" spans="1:4" x14ac:dyDescent="0.2">
      <c r="A21" s="6" t="s">
        <v>6</v>
      </c>
      <c r="B21" s="3">
        <f>_xlfn.T.INV(B20,B14-1)</f>
        <v>2.2621571627982049</v>
      </c>
      <c r="C21" s="3">
        <f t="shared" ref="C21:D21" si="7">_xlfn.T.INV(C20,C14-1)</f>
        <v>2.2621571627982049</v>
      </c>
      <c r="D21" s="3">
        <f t="shared" si="7"/>
        <v>2.2621571627982049</v>
      </c>
    </row>
    <row r="22" spans="1:4" x14ac:dyDescent="0.2">
      <c r="A22" s="6" t="s">
        <v>7</v>
      </c>
      <c r="B22" s="2">
        <f>B21*B18</f>
        <v>1.5620647943403991</v>
      </c>
      <c r="C22" s="2">
        <f t="shared" ref="C22:D22" si="8">C21*C18</f>
        <v>1.1728741333447752</v>
      </c>
      <c r="D22" s="2">
        <f t="shared" si="8"/>
        <v>0.38920280859640149</v>
      </c>
    </row>
    <row r="23" spans="1:4" x14ac:dyDescent="0.2">
      <c r="A23" s="6" t="s">
        <v>8</v>
      </c>
      <c r="B23" s="2">
        <f>B15+B22</f>
        <v>52.439064794340396</v>
      </c>
      <c r="C23" s="2">
        <f t="shared" ref="C23:D23" si="9">C15+C22</f>
        <v>49.830874133344771</v>
      </c>
      <c r="D23" s="2">
        <f t="shared" si="9"/>
        <v>2.6082028085964017</v>
      </c>
    </row>
    <row r="24" spans="1:4" x14ac:dyDescent="0.2">
      <c r="A24" s="6" t="s">
        <v>9</v>
      </c>
      <c r="B24" s="2">
        <f>B15-B22</f>
        <v>49.314935205659594</v>
      </c>
      <c r="C24" s="2">
        <f t="shared" ref="C24:D24" si="10">C15-C22</f>
        <v>47.485125866655217</v>
      </c>
      <c r="D24" s="2">
        <f t="shared" si="10"/>
        <v>1.8297971914035989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09E27-B99E-5E4D-A1B4-A4A6C86E69F6}">
  <dimension ref="A2:D43"/>
  <sheetViews>
    <sheetView zoomScale="150" zoomScaleNormal="150" workbookViewId="0">
      <selection activeCell="H10" sqref="H10"/>
    </sheetView>
  </sheetViews>
  <sheetFormatPr baseColWidth="10" defaultRowHeight="16" x14ac:dyDescent="0.2"/>
  <cols>
    <col min="2" max="2" width="12.1640625" bestFit="1" customWidth="1"/>
    <col min="3" max="3" width="13.1640625" bestFit="1" customWidth="1"/>
  </cols>
  <sheetData>
    <row r="2" spans="1:4" x14ac:dyDescent="0.2">
      <c r="A2" s="7" t="s">
        <v>10</v>
      </c>
      <c r="B2">
        <f>COUNT(B14:B43)</f>
        <v>30</v>
      </c>
      <c r="C2">
        <f t="shared" ref="C2:D2" si="0">COUNT(C14:C43)</f>
        <v>30</v>
      </c>
      <c r="D2">
        <f t="shared" si="0"/>
        <v>30</v>
      </c>
    </row>
    <row r="3" spans="1:4" x14ac:dyDescent="0.2">
      <c r="A3" s="7" t="s">
        <v>3</v>
      </c>
      <c r="B3">
        <f>AVERAGE((B14:B43))</f>
        <v>491.01511096040252</v>
      </c>
      <c r="C3">
        <f t="shared" ref="C3:D3" si="1">AVERAGE((C14:C43))</f>
        <v>426.24279486260838</v>
      </c>
      <c r="D3">
        <f t="shared" si="1"/>
        <v>64.772316097794203</v>
      </c>
    </row>
    <row r="4" spans="1:4" x14ac:dyDescent="0.2">
      <c r="A4" s="7" t="s">
        <v>11</v>
      </c>
      <c r="B4" s="3">
        <f>_xlfn.VAR.S(B14:B43)</f>
        <v>892.73734386672027</v>
      </c>
      <c r="C4" s="3">
        <f t="shared" ref="C4:D4" si="2">_xlfn.VAR.S(C14:C43)</f>
        <v>1732.1141164054384</v>
      </c>
      <c r="D4" s="3">
        <f t="shared" si="2"/>
        <v>3350.0031588773277</v>
      </c>
    </row>
    <row r="5" spans="1:4" x14ac:dyDescent="0.2">
      <c r="A5" s="7" t="s">
        <v>12</v>
      </c>
      <c r="B5" s="3">
        <f>_xlfn.STDEV.S(B14:B43)</f>
        <v>29.878710545582791</v>
      </c>
      <c r="C5" s="3">
        <f t="shared" ref="C5:D5" si="3">_xlfn.STDEV.S(C14:C43)</f>
        <v>41.618675091903619</v>
      </c>
      <c r="D5" s="3">
        <f t="shared" si="3"/>
        <v>57.879211802488534</v>
      </c>
    </row>
    <row r="6" spans="1:4" x14ac:dyDescent="0.2">
      <c r="A6" s="7" t="s">
        <v>13</v>
      </c>
      <c r="B6" s="3">
        <f>B5/SQRT(B2)</f>
        <v>5.4550812516610607</v>
      </c>
      <c r="C6" s="3">
        <f t="shared" ref="C6:D6" si="4">C5/SQRT(C2)</f>
        <v>7.5984957204380015</v>
      </c>
      <c r="D6" s="3">
        <f t="shared" si="4"/>
        <v>10.567249971614071</v>
      </c>
    </row>
    <row r="7" spans="1:4" x14ac:dyDescent="0.2">
      <c r="A7" s="6" t="s">
        <v>4</v>
      </c>
      <c r="B7">
        <v>0.05</v>
      </c>
      <c r="C7">
        <v>0.05</v>
      </c>
      <c r="D7">
        <v>0.05</v>
      </c>
    </row>
    <row r="8" spans="1:4" x14ac:dyDescent="0.2">
      <c r="A8" s="6" t="s">
        <v>5</v>
      </c>
      <c r="B8">
        <f>1-(B7/2)</f>
        <v>0.97499999999999998</v>
      </c>
      <c r="C8">
        <f t="shared" ref="C8:D8" si="5">1-(C7/2)</f>
        <v>0.97499999999999998</v>
      </c>
      <c r="D8">
        <f t="shared" si="5"/>
        <v>0.97499999999999998</v>
      </c>
    </row>
    <row r="9" spans="1:4" x14ac:dyDescent="0.2">
      <c r="A9" s="6" t="s">
        <v>6</v>
      </c>
      <c r="B9" s="3">
        <f>_xlfn.T.INV(B8,B2-1)</f>
        <v>2.0452296421327034</v>
      </c>
      <c r="C9" s="3">
        <f t="shared" ref="C9:D9" si="6">_xlfn.T.INV(C8,C2-1)</f>
        <v>2.0452296421327034</v>
      </c>
      <c r="D9" s="3">
        <f t="shared" si="6"/>
        <v>2.0452296421327034</v>
      </c>
    </row>
    <row r="10" spans="1:4" x14ac:dyDescent="0.2">
      <c r="A10" s="6" t="s">
        <v>7</v>
      </c>
      <c r="B10" s="2">
        <f>B9*B6</f>
        <v>11.156893876139572</v>
      </c>
      <c r="C10" s="2">
        <f t="shared" ref="C10:D10" si="7">C9*C6</f>
        <v>15.540668683058293</v>
      </c>
      <c r="D10" s="2">
        <f t="shared" si="7"/>
        <v>21.612452877771066</v>
      </c>
    </row>
    <row r="11" spans="1:4" x14ac:dyDescent="0.2">
      <c r="A11" s="6" t="s">
        <v>8</v>
      </c>
      <c r="B11" s="2">
        <f>B3+B10</f>
        <v>502.1720048365421</v>
      </c>
      <c r="C11" s="2">
        <f t="shared" ref="C11:D11" si="8">C3+C10</f>
        <v>441.78346354566668</v>
      </c>
      <c r="D11" s="2">
        <f t="shared" si="8"/>
        <v>86.384768975565265</v>
      </c>
    </row>
    <row r="12" spans="1:4" x14ac:dyDescent="0.2">
      <c r="A12" s="6" t="s">
        <v>9</v>
      </c>
      <c r="B12" s="2">
        <f>B3-B10</f>
        <v>479.85821708426295</v>
      </c>
      <c r="C12" s="2">
        <f t="shared" ref="C12:D12" si="9">C3-C10</f>
        <v>410.70212617955008</v>
      </c>
      <c r="D12" s="2">
        <f t="shared" si="9"/>
        <v>43.159863220023141</v>
      </c>
    </row>
    <row r="13" spans="1:4" x14ac:dyDescent="0.2">
      <c r="B13" s="4" t="s">
        <v>16</v>
      </c>
      <c r="C13" s="4" t="s">
        <v>17</v>
      </c>
      <c r="D13" s="4" t="s">
        <v>2</v>
      </c>
    </row>
    <row r="14" spans="1:4" x14ac:dyDescent="0.2">
      <c r="A14">
        <v>1</v>
      </c>
      <c r="B14">
        <v>482.41720146112698</v>
      </c>
      <c r="C14">
        <v>363.51876573200502</v>
      </c>
      <c r="D14">
        <f>B14-C14</f>
        <v>118.89843572912196</v>
      </c>
    </row>
    <row r="15" spans="1:4" x14ac:dyDescent="0.2">
      <c r="A15">
        <v>2</v>
      </c>
      <c r="B15">
        <v>461.54420502533299</v>
      </c>
      <c r="C15">
        <v>485.22080894586702</v>
      </c>
      <c r="D15">
        <f t="shared" ref="D15:D43" si="10">B15-C15</f>
        <v>-23.676603920534035</v>
      </c>
    </row>
    <row r="16" spans="1:4" x14ac:dyDescent="0.2">
      <c r="A16">
        <v>3</v>
      </c>
      <c r="B16">
        <v>521.41729276825197</v>
      </c>
      <c r="C16">
        <v>473.58815583822297</v>
      </c>
      <c r="D16">
        <f t="shared" si="10"/>
        <v>47.829136930028994</v>
      </c>
    </row>
    <row r="17" spans="1:4" x14ac:dyDescent="0.2">
      <c r="A17">
        <v>4</v>
      </c>
      <c r="B17">
        <v>476.02529677049102</v>
      </c>
      <c r="C17">
        <v>436.697479551409</v>
      </c>
      <c r="D17">
        <f t="shared" si="10"/>
        <v>39.327817219082021</v>
      </c>
    </row>
    <row r="18" spans="1:4" x14ac:dyDescent="0.2">
      <c r="A18">
        <v>5</v>
      </c>
      <c r="B18">
        <v>534.28115032779101</v>
      </c>
      <c r="C18">
        <v>440.55132704701799</v>
      </c>
      <c r="D18">
        <f t="shared" si="10"/>
        <v>93.729823280773019</v>
      </c>
    </row>
    <row r="19" spans="1:4" x14ac:dyDescent="0.2">
      <c r="A19">
        <v>6</v>
      </c>
      <c r="B19">
        <v>485.73568992330098</v>
      </c>
      <c r="C19">
        <v>397.75241764578999</v>
      </c>
      <c r="D19">
        <f t="shared" si="10"/>
        <v>87.983272277510991</v>
      </c>
    </row>
    <row r="20" spans="1:4" x14ac:dyDescent="0.2">
      <c r="A20">
        <v>7</v>
      </c>
      <c r="B20">
        <v>477.46801808701298</v>
      </c>
      <c r="C20">
        <v>397.71533856388101</v>
      </c>
      <c r="D20">
        <f t="shared" si="10"/>
        <v>79.752679523131974</v>
      </c>
    </row>
    <row r="21" spans="1:4" x14ac:dyDescent="0.2">
      <c r="A21">
        <v>8</v>
      </c>
      <c r="B21">
        <v>482.557886106225</v>
      </c>
      <c r="C21">
        <v>463.48001804419999</v>
      </c>
      <c r="D21">
        <f t="shared" si="10"/>
        <v>19.077868062025004</v>
      </c>
    </row>
    <row r="22" spans="1:4" x14ac:dyDescent="0.2">
      <c r="A22">
        <v>9</v>
      </c>
      <c r="B22">
        <v>499.62881745232301</v>
      </c>
      <c r="C22">
        <v>402.250018528184</v>
      </c>
      <c r="D22">
        <f t="shared" si="10"/>
        <v>97.378798924139005</v>
      </c>
    </row>
    <row r="23" spans="1:4" x14ac:dyDescent="0.2">
      <c r="A23">
        <v>10</v>
      </c>
      <c r="B23">
        <v>471.00744338024799</v>
      </c>
      <c r="C23">
        <v>386.152750559656</v>
      </c>
      <c r="D23">
        <f t="shared" si="10"/>
        <v>84.854692820591993</v>
      </c>
    </row>
    <row r="24" spans="1:4" x14ac:dyDescent="0.2">
      <c r="A24">
        <v>11</v>
      </c>
      <c r="B24">
        <v>436.981010705453</v>
      </c>
      <c r="C24">
        <v>464.460606005464</v>
      </c>
      <c r="D24">
        <f t="shared" si="10"/>
        <v>-27.479595300010999</v>
      </c>
    </row>
    <row r="25" spans="1:4" x14ac:dyDescent="0.2">
      <c r="A25">
        <v>12</v>
      </c>
      <c r="B25">
        <v>486.19381630303701</v>
      </c>
      <c r="C25">
        <v>411.425533157698</v>
      </c>
      <c r="D25">
        <f t="shared" si="10"/>
        <v>74.768283145339012</v>
      </c>
    </row>
    <row r="26" spans="1:4" x14ac:dyDescent="0.2">
      <c r="A26">
        <v>13</v>
      </c>
      <c r="B26">
        <v>455.86387255376599</v>
      </c>
      <c r="C26">
        <v>435.96612039146299</v>
      </c>
      <c r="D26">
        <f t="shared" si="10"/>
        <v>19.897752162302993</v>
      </c>
    </row>
    <row r="27" spans="1:4" x14ac:dyDescent="0.2">
      <c r="A27">
        <v>14</v>
      </c>
      <c r="B27">
        <v>486.94095785643401</v>
      </c>
      <c r="C27">
        <v>397.75258140221098</v>
      </c>
      <c r="D27">
        <f t="shared" si="10"/>
        <v>89.188376454223032</v>
      </c>
    </row>
    <row r="28" spans="1:4" x14ac:dyDescent="0.2">
      <c r="A28">
        <v>15</v>
      </c>
      <c r="B28">
        <v>482.80616911344401</v>
      </c>
      <c r="C28">
        <v>531.72041129563195</v>
      </c>
      <c r="D28">
        <f t="shared" si="10"/>
        <v>-48.914242182187934</v>
      </c>
    </row>
    <row r="29" spans="1:4" x14ac:dyDescent="0.2">
      <c r="A29">
        <v>16</v>
      </c>
      <c r="B29">
        <v>496.65371233802699</v>
      </c>
      <c r="C29">
        <v>379.71224706673797</v>
      </c>
      <c r="D29">
        <f t="shared" si="10"/>
        <v>116.94146527128902</v>
      </c>
    </row>
    <row r="30" spans="1:4" x14ac:dyDescent="0.2">
      <c r="A30">
        <v>17</v>
      </c>
      <c r="B30">
        <v>476.69217728525803</v>
      </c>
      <c r="C30">
        <v>371.93765527285802</v>
      </c>
      <c r="D30">
        <f t="shared" si="10"/>
        <v>104.7545220124</v>
      </c>
    </row>
    <row r="31" spans="1:4" x14ac:dyDescent="0.2">
      <c r="A31">
        <v>18</v>
      </c>
      <c r="B31">
        <v>469.738370736614</v>
      </c>
      <c r="C31">
        <v>422.68248816574402</v>
      </c>
      <c r="D31">
        <f t="shared" si="10"/>
        <v>47.055882570869983</v>
      </c>
    </row>
    <row r="32" spans="1:4" x14ac:dyDescent="0.2">
      <c r="A32">
        <v>19</v>
      </c>
      <c r="B32">
        <v>449.751889397627</v>
      </c>
      <c r="C32">
        <v>452.29832698080202</v>
      </c>
      <c r="D32">
        <f t="shared" si="10"/>
        <v>-2.5464375831750203</v>
      </c>
    </row>
    <row r="33" spans="1:4" x14ac:dyDescent="0.2">
      <c r="A33">
        <v>20</v>
      </c>
      <c r="B33">
        <v>499.194801080106</v>
      </c>
      <c r="C33">
        <v>411.128796131912</v>
      </c>
      <c r="D33">
        <f t="shared" si="10"/>
        <v>88.066004948194006</v>
      </c>
    </row>
    <row r="34" spans="1:4" x14ac:dyDescent="0.2">
      <c r="A34">
        <v>21</v>
      </c>
      <c r="B34">
        <v>543.34349172660302</v>
      </c>
      <c r="C34">
        <v>381.19389364510999</v>
      </c>
      <c r="D34">
        <f t="shared" si="10"/>
        <v>162.14959808149302</v>
      </c>
    </row>
    <row r="35" spans="1:4" x14ac:dyDescent="0.2">
      <c r="A35">
        <v>22</v>
      </c>
      <c r="B35">
        <v>575.12595453784695</v>
      </c>
      <c r="C35">
        <v>395.83948778585102</v>
      </c>
      <c r="D35">
        <f t="shared" si="10"/>
        <v>179.28646675199593</v>
      </c>
    </row>
    <row r="36" spans="1:4" x14ac:dyDescent="0.2">
      <c r="A36">
        <v>23</v>
      </c>
      <c r="B36">
        <v>525.93343431947903</v>
      </c>
      <c r="C36">
        <v>447.67085389429002</v>
      </c>
      <c r="D36">
        <f t="shared" si="10"/>
        <v>78.262580425189014</v>
      </c>
    </row>
    <row r="37" spans="1:4" x14ac:dyDescent="0.2">
      <c r="A37">
        <v>24</v>
      </c>
      <c r="B37">
        <v>530.46274390178905</v>
      </c>
      <c r="C37">
        <v>424.16460676876801</v>
      </c>
      <c r="D37">
        <f t="shared" si="10"/>
        <v>106.29813713302104</v>
      </c>
    </row>
    <row r="38" spans="1:4" x14ac:dyDescent="0.2">
      <c r="A38">
        <v>25</v>
      </c>
      <c r="B38">
        <v>481.32900087245503</v>
      </c>
      <c r="C38">
        <v>424.20772407897999</v>
      </c>
      <c r="D38">
        <f t="shared" si="10"/>
        <v>57.121276793475033</v>
      </c>
    </row>
    <row r="39" spans="1:4" x14ac:dyDescent="0.2">
      <c r="A39">
        <v>26</v>
      </c>
      <c r="B39">
        <v>483.768253679515</v>
      </c>
      <c r="C39">
        <v>485.435171000982</v>
      </c>
      <c r="D39">
        <f t="shared" si="10"/>
        <v>-1.6669173214669968</v>
      </c>
    </row>
    <row r="40" spans="1:4" x14ac:dyDescent="0.2">
      <c r="A40">
        <v>27</v>
      </c>
      <c r="B40">
        <v>462.85822908006998</v>
      </c>
      <c r="C40">
        <v>490.219224477659</v>
      </c>
      <c r="D40">
        <f t="shared" si="10"/>
        <v>-27.360995397589022</v>
      </c>
    </row>
    <row r="41" spans="1:4" x14ac:dyDescent="0.2">
      <c r="A41">
        <v>28</v>
      </c>
      <c r="B41">
        <v>476.46375377736899</v>
      </c>
      <c r="C41">
        <v>447.68007422572902</v>
      </c>
      <c r="D41">
        <f t="shared" si="10"/>
        <v>28.783679551639977</v>
      </c>
    </row>
    <row r="42" spans="1:4" x14ac:dyDescent="0.2">
      <c r="A42">
        <v>29</v>
      </c>
      <c r="B42">
        <v>504.08271371064001</v>
      </c>
      <c r="C42">
        <v>380.81312835985301</v>
      </c>
      <c r="D42">
        <f t="shared" si="10"/>
        <v>123.269585350787</v>
      </c>
    </row>
    <row r="43" spans="1:4" x14ac:dyDescent="0.2">
      <c r="A43">
        <v>30</v>
      </c>
      <c r="B43">
        <v>514.18597453444204</v>
      </c>
      <c r="C43">
        <v>384.04783531427603</v>
      </c>
      <c r="D43">
        <f t="shared" si="10"/>
        <v>130.13813922016601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E9CF0-8580-9E4E-8252-E179ED43068E}">
  <dimension ref="A2:H43"/>
  <sheetViews>
    <sheetView zoomScale="150" zoomScaleNormal="150" workbookViewId="0">
      <selection activeCell="I19" sqref="I19"/>
    </sheetView>
  </sheetViews>
  <sheetFormatPr baseColWidth="10" defaultRowHeight="16" x14ac:dyDescent="0.2"/>
  <cols>
    <col min="2" max="2" width="12.1640625" bestFit="1" customWidth="1"/>
    <col min="3" max="3" width="13.1640625" bestFit="1" customWidth="1"/>
  </cols>
  <sheetData>
    <row r="2" spans="1:8" x14ac:dyDescent="0.2">
      <c r="A2" s="7" t="s">
        <v>10</v>
      </c>
      <c r="B2">
        <f>COUNT(B14:B43)</f>
        <v>30</v>
      </c>
      <c r="C2">
        <f t="shared" ref="C2:D2" si="0">COUNT(C14:C43)</f>
        <v>30</v>
      </c>
      <c r="D2">
        <f t="shared" si="0"/>
        <v>30</v>
      </c>
    </row>
    <row r="3" spans="1:8" x14ac:dyDescent="0.2">
      <c r="A3" s="7" t="s">
        <v>3</v>
      </c>
      <c r="B3">
        <f>AVERAGE((B14:B43))</f>
        <v>491.01511096040252</v>
      </c>
      <c r="C3">
        <f t="shared" ref="C3:D3" si="1">AVERAGE((C14:C43))</f>
        <v>426.09362281764606</v>
      </c>
      <c r="D3">
        <f t="shared" si="1"/>
        <v>64.921488142756616</v>
      </c>
    </row>
    <row r="4" spans="1:8" x14ac:dyDescent="0.2">
      <c r="A4" s="7" t="s">
        <v>11</v>
      </c>
      <c r="B4" s="3">
        <f>_xlfn.VAR.S(B14:B43)</f>
        <v>892.73734386672027</v>
      </c>
      <c r="C4" s="3">
        <f t="shared" ref="C4:D4" si="2">_xlfn.VAR.S(C14:C43)</f>
        <v>2243.8223492240468</v>
      </c>
      <c r="D4" s="3">
        <f t="shared" si="2"/>
        <v>1092.7043142284222</v>
      </c>
    </row>
    <row r="5" spans="1:8" x14ac:dyDescent="0.2">
      <c r="A5" s="7" t="s">
        <v>12</v>
      </c>
      <c r="B5" s="3">
        <f>_xlfn.STDEV.S(B14:B43)</f>
        <v>29.878710545582791</v>
      </c>
      <c r="C5" s="3">
        <f t="shared" ref="C5:D5" si="3">_xlfn.STDEV.S(C14:C43)</f>
        <v>47.369001986785058</v>
      </c>
      <c r="D5" s="3">
        <f t="shared" si="3"/>
        <v>33.056078324998296</v>
      </c>
    </row>
    <row r="6" spans="1:8" x14ac:dyDescent="0.2">
      <c r="A6" s="7" t="s">
        <v>13</v>
      </c>
      <c r="B6" s="3">
        <f>B5/SQRT(B2)</f>
        <v>5.4550812516610607</v>
      </c>
      <c r="C6" s="3">
        <f t="shared" ref="C6:D6" si="4">C5/SQRT(C2)</f>
        <v>8.648356971556403</v>
      </c>
      <c r="D6" s="3">
        <f t="shared" si="4"/>
        <v>6.0351865870863843</v>
      </c>
    </row>
    <row r="7" spans="1:8" x14ac:dyDescent="0.2">
      <c r="A7" s="6" t="s">
        <v>4</v>
      </c>
      <c r="B7">
        <v>0.05</v>
      </c>
      <c r="C7">
        <v>0.05</v>
      </c>
      <c r="D7">
        <v>0.05</v>
      </c>
    </row>
    <row r="8" spans="1:8" x14ac:dyDescent="0.2">
      <c r="A8" s="6" t="s">
        <v>5</v>
      </c>
      <c r="B8">
        <f>1-(B7/2)</f>
        <v>0.97499999999999998</v>
      </c>
      <c r="C8">
        <f t="shared" ref="C8:D8" si="5">1-(C7/2)</f>
        <v>0.97499999999999998</v>
      </c>
      <c r="D8">
        <f t="shared" si="5"/>
        <v>0.97499999999999998</v>
      </c>
    </row>
    <row r="9" spans="1:8" x14ac:dyDescent="0.2">
      <c r="A9" s="6" t="s">
        <v>6</v>
      </c>
      <c r="B9" s="3">
        <f>_xlfn.T.INV(B8,B2-1)</f>
        <v>2.0452296421327034</v>
      </c>
      <c r="C9" s="3">
        <f t="shared" ref="C9:D9" si="6">_xlfn.T.INV(C8,C2-1)</f>
        <v>2.0452296421327034</v>
      </c>
      <c r="D9" s="3">
        <f t="shared" si="6"/>
        <v>2.0452296421327034</v>
      </c>
    </row>
    <row r="10" spans="1:8" x14ac:dyDescent="0.2">
      <c r="A10" s="6" t="s">
        <v>7</v>
      </c>
      <c r="B10" s="2">
        <f>B9*B6</f>
        <v>11.156893876139572</v>
      </c>
      <c r="C10" s="2">
        <f t="shared" ref="C10:D10" si="7">C9*C6</f>
        <v>17.687876033972174</v>
      </c>
      <c r="D10" s="2">
        <f t="shared" si="7"/>
        <v>12.343342503710778</v>
      </c>
    </row>
    <row r="11" spans="1:8" x14ac:dyDescent="0.2">
      <c r="A11" s="6" t="s">
        <v>8</v>
      </c>
      <c r="B11" s="2">
        <f>B3+B10</f>
        <v>502.1720048365421</v>
      </c>
      <c r="C11" s="2">
        <f t="shared" ref="C11:D11" si="8">C3+C10</f>
        <v>443.78149885161827</v>
      </c>
      <c r="D11" s="2">
        <f t="shared" si="8"/>
        <v>77.264830646467388</v>
      </c>
    </row>
    <row r="12" spans="1:8" x14ac:dyDescent="0.2">
      <c r="A12" s="6" t="s">
        <v>9</v>
      </c>
      <c r="B12" s="2">
        <f>B3-B10</f>
        <v>479.85821708426295</v>
      </c>
      <c r="C12" s="2">
        <f t="shared" ref="C12:D12" si="9">C3-C10</f>
        <v>408.40574678367386</v>
      </c>
      <c r="D12" s="2">
        <f t="shared" si="9"/>
        <v>52.578145639045836</v>
      </c>
    </row>
    <row r="13" spans="1:8" x14ac:dyDescent="0.2">
      <c r="B13" s="4" t="s">
        <v>16</v>
      </c>
      <c r="C13" s="4" t="s">
        <v>17</v>
      </c>
      <c r="D13" s="4" t="s">
        <v>2</v>
      </c>
    </row>
    <row r="14" spans="1:8" x14ac:dyDescent="0.2">
      <c r="A14">
        <v>1</v>
      </c>
      <c r="B14">
        <v>482.41720146112698</v>
      </c>
      <c r="C14">
        <v>453.01871113150901</v>
      </c>
      <c r="D14">
        <f>B14-C14</f>
        <v>29.398490329617971</v>
      </c>
    </row>
    <row r="15" spans="1:8" x14ac:dyDescent="0.2">
      <c r="A15">
        <v>2</v>
      </c>
      <c r="B15">
        <v>461.54420502533299</v>
      </c>
      <c r="C15">
        <v>365.23490629103702</v>
      </c>
      <c r="D15">
        <f t="shared" ref="D15:D43" si="10">B15-C15</f>
        <v>96.309298734295965</v>
      </c>
    </row>
    <row r="16" spans="1:8" x14ac:dyDescent="0.2">
      <c r="A16">
        <v>3</v>
      </c>
      <c r="B16">
        <v>521.41729276825197</v>
      </c>
      <c r="C16">
        <v>475.99292352498401</v>
      </c>
      <c r="D16">
        <f t="shared" si="10"/>
        <v>45.424369243267961</v>
      </c>
      <c r="G16" t="s">
        <v>18</v>
      </c>
      <c r="H16">
        <f>PEARSON(B14:B43,C14:C43)</f>
        <v>0.72204469406313398</v>
      </c>
    </row>
    <row r="17" spans="1:4" x14ac:dyDescent="0.2">
      <c r="A17">
        <v>4</v>
      </c>
      <c r="B17">
        <v>476.02529677049102</v>
      </c>
      <c r="C17">
        <v>393.11417783375902</v>
      </c>
      <c r="D17">
        <f t="shared" si="10"/>
        <v>82.911118936732009</v>
      </c>
    </row>
    <row r="18" spans="1:4" x14ac:dyDescent="0.2">
      <c r="A18">
        <v>5</v>
      </c>
      <c r="B18">
        <v>534.28115032779101</v>
      </c>
      <c r="C18">
        <v>469.84599713402503</v>
      </c>
      <c r="D18">
        <f t="shared" si="10"/>
        <v>64.435153193765984</v>
      </c>
    </row>
    <row r="19" spans="1:4" x14ac:dyDescent="0.2">
      <c r="A19">
        <v>6</v>
      </c>
      <c r="B19">
        <v>485.73568992330098</v>
      </c>
      <c r="C19">
        <v>444.78861637718899</v>
      </c>
      <c r="D19">
        <f t="shared" si="10"/>
        <v>40.947073546111994</v>
      </c>
    </row>
    <row r="20" spans="1:4" x14ac:dyDescent="0.2">
      <c r="A20">
        <v>7</v>
      </c>
      <c r="B20">
        <v>477.46801808701298</v>
      </c>
      <c r="C20">
        <v>340.67860778749099</v>
      </c>
      <c r="D20">
        <f t="shared" si="10"/>
        <v>136.78941029952199</v>
      </c>
    </row>
    <row r="21" spans="1:4" x14ac:dyDescent="0.2">
      <c r="A21">
        <v>8</v>
      </c>
      <c r="B21">
        <v>482.557886106225</v>
      </c>
      <c r="C21">
        <v>404.91671849616603</v>
      </c>
      <c r="D21">
        <f t="shared" si="10"/>
        <v>77.641167610058972</v>
      </c>
    </row>
    <row r="22" spans="1:4" x14ac:dyDescent="0.2">
      <c r="A22">
        <v>9</v>
      </c>
      <c r="B22">
        <v>499.62881745232301</v>
      </c>
      <c r="C22">
        <v>406.506648707853</v>
      </c>
      <c r="D22">
        <f t="shared" si="10"/>
        <v>93.122168744470002</v>
      </c>
    </row>
    <row r="23" spans="1:4" x14ac:dyDescent="0.2">
      <c r="A23">
        <v>10</v>
      </c>
      <c r="B23">
        <v>471.00744338024799</v>
      </c>
      <c r="C23">
        <v>354.36335186100899</v>
      </c>
      <c r="D23">
        <f t="shared" si="10"/>
        <v>116.644091519239</v>
      </c>
    </row>
    <row r="24" spans="1:4" x14ac:dyDescent="0.2">
      <c r="A24">
        <v>11</v>
      </c>
      <c r="B24">
        <v>436.981010705453</v>
      </c>
      <c r="C24">
        <v>436.94768785051502</v>
      </c>
      <c r="D24">
        <f t="shared" si="10"/>
        <v>3.3322854937978263E-2</v>
      </c>
    </row>
    <row r="25" spans="1:4" x14ac:dyDescent="0.2">
      <c r="A25">
        <v>12</v>
      </c>
      <c r="B25">
        <v>486.19381630303701</v>
      </c>
      <c r="C25">
        <v>452.02652640213898</v>
      </c>
      <c r="D25">
        <f t="shared" si="10"/>
        <v>34.167289900898027</v>
      </c>
    </row>
    <row r="26" spans="1:4" x14ac:dyDescent="0.2">
      <c r="A26">
        <v>13</v>
      </c>
      <c r="B26">
        <v>455.86387255376599</v>
      </c>
      <c r="C26">
        <v>352.50950709684901</v>
      </c>
      <c r="D26">
        <f t="shared" si="10"/>
        <v>103.35436545691698</v>
      </c>
    </row>
    <row r="27" spans="1:4" x14ac:dyDescent="0.2">
      <c r="A27">
        <v>14</v>
      </c>
      <c r="B27">
        <v>486.94095785643401</v>
      </c>
      <c r="C27">
        <v>399.25461458883501</v>
      </c>
      <c r="D27">
        <f t="shared" si="10"/>
        <v>87.686343267599</v>
      </c>
    </row>
    <row r="28" spans="1:4" x14ac:dyDescent="0.2">
      <c r="A28">
        <v>15</v>
      </c>
      <c r="B28">
        <v>482.80616911344401</v>
      </c>
      <c r="C28">
        <v>433.582927737445</v>
      </c>
      <c r="D28">
        <f t="shared" si="10"/>
        <v>49.22324137599901</v>
      </c>
    </row>
    <row r="29" spans="1:4" x14ac:dyDescent="0.2">
      <c r="A29">
        <v>16</v>
      </c>
      <c r="B29">
        <v>496.65371233802699</v>
      </c>
      <c r="C29">
        <v>407.00661430716002</v>
      </c>
      <c r="D29">
        <f t="shared" si="10"/>
        <v>89.647098030866971</v>
      </c>
    </row>
    <row r="30" spans="1:4" x14ac:dyDescent="0.2">
      <c r="A30">
        <v>17</v>
      </c>
      <c r="B30">
        <v>476.69217728525803</v>
      </c>
      <c r="C30">
        <v>401.06847101361097</v>
      </c>
      <c r="D30">
        <f t="shared" si="10"/>
        <v>75.623706271647052</v>
      </c>
    </row>
    <row r="31" spans="1:4" x14ac:dyDescent="0.2">
      <c r="A31">
        <v>18</v>
      </c>
      <c r="B31">
        <v>469.738370736614</v>
      </c>
      <c r="C31">
        <v>421.40575008615201</v>
      </c>
      <c r="D31">
        <f t="shared" si="10"/>
        <v>48.33262065046199</v>
      </c>
    </row>
    <row r="32" spans="1:4" x14ac:dyDescent="0.2">
      <c r="A32">
        <v>19</v>
      </c>
      <c r="B32">
        <v>449.751889397627</v>
      </c>
      <c r="C32">
        <v>395.32956537087301</v>
      </c>
      <c r="D32">
        <f t="shared" si="10"/>
        <v>54.422324026753984</v>
      </c>
    </row>
    <row r="33" spans="1:4" x14ac:dyDescent="0.2">
      <c r="A33">
        <v>20</v>
      </c>
      <c r="B33">
        <v>499.194801080106</v>
      </c>
      <c r="C33">
        <v>427.17367525455501</v>
      </c>
      <c r="D33">
        <f t="shared" si="10"/>
        <v>72.021125825550996</v>
      </c>
    </row>
    <row r="34" spans="1:4" x14ac:dyDescent="0.2">
      <c r="A34">
        <v>21</v>
      </c>
      <c r="B34">
        <v>543.34349172660302</v>
      </c>
      <c r="C34">
        <v>525.33333220321902</v>
      </c>
      <c r="D34">
        <f t="shared" si="10"/>
        <v>18.010159523384004</v>
      </c>
    </row>
    <row r="35" spans="1:4" x14ac:dyDescent="0.2">
      <c r="A35">
        <v>22</v>
      </c>
      <c r="B35">
        <v>575.12595453784695</v>
      </c>
      <c r="C35">
        <v>559.42042461018696</v>
      </c>
      <c r="D35">
        <f t="shared" si="10"/>
        <v>15.705529927659995</v>
      </c>
    </row>
    <row r="36" spans="1:4" x14ac:dyDescent="0.2">
      <c r="A36">
        <v>23</v>
      </c>
      <c r="B36">
        <v>525.93343431947903</v>
      </c>
      <c r="C36">
        <v>438.65109984731902</v>
      </c>
      <c r="D36">
        <f t="shared" si="10"/>
        <v>87.282334472160017</v>
      </c>
    </row>
    <row r="37" spans="1:4" x14ac:dyDescent="0.2">
      <c r="A37">
        <v>24</v>
      </c>
      <c r="B37">
        <v>530.46274390178905</v>
      </c>
      <c r="C37">
        <v>449.93557006496002</v>
      </c>
      <c r="D37">
        <f t="shared" si="10"/>
        <v>80.527173836829036</v>
      </c>
    </row>
    <row r="38" spans="1:4" x14ac:dyDescent="0.2">
      <c r="A38">
        <v>25</v>
      </c>
      <c r="B38">
        <v>481.32900087245503</v>
      </c>
      <c r="C38">
        <v>384.404185637382</v>
      </c>
      <c r="D38">
        <f t="shared" si="10"/>
        <v>96.924815235073027</v>
      </c>
    </row>
    <row r="39" spans="1:4" x14ac:dyDescent="0.2">
      <c r="A39">
        <v>26</v>
      </c>
      <c r="B39">
        <v>483.768253679515</v>
      </c>
      <c r="C39">
        <v>461.62509111984002</v>
      </c>
      <c r="D39">
        <f t="shared" si="10"/>
        <v>22.143162559674977</v>
      </c>
    </row>
    <row r="40" spans="1:4" x14ac:dyDescent="0.2">
      <c r="A40">
        <v>27</v>
      </c>
      <c r="B40">
        <v>462.85822908006998</v>
      </c>
      <c r="C40">
        <v>412.23101241747401</v>
      </c>
      <c r="D40">
        <f t="shared" si="10"/>
        <v>50.62721666259597</v>
      </c>
    </row>
    <row r="41" spans="1:4" x14ac:dyDescent="0.2">
      <c r="A41">
        <v>28</v>
      </c>
      <c r="B41">
        <v>476.46375377736899</v>
      </c>
      <c r="C41">
        <v>449.33432198307798</v>
      </c>
      <c r="D41">
        <f t="shared" si="10"/>
        <v>27.129431794291008</v>
      </c>
    </row>
    <row r="42" spans="1:4" x14ac:dyDescent="0.2">
      <c r="A42">
        <v>29</v>
      </c>
      <c r="B42">
        <v>504.08271371064001</v>
      </c>
      <c r="C42">
        <v>447.54269829799603</v>
      </c>
      <c r="D42">
        <f t="shared" si="10"/>
        <v>56.540015412643982</v>
      </c>
    </row>
    <row r="43" spans="1:4" x14ac:dyDescent="0.2">
      <c r="A43">
        <v>30</v>
      </c>
      <c r="B43">
        <v>514.18597453444204</v>
      </c>
      <c r="C43">
        <v>419.56494949477002</v>
      </c>
      <c r="D43">
        <f t="shared" si="10"/>
        <v>94.62102503967202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7B0F5-5BEC-F14C-84B5-DFFCBB714014}">
  <dimension ref="A2:K23"/>
  <sheetViews>
    <sheetView zoomScale="150" zoomScaleNormal="150" workbookViewId="0">
      <pane xSplit="1" topLeftCell="B1" activePane="topRight" state="frozen"/>
      <selection pane="topRight" activeCell="K13" sqref="K13"/>
    </sheetView>
  </sheetViews>
  <sheetFormatPr baseColWidth="10" defaultRowHeight="16" x14ac:dyDescent="0.2"/>
  <cols>
    <col min="1" max="1" width="11.1640625" customWidth="1"/>
    <col min="2" max="6" width="8.6640625" bestFit="1" customWidth="1"/>
    <col min="7" max="7" width="10" bestFit="1" customWidth="1"/>
    <col min="8" max="8" width="9" bestFit="1" customWidth="1"/>
    <col min="9" max="9" width="10" bestFit="1" customWidth="1"/>
    <col min="10" max="10" width="9" bestFit="1" customWidth="1"/>
    <col min="11" max="11" width="10.33203125" bestFit="1" customWidth="1"/>
  </cols>
  <sheetData>
    <row r="2" spans="1:11" x14ac:dyDescent="0.2">
      <c r="A2" s="7" t="s">
        <v>10</v>
      </c>
      <c r="B2">
        <f>COUNT(B14:B43)</f>
        <v>10</v>
      </c>
      <c r="C2">
        <f t="shared" ref="C2:E2" si="0">COUNT(C14:C43)</f>
        <v>10</v>
      </c>
      <c r="D2">
        <f t="shared" si="0"/>
        <v>10</v>
      </c>
      <c r="E2">
        <f t="shared" si="0"/>
        <v>10</v>
      </c>
      <c r="F2">
        <f t="shared" ref="F2:K2" si="1">COUNT(F14:F43)</f>
        <v>10</v>
      </c>
      <c r="G2">
        <f t="shared" si="1"/>
        <v>10</v>
      </c>
      <c r="H2">
        <f t="shared" si="1"/>
        <v>10</v>
      </c>
      <c r="I2">
        <f t="shared" si="1"/>
        <v>10</v>
      </c>
      <c r="J2">
        <f t="shared" si="1"/>
        <v>10</v>
      </c>
      <c r="K2">
        <f t="shared" si="1"/>
        <v>10</v>
      </c>
    </row>
    <row r="3" spans="1:11" x14ac:dyDescent="0.2">
      <c r="A3" s="7" t="s">
        <v>3</v>
      </c>
      <c r="B3">
        <f>AVERAGE((B14:B43))</f>
        <v>50.036000000000001</v>
      </c>
      <c r="C3">
        <f t="shared" ref="C3:E3" si="2">AVERAGE((C14:C43))</f>
        <v>49.236000000000004</v>
      </c>
      <c r="D3">
        <f t="shared" si="2"/>
        <v>44.35</v>
      </c>
      <c r="E3">
        <f t="shared" si="2"/>
        <v>48.777999999999999</v>
      </c>
      <c r="F3">
        <f t="shared" ref="F3:K3" si="3">AVERAGE((F14:F43))</f>
        <v>0.7999999999999986</v>
      </c>
      <c r="G3">
        <f t="shared" si="3"/>
        <v>5.6859999999999991</v>
      </c>
      <c r="H3">
        <f t="shared" si="3"/>
        <v>1.2580000000000009</v>
      </c>
      <c r="I3">
        <f t="shared" si="3"/>
        <v>4.886000000000001</v>
      </c>
      <c r="J3">
        <f t="shared" si="3"/>
        <v>0.45800000000000229</v>
      </c>
      <c r="K3">
        <f t="shared" si="3"/>
        <v>-4.427999999999999</v>
      </c>
    </row>
    <row r="4" spans="1:11" x14ac:dyDescent="0.2">
      <c r="A4" s="7" t="s">
        <v>11</v>
      </c>
      <c r="B4" s="3">
        <f>_xlfn.VAR.S(B14:B43)</f>
        <v>313.38404888888869</v>
      </c>
      <c r="C4" s="3">
        <f t="shared" ref="C4:E4" si="4">_xlfn.VAR.S(C14:C43)</f>
        <v>263.90022666666687</v>
      </c>
      <c r="D4" s="3">
        <f t="shared" si="4"/>
        <v>172.9474222222226</v>
      </c>
      <c r="E4" s="3">
        <f t="shared" si="4"/>
        <v>254.13197333333341</v>
      </c>
      <c r="F4" s="3">
        <f t="shared" ref="F4:K4" si="5">_xlfn.VAR.S(F14:F43)</f>
        <v>4.4979999999999967</v>
      </c>
      <c r="G4" s="3">
        <f t="shared" si="5"/>
        <v>28.498048888888913</v>
      </c>
      <c r="H4" s="3">
        <f t="shared" si="5"/>
        <v>5.4895733333333459</v>
      </c>
      <c r="I4" s="3">
        <f t="shared" si="5"/>
        <v>11.857360000000021</v>
      </c>
      <c r="J4" s="3">
        <f t="shared" si="5"/>
        <v>0.11868444444444605</v>
      </c>
      <c r="K4" s="3">
        <f t="shared" si="5"/>
        <v>9.849439999999996</v>
      </c>
    </row>
    <row r="5" spans="1:11" x14ac:dyDescent="0.2">
      <c r="A5" s="7" t="s">
        <v>12</v>
      </c>
      <c r="B5" s="3">
        <f>_xlfn.STDEV.S(B14:B43)</f>
        <v>17.702656548916288</v>
      </c>
      <c r="C5" s="3">
        <f t="shared" ref="C5:E5" si="6">_xlfn.STDEV.S(C14:C43)</f>
        <v>16.245006207036884</v>
      </c>
      <c r="D5" s="3">
        <f t="shared" si="6"/>
        <v>13.150947578871364</v>
      </c>
      <c r="E5" s="3">
        <f t="shared" si="6"/>
        <v>15.941517284541437</v>
      </c>
      <c r="F5" s="3">
        <f t="shared" ref="F5:K5" si="7">_xlfn.STDEV.S(F14:F43)</f>
        <v>2.1208488866489277</v>
      </c>
      <c r="G5" s="3">
        <f t="shared" si="7"/>
        <v>5.3383563845896349</v>
      </c>
      <c r="H5" s="3">
        <f t="shared" si="7"/>
        <v>2.3429838525549735</v>
      </c>
      <c r="I5" s="3">
        <f t="shared" si="7"/>
        <v>3.4434517565954108</v>
      </c>
      <c r="J5" s="3">
        <f t="shared" si="7"/>
        <v>0.34450608767400037</v>
      </c>
      <c r="K5" s="3">
        <f t="shared" si="7"/>
        <v>3.1383817486086674</v>
      </c>
    </row>
    <row r="6" spans="1:11" x14ac:dyDescent="0.2">
      <c r="A6" s="7" t="s">
        <v>13</v>
      </c>
      <c r="B6" s="3">
        <f>B5/SQRT(B2)</f>
        <v>5.5980715330271433</v>
      </c>
      <c r="C6" s="3">
        <f t="shared" ref="C6:E6" si="8">C5/SQRT(C2)</f>
        <v>5.1371220217809395</v>
      </c>
      <c r="D6" s="3">
        <f t="shared" si="8"/>
        <v>4.1586947738710345</v>
      </c>
      <c r="E6" s="3">
        <f t="shared" si="8"/>
        <v>5.0411503978093464</v>
      </c>
      <c r="F6" s="3">
        <f t="shared" ref="F6" si="9">F5/SQRT(F2)</f>
        <v>0.67067130548428833</v>
      </c>
      <c r="G6" s="3">
        <f t="shared" ref="G6" si="10">G5/SQRT(G2)</f>
        <v>1.6881365137005038</v>
      </c>
      <c r="H6" s="3">
        <f t="shared" ref="H6" si="11">H5/SQRT(H2)</f>
        <v>0.7409165495069836</v>
      </c>
      <c r="I6" s="3">
        <f t="shared" ref="I6" si="12">I5/SQRT(I2)</f>
        <v>1.088915056374923</v>
      </c>
      <c r="J6" s="3">
        <f t="shared" ref="J6" si="13">J5/SQRT(J2)</f>
        <v>0.10894239048435003</v>
      </c>
      <c r="K6" s="3">
        <f t="shared" ref="K6" si="14">K5/SQRT(K2)</f>
        <v>0.99244344927053629</v>
      </c>
    </row>
    <row r="7" spans="1:11" x14ac:dyDescent="0.2">
      <c r="A7" s="6" t="s">
        <v>4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</row>
    <row r="8" spans="1:11" x14ac:dyDescent="0.2">
      <c r="A8" s="6" t="s">
        <v>5</v>
      </c>
      <c r="B8">
        <f>1-(B7/2)</f>
        <v>0.97499999999999998</v>
      </c>
      <c r="C8">
        <f t="shared" ref="C8:E8" si="15">1-(C7/2)</f>
        <v>0.97499999999999998</v>
      </c>
      <c r="D8">
        <f t="shared" si="15"/>
        <v>0.97499999999999998</v>
      </c>
      <c r="E8">
        <f t="shared" si="15"/>
        <v>0.97499999999999998</v>
      </c>
      <c r="F8">
        <f t="shared" ref="F8" si="16">1-(F7/2)</f>
        <v>0.97499999999999998</v>
      </c>
      <c r="G8">
        <f t="shared" ref="G8" si="17">1-(G7/2)</f>
        <v>0.97499999999999998</v>
      </c>
      <c r="H8">
        <f t="shared" ref="H8" si="18">1-(H7/2)</f>
        <v>0.97499999999999998</v>
      </c>
      <c r="I8">
        <f t="shared" ref="I8" si="19">1-(I7/2)</f>
        <v>0.97499999999999998</v>
      </c>
      <c r="J8">
        <f t="shared" ref="J8" si="20">1-(J7/2)</f>
        <v>0.97499999999999998</v>
      </c>
      <c r="K8">
        <f t="shared" ref="K8" si="21">1-(K7/2)</f>
        <v>0.97499999999999998</v>
      </c>
    </row>
    <row r="9" spans="1:11" x14ac:dyDescent="0.2">
      <c r="A9" s="6" t="s">
        <v>6</v>
      </c>
      <c r="B9" s="3">
        <f>_xlfn.T.INV(B8,B2-1)</f>
        <v>2.2621571627982049</v>
      </c>
      <c r="C9" s="3">
        <f t="shared" ref="C9:E9" si="22">_xlfn.T.INV(C8,C2-1)</f>
        <v>2.2621571627982049</v>
      </c>
      <c r="D9" s="3">
        <f t="shared" si="22"/>
        <v>2.2621571627982049</v>
      </c>
      <c r="E9" s="3">
        <f t="shared" si="22"/>
        <v>2.2621571627982049</v>
      </c>
      <c r="F9" s="3">
        <f t="shared" ref="F9" si="23">_xlfn.T.INV(F8,F2-1)</f>
        <v>2.2621571627982049</v>
      </c>
      <c r="G9" s="3">
        <f t="shared" ref="G9" si="24">_xlfn.T.INV(G8,G2-1)</f>
        <v>2.2621571627982049</v>
      </c>
      <c r="H9" s="3">
        <f t="shared" ref="H9" si="25">_xlfn.T.INV(H8,H2-1)</f>
        <v>2.2621571627982049</v>
      </c>
      <c r="I9" s="3">
        <f t="shared" ref="I9" si="26">_xlfn.T.INV(I8,I2-1)</f>
        <v>2.2621571627982049</v>
      </c>
      <c r="J9" s="3">
        <f t="shared" ref="J9" si="27">_xlfn.T.INV(J8,J2-1)</f>
        <v>2.2621571627982049</v>
      </c>
      <c r="K9" s="3">
        <f t="shared" ref="K9" si="28">_xlfn.T.INV(K8,K2-1)</f>
        <v>2.2621571627982049</v>
      </c>
    </row>
    <row r="10" spans="1:11" x14ac:dyDescent="0.2">
      <c r="A10" s="6" t="s">
        <v>7</v>
      </c>
      <c r="B10" s="2">
        <f>B9*B6</f>
        <v>12.663717616294081</v>
      </c>
      <c r="C10" s="2">
        <f t="shared" ref="C10:E10" si="29">C9*C6</f>
        <v>11.620977377740148</v>
      </c>
      <c r="D10" s="2">
        <f t="shared" si="29"/>
        <v>9.4076211706038215</v>
      </c>
      <c r="E10" s="2">
        <f t="shared" si="29"/>
        <v>11.403874481147433</v>
      </c>
      <c r="F10" s="2">
        <f t="shared" ref="F10" si="30">F9*F6</f>
        <v>1.5171638975845059</v>
      </c>
      <c r="G10" s="2">
        <f t="shared" ref="G10" si="31">G9*G6</f>
        <v>3.8188301062487846</v>
      </c>
      <c r="H10" s="2">
        <f t="shared" ref="H10" si="32">H9*H6</f>
        <v>1.6760696795029537</v>
      </c>
      <c r="I10" s="2">
        <f t="shared" ref="I10" si="33">I9*I6</f>
        <v>2.4632969944573433</v>
      </c>
      <c r="J10" s="2">
        <f t="shared" ref="J10" si="34">J9*J6</f>
        <v>0.24644480896653143</v>
      </c>
      <c r="K10" s="2">
        <f t="shared" ref="K10" si="35">K9*K6</f>
        <v>2.2450630574395007</v>
      </c>
    </row>
    <row r="11" spans="1:11" x14ac:dyDescent="0.2">
      <c r="A11" s="6" t="s">
        <v>8</v>
      </c>
      <c r="B11" s="2">
        <f>B3+B10</f>
        <v>62.69971761629408</v>
      </c>
      <c r="C11" s="2">
        <f t="shared" ref="C11:E11" si="36">C3+C10</f>
        <v>60.856977377740151</v>
      </c>
      <c r="D11" s="2">
        <f t="shared" si="36"/>
        <v>53.757621170603826</v>
      </c>
      <c r="E11" s="2">
        <f t="shared" si="36"/>
        <v>60.181874481147432</v>
      </c>
      <c r="F11" s="2">
        <f t="shared" ref="F11" si="37">F3+F10</f>
        <v>2.3171638975845044</v>
      </c>
      <c r="G11" s="2">
        <f t="shared" ref="G11" si="38">G3+G10</f>
        <v>9.5048301062487841</v>
      </c>
      <c r="H11" s="2">
        <f t="shared" ref="H11" si="39">H3+H10</f>
        <v>2.9340696795029544</v>
      </c>
      <c r="I11" s="2">
        <f t="shared" ref="I11" si="40">I3+I10</f>
        <v>7.3492969944573439</v>
      </c>
      <c r="J11" s="2">
        <f t="shared" ref="J11" si="41">J3+J10</f>
        <v>0.70444480896653372</v>
      </c>
      <c r="K11" s="2">
        <f t="shared" ref="K11" si="42">K3+K10</f>
        <v>-2.1829369425604983</v>
      </c>
    </row>
    <row r="12" spans="1:11" x14ac:dyDescent="0.2">
      <c r="A12" s="6" t="s">
        <v>9</v>
      </c>
      <c r="B12" s="2">
        <f>B3-B10</f>
        <v>37.372282383705922</v>
      </c>
      <c r="C12" s="2">
        <f t="shared" ref="C12:E12" si="43">C3-C10</f>
        <v>37.615022622259858</v>
      </c>
      <c r="D12" s="2">
        <f t="shared" si="43"/>
        <v>34.942378829396176</v>
      </c>
      <c r="E12" s="2">
        <f t="shared" si="43"/>
        <v>37.374125518852566</v>
      </c>
      <c r="F12" s="2">
        <f t="shared" ref="F12:K12" si="44">F3-F10</f>
        <v>-0.71716389758450727</v>
      </c>
      <c r="G12" s="2">
        <f t="shared" si="44"/>
        <v>1.8671698937512144</v>
      </c>
      <c r="H12" s="2">
        <f t="shared" si="44"/>
        <v>-0.41806967950295282</v>
      </c>
      <c r="I12" s="2">
        <f t="shared" si="44"/>
        <v>2.4227030055426577</v>
      </c>
      <c r="J12" s="2">
        <f t="shared" si="44"/>
        <v>0.21155519103347087</v>
      </c>
      <c r="K12" s="2">
        <f t="shared" si="44"/>
        <v>-6.6730630574394993</v>
      </c>
    </row>
    <row r="13" spans="1:11" x14ac:dyDescent="0.2">
      <c r="B13" s="4" t="s">
        <v>19</v>
      </c>
      <c r="C13" s="4" t="s">
        <v>20</v>
      </c>
      <c r="D13" s="4" t="s">
        <v>21</v>
      </c>
      <c r="E13" s="4" t="s">
        <v>22</v>
      </c>
      <c r="F13" s="4" t="s">
        <v>23</v>
      </c>
      <c r="G13" s="4" t="s">
        <v>24</v>
      </c>
      <c r="H13" s="4" t="s">
        <v>25</v>
      </c>
      <c r="I13" s="4" t="s">
        <v>26</v>
      </c>
      <c r="J13" s="4" t="s">
        <v>27</v>
      </c>
      <c r="K13" s="4" t="s">
        <v>28</v>
      </c>
    </row>
    <row r="14" spans="1:11" x14ac:dyDescent="0.2">
      <c r="A14">
        <v>1</v>
      </c>
      <c r="B14">
        <v>63.72</v>
      </c>
      <c r="C14">
        <v>63.06</v>
      </c>
      <c r="D14">
        <v>57.74</v>
      </c>
      <c r="E14">
        <v>62.63</v>
      </c>
      <c r="F14">
        <f>B14-C14</f>
        <v>0.65999999999999659</v>
      </c>
      <c r="G14">
        <f>B14-D14</f>
        <v>5.9799999999999969</v>
      </c>
      <c r="H14">
        <f>B14-E14</f>
        <v>1.0899999999999963</v>
      </c>
      <c r="I14">
        <f>C14-D14</f>
        <v>5.32</v>
      </c>
      <c r="J14">
        <f>C14-E14</f>
        <v>0.42999999999999972</v>
      </c>
      <c r="K14">
        <f>D14-E14</f>
        <v>-4.8900000000000006</v>
      </c>
    </row>
    <row r="15" spans="1:11" x14ac:dyDescent="0.2">
      <c r="A15">
        <v>2</v>
      </c>
      <c r="B15">
        <v>32.24</v>
      </c>
      <c r="C15">
        <v>31.78</v>
      </c>
      <c r="D15">
        <v>29.65</v>
      </c>
      <c r="E15">
        <v>31.56</v>
      </c>
      <c r="F15">
        <f t="shared" ref="F15:F23" si="45">B15-C15</f>
        <v>0.46000000000000085</v>
      </c>
      <c r="G15">
        <f t="shared" ref="G15:G23" si="46">B15-D15</f>
        <v>2.5900000000000034</v>
      </c>
      <c r="H15">
        <f t="shared" ref="H15:H23" si="47">B15-E15</f>
        <v>0.68000000000000327</v>
      </c>
      <c r="I15">
        <f t="shared" ref="I15:I23" si="48">C15-D15</f>
        <v>2.1300000000000026</v>
      </c>
      <c r="J15">
        <f t="shared" ref="J15:J23" si="49">C15-E15</f>
        <v>0.22000000000000242</v>
      </c>
      <c r="K15">
        <f t="shared" ref="K15:K23" si="50">D15-E15</f>
        <v>-1.9100000000000001</v>
      </c>
    </row>
    <row r="16" spans="1:11" x14ac:dyDescent="0.2">
      <c r="A16">
        <v>3</v>
      </c>
      <c r="B16">
        <v>40.28</v>
      </c>
      <c r="C16">
        <v>40.32</v>
      </c>
      <c r="D16">
        <v>36.520000000000003</v>
      </c>
      <c r="E16">
        <v>39.869999999999997</v>
      </c>
      <c r="F16">
        <f t="shared" si="45"/>
        <v>-3.9999999999999147E-2</v>
      </c>
      <c r="G16">
        <f t="shared" si="46"/>
        <v>3.759999999999998</v>
      </c>
      <c r="H16">
        <f t="shared" si="47"/>
        <v>0.41000000000000369</v>
      </c>
      <c r="I16">
        <f t="shared" si="48"/>
        <v>3.7999999999999972</v>
      </c>
      <c r="J16">
        <f t="shared" si="49"/>
        <v>0.45000000000000284</v>
      </c>
      <c r="K16">
        <f t="shared" si="50"/>
        <v>-3.3499999999999943</v>
      </c>
    </row>
    <row r="17" spans="1:11" x14ac:dyDescent="0.2">
      <c r="A17">
        <v>4</v>
      </c>
      <c r="B17">
        <v>36.94</v>
      </c>
      <c r="C17">
        <v>37.71</v>
      </c>
      <c r="D17">
        <v>35.71</v>
      </c>
      <c r="E17">
        <v>37.35</v>
      </c>
      <c r="F17">
        <f t="shared" si="45"/>
        <v>-0.77000000000000313</v>
      </c>
      <c r="G17">
        <f t="shared" si="46"/>
        <v>1.2299999999999969</v>
      </c>
      <c r="H17">
        <f t="shared" si="47"/>
        <v>-0.41000000000000369</v>
      </c>
      <c r="I17">
        <f t="shared" si="48"/>
        <v>2</v>
      </c>
      <c r="J17">
        <f t="shared" si="49"/>
        <v>0.35999999999999943</v>
      </c>
      <c r="K17">
        <f t="shared" si="50"/>
        <v>-1.6400000000000006</v>
      </c>
    </row>
    <row r="18" spans="1:11" x14ac:dyDescent="0.2">
      <c r="A18">
        <v>5</v>
      </c>
      <c r="B18">
        <v>36.29</v>
      </c>
      <c r="C18">
        <v>36.79</v>
      </c>
      <c r="D18">
        <v>33.81</v>
      </c>
      <c r="E18">
        <v>36.65</v>
      </c>
      <c r="F18">
        <f t="shared" si="45"/>
        <v>-0.5</v>
      </c>
      <c r="G18">
        <f t="shared" si="46"/>
        <v>2.4799999999999969</v>
      </c>
      <c r="H18">
        <f t="shared" si="47"/>
        <v>-0.35999999999999943</v>
      </c>
      <c r="I18">
        <f t="shared" si="48"/>
        <v>2.9799999999999969</v>
      </c>
      <c r="J18">
        <f t="shared" si="49"/>
        <v>0.14000000000000057</v>
      </c>
      <c r="K18">
        <f t="shared" si="50"/>
        <v>-2.8399999999999963</v>
      </c>
    </row>
    <row r="19" spans="1:11" x14ac:dyDescent="0.2">
      <c r="A19">
        <v>6</v>
      </c>
      <c r="B19">
        <v>56.94</v>
      </c>
      <c r="C19">
        <v>57.93</v>
      </c>
      <c r="D19">
        <v>51.54</v>
      </c>
      <c r="E19">
        <v>57.15</v>
      </c>
      <c r="F19">
        <f t="shared" si="45"/>
        <v>-0.99000000000000199</v>
      </c>
      <c r="G19">
        <f t="shared" si="46"/>
        <v>5.3999999999999986</v>
      </c>
      <c r="H19">
        <f t="shared" si="47"/>
        <v>-0.21000000000000085</v>
      </c>
      <c r="I19">
        <f t="shared" si="48"/>
        <v>6.3900000000000006</v>
      </c>
      <c r="J19">
        <f t="shared" si="49"/>
        <v>0.78000000000000114</v>
      </c>
      <c r="K19">
        <f t="shared" si="50"/>
        <v>-5.6099999999999994</v>
      </c>
    </row>
    <row r="20" spans="1:11" x14ac:dyDescent="0.2">
      <c r="A20">
        <v>7</v>
      </c>
      <c r="B20">
        <v>34.1</v>
      </c>
      <c r="C20">
        <v>33.39</v>
      </c>
      <c r="D20">
        <v>31.39</v>
      </c>
      <c r="E20">
        <v>33.299999999999997</v>
      </c>
      <c r="F20">
        <f t="shared" si="45"/>
        <v>0.71000000000000085</v>
      </c>
      <c r="G20">
        <f t="shared" si="46"/>
        <v>2.7100000000000009</v>
      </c>
      <c r="H20">
        <f t="shared" si="47"/>
        <v>0.80000000000000426</v>
      </c>
      <c r="I20">
        <f t="shared" si="48"/>
        <v>2</v>
      </c>
      <c r="J20">
        <f t="shared" si="49"/>
        <v>9.0000000000003411E-2</v>
      </c>
      <c r="K20">
        <f t="shared" si="50"/>
        <v>-1.9099999999999966</v>
      </c>
    </row>
    <row r="21" spans="1:11" x14ac:dyDescent="0.2">
      <c r="A21">
        <v>8</v>
      </c>
      <c r="B21">
        <v>63.36</v>
      </c>
      <c r="C21">
        <v>62.92</v>
      </c>
      <c r="D21">
        <v>57.24</v>
      </c>
      <c r="E21">
        <v>62.21</v>
      </c>
      <c r="F21">
        <f t="shared" si="45"/>
        <v>0.43999999999999773</v>
      </c>
      <c r="G21">
        <f t="shared" si="46"/>
        <v>6.1199999999999974</v>
      </c>
      <c r="H21">
        <f t="shared" si="47"/>
        <v>1.1499999999999986</v>
      </c>
      <c r="I21">
        <f t="shared" si="48"/>
        <v>5.68</v>
      </c>
      <c r="J21">
        <f t="shared" si="49"/>
        <v>0.71000000000000085</v>
      </c>
      <c r="K21">
        <f t="shared" si="50"/>
        <v>-4.9699999999999989</v>
      </c>
    </row>
    <row r="22" spans="1:11" x14ac:dyDescent="0.2">
      <c r="A22">
        <v>9</v>
      </c>
      <c r="B22">
        <v>49.29</v>
      </c>
      <c r="C22">
        <v>47.67</v>
      </c>
      <c r="D22">
        <v>42.63</v>
      </c>
      <c r="E22">
        <v>47.46</v>
      </c>
      <c r="F22">
        <f t="shared" si="45"/>
        <v>1.6199999999999974</v>
      </c>
      <c r="G22">
        <f t="shared" si="46"/>
        <v>6.6599999999999966</v>
      </c>
      <c r="H22">
        <f t="shared" si="47"/>
        <v>1.8299999999999983</v>
      </c>
      <c r="I22">
        <f t="shared" si="48"/>
        <v>5.0399999999999991</v>
      </c>
      <c r="J22">
        <f t="shared" si="49"/>
        <v>0.21000000000000085</v>
      </c>
      <c r="K22">
        <f t="shared" si="50"/>
        <v>-4.8299999999999983</v>
      </c>
    </row>
    <row r="23" spans="1:11" x14ac:dyDescent="0.2">
      <c r="A23">
        <v>10</v>
      </c>
      <c r="B23">
        <v>87.2</v>
      </c>
      <c r="C23">
        <v>80.790000000000006</v>
      </c>
      <c r="D23">
        <v>67.27</v>
      </c>
      <c r="E23">
        <v>79.599999999999994</v>
      </c>
      <c r="F23">
        <f t="shared" si="45"/>
        <v>6.4099999999999966</v>
      </c>
      <c r="G23">
        <f t="shared" si="46"/>
        <v>19.930000000000007</v>
      </c>
      <c r="H23">
        <f t="shared" si="47"/>
        <v>7.6000000000000085</v>
      </c>
      <c r="I23">
        <f t="shared" si="48"/>
        <v>13.52000000000001</v>
      </c>
      <c r="J23">
        <f t="shared" si="49"/>
        <v>1.1900000000000119</v>
      </c>
      <c r="K23">
        <f t="shared" si="50"/>
        <v>-12.329999999999998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82D57-7255-4E44-B186-298BEC1BC246}">
  <dimension ref="A1:S23"/>
  <sheetViews>
    <sheetView topLeftCell="D1" zoomScale="160" zoomScaleNormal="160" workbookViewId="0">
      <selection activeCell="M12" sqref="M12:M14"/>
    </sheetView>
  </sheetViews>
  <sheetFormatPr baseColWidth="10" defaultRowHeight="16" x14ac:dyDescent="0.2"/>
  <cols>
    <col min="2" max="6" width="8.6640625" bestFit="1" customWidth="1"/>
    <col min="7" max="7" width="10" bestFit="1" customWidth="1"/>
    <col min="8" max="8" width="9" bestFit="1" customWidth="1"/>
    <col min="9" max="9" width="10" bestFit="1" customWidth="1"/>
    <col min="10" max="10" width="9" bestFit="1" customWidth="1"/>
    <col min="11" max="11" width="10.33203125" bestFit="1" customWidth="1"/>
    <col min="13" max="14" width="7.1640625" bestFit="1" customWidth="1"/>
    <col min="16" max="16" width="5.5" bestFit="1" customWidth="1"/>
    <col min="18" max="18" width="6.83203125" bestFit="1" customWidth="1"/>
    <col min="19" max="19" width="6.1640625" bestFit="1" customWidth="1"/>
  </cols>
  <sheetData>
    <row r="1" spans="1:19" x14ac:dyDescent="0.2">
      <c r="M1" s="4" t="s">
        <v>36</v>
      </c>
      <c r="P1">
        <v>0</v>
      </c>
    </row>
    <row r="2" spans="1:19" x14ac:dyDescent="0.2">
      <c r="A2" s="7" t="s">
        <v>10</v>
      </c>
      <c r="B2">
        <f>COUNT(B14:B43)</f>
        <v>10</v>
      </c>
      <c r="C2">
        <f t="shared" ref="C2:K2" si="0">COUNT(C14:C43)</f>
        <v>10</v>
      </c>
      <c r="D2">
        <f t="shared" si="0"/>
        <v>10</v>
      </c>
      <c r="E2">
        <f t="shared" si="0"/>
        <v>10</v>
      </c>
      <c r="F2">
        <f t="shared" si="0"/>
        <v>10</v>
      </c>
      <c r="G2">
        <f t="shared" si="0"/>
        <v>10</v>
      </c>
      <c r="H2">
        <f t="shared" si="0"/>
        <v>10</v>
      </c>
      <c r="I2">
        <f t="shared" si="0"/>
        <v>10</v>
      </c>
      <c r="J2">
        <f t="shared" si="0"/>
        <v>10</v>
      </c>
      <c r="K2">
        <f t="shared" si="0"/>
        <v>10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</row>
    <row r="3" spans="1:19" x14ac:dyDescent="0.2">
      <c r="A3" s="7" t="s">
        <v>3</v>
      </c>
      <c r="B3">
        <f>AVERAGE((B14:B43))</f>
        <v>50.036000000000001</v>
      </c>
      <c r="C3">
        <f t="shared" ref="C3:K3" si="1">AVERAGE((C14:C43))</f>
        <v>49.236000000000004</v>
      </c>
      <c r="D3">
        <f t="shared" si="1"/>
        <v>44.35</v>
      </c>
      <c r="E3">
        <f t="shared" si="1"/>
        <v>48.777999999999999</v>
      </c>
      <c r="F3">
        <f t="shared" si="1"/>
        <v>0.7999999999999986</v>
      </c>
      <c r="G3">
        <f t="shared" si="1"/>
        <v>5.6859999999999991</v>
      </c>
      <c r="H3">
        <f t="shared" si="1"/>
        <v>1.2580000000000009</v>
      </c>
      <c r="I3">
        <f t="shared" si="1"/>
        <v>4.886000000000001</v>
      </c>
      <c r="J3">
        <f t="shared" si="1"/>
        <v>0.45800000000000229</v>
      </c>
      <c r="K3">
        <f t="shared" si="1"/>
        <v>-4.427999999999999</v>
      </c>
      <c r="M3" s="4" t="s">
        <v>19</v>
      </c>
      <c r="N3">
        <f>$B$3</f>
        <v>50.036000000000001</v>
      </c>
      <c r="O3">
        <f>MAX(C3:E3)</f>
        <v>49.236000000000004</v>
      </c>
      <c r="P3">
        <f>$P$1</f>
        <v>0</v>
      </c>
      <c r="Q3">
        <f>N3-O3-P3</f>
        <v>0.79999999999999716</v>
      </c>
      <c r="R3">
        <f>MIN(0,Q3)</f>
        <v>0</v>
      </c>
      <c r="S3">
        <f>MAX(0,Q3)</f>
        <v>0.79999999999999716</v>
      </c>
    </row>
    <row r="4" spans="1:19" x14ac:dyDescent="0.2">
      <c r="A4" s="7" t="s">
        <v>11</v>
      </c>
      <c r="B4" s="3">
        <f>_xlfn.VAR.S(B14:B43)</f>
        <v>313.38404888888869</v>
      </c>
      <c r="C4" s="3">
        <f t="shared" ref="C4:K4" si="2">_xlfn.VAR.S(C14:C43)</f>
        <v>263.90022666666687</v>
      </c>
      <c r="D4" s="3">
        <f t="shared" si="2"/>
        <v>172.9474222222226</v>
      </c>
      <c r="E4" s="3">
        <f t="shared" si="2"/>
        <v>254.13197333333341</v>
      </c>
      <c r="F4" s="3">
        <f t="shared" si="2"/>
        <v>4.4979999999999967</v>
      </c>
      <c r="G4" s="3">
        <f t="shared" si="2"/>
        <v>28.498048888888913</v>
      </c>
      <c r="H4" s="3">
        <f t="shared" si="2"/>
        <v>5.4895733333333459</v>
      </c>
      <c r="I4" s="3">
        <f t="shared" si="2"/>
        <v>11.857360000000021</v>
      </c>
      <c r="J4" s="3">
        <f t="shared" si="2"/>
        <v>0.11868444444444605</v>
      </c>
      <c r="K4" s="3">
        <f t="shared" si="2"/>
        <v>9.849439999999996</v>
      </c>
      <c r="M4" s="4" t="s">
        <v>20</v>
      </c>
      <c r="N4">
        <f>$C$3</f>
        <v>49.236000000000004</v>
      </c>
      <c r="O4">
        <f>MAX(B3,D3,E3)</f>
        <v>50.036000000000001</v>
      </c>
      <c r="P4">
        <f t="shared" ref="P4:P6" si="3">$P$1</f>
        <v>0</v>
      </c>
      <c r="Q4">
        <f t="shared" ref="Q4:Q6" si="4">N4-O4-P4</f>
        <v>-0.79999999999999716</v>
      </c>
      <c r="R4">
        <f t="shared" ref="R4:R6" si="5">MIN(0,Q4)</f>
        <v>-0.79999999999999716</v>
      </c>
      <c r="S4">
        <f t="shared" ref="S4:S6" si="6">MAX(0,Q4)</f>
        <v>0</v>
      </c>
    </row>
    <row r="5" spans="1:19" x14ac:dyDescent="0.2">
      <c r="A5" s="7" t="s">
        <v>12</v>
      </c>
      <c r="B5" s="3">
        <f>_xlfn.STDEV.S(B14:B43)</f>
        <v>17.702656548916288</v>
      </c>
      <c r="C5" s="3">
        <f t="shared" ref="C5:K5" si="7">_xlfn.STDEV.S(C14:C43)</f>
        <v>16.245006207036884</v>
      </c>
      <c r="D5" s="3">
        <f t="shared" si="7"/>
        <v>13.150947578871364</v>
      </c>
      <c r="E5" s="3">
        <f t="shared" si="7"/>
        <v>15.941517284541437</v>
      </c>
      <c r="F5" s="3">
        <f t="shared" si="7"/>
        <v>2.1208488866489277</v>
      </c>
      <c r="G5" s="3">
        <f t="shared" si="7"/>
        <v>5.3383563845896349</v>
      </c>
      <c r="H5" s="3">
        <f t="shared" si="7"/>
        <v>2.3429838525549735</v>
      </c>
      <c r="I5" s="3">
        <f t="shared" si="7"/>
        <v>3.4434517565954108</v>
      </c>
      <c r="J5" s="3">
        <f t="shared" si="7"/>
        <v>0.34450608767400037</v>
      </c>
      <c r="K5" s="3">
        <f t="shared" si="7"/>
        <v>3.1383817486086674</v>
      </c>
      <c r="M5" s="4" t="s">
        <v>21</v>
      </c>
      <c r="N5">
        <f>$D$3</f>
        <v>44.35</v>
      </c>
      <c r="O5">
        <f>MAX(B3,C3,E3)</f>
        <v>50.036000000000001</v>
      </c>
      <c r="P5">
        <f t="shared" si="3"/>
        <v>0</v>
      </c>
      <c r="Q5">
        <f t="shared" si="4"/>
        <v>-5.6859999999999999</v>
      </c>
      <c r="R5">
        <f t="shared" si="5"/>
        <v>-5.6859999999999999</v>
      </c>
      <c r="S5">
        <f t="shared" si="6"/>
        <v>0</v>
      </c>
    </row>
    <row r="6" spans="1:19" x14ac:dyDescent="0.2">
      <c r="A6" s="7" t="s">
        <v>13</v>
      </c>
      <c r="B6" s="3">
        <f>B5/SQRT(B2)</f>
        <v>5.5980715330271433</v>
      </c>
      <c r="C6" s="3">
        <f t="shared" ref="C6:K6" si="8">C5/SQRT(C2)</f>
        <v>5.1371220217809395</v>
      </c>
      <c r="D6" s="3">
        <f t="shared" si="8"/>
        <v>4.1586947738710345</v>
      </c>
      <c r="E6" s="3">
        <f t="shared" si="8"/>
        <v>5.0411503978093464</v>
      </c>
      <c r="F6" s="3">
        <f t="shared" si="8"/>
        <v>0.67067130548428833</v>
      </c>
      <c r="G6" s="3">
        <f t="shared" si="8"/>
        <v>1.6881365137005038</v>
      </c>
      <c r="H6" s="3">
        <f t="shared" si="8"/>
        <v>0.7409165495069836</v>
      </c>
      <c r="I6" s="3">
        <f t="shared" si="8"/>
        <v>1.088915056374923</v>
      </c>
      <c r="J6" s="3">
        <f t="shared" si="8"/>
        <v>0.10894239048435003</v>
      </c>
      <c r="K6" s="3">
        <f t="shared" si="8"/>
        <v>0.99244344927053629</v>
      </c>
      <c r="M6" s="4" t="s">
        <v>22</v>
      </c>
      <c r="N6">
        <f>$E$3</f>
        <v>48.777999999999999</v>
      </c>
      <c r="O6">
        <f>MAX(B3:D3)</f>
        <v>50.036000000000001</v>
      </c>
      <c r="P6">
        <f t="shared" si="3"/>
        <v>0</v>
      </c>
      <c r="Q6">
        <f t="shared" si="4"/>
        <v>-1.2580000000000027</v>
      </c>
      <c r="R6">
        <f t="shared" si="5"/>
        <v>-1.2580000000000027</v>
      </c>
      <c r="S6">
        <f t="shared" si="6"/>
        <v>0</v>
      </c>
    </row>
    <row r="7" spans="1:19" x14ac:dyDescent="0.2">
      <c r="A7" s="6" t="s">
        <v>4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</row>
    <row r="8" spans="1:19" x14ac:dyDescent="0.2">
      <c r="A8" s="6" t="s">
        <v>5</v>
      </c>
      <c r="B8">
        <f>1-(B7/2)</f>
        <v>0.97499999999999998</v>
      </c>
      <c r="C8">
        <f t="shared" ref="C8:K8" si="9">1-(C7/2)</f>
        <v>0.97499999999999998</v>
      </c>
      <c r="D8">
        <f t="shared" si="9"/>
        <v>0.97499999999999998</v>
      </c>
      <c r="E8">
        <f t="shared" si="9"/>
        <v>0.97499999999999998</v>
      </c>
      <c r="F8">
        <f t="shared" si="9"/>
        <v>0.97499999999999998</v>
      </c>
      <c r="G8">
        <f t="shared" si="9"/>
        <v>0.97499999999999998</v>
      </c>
      <c r="H8">
        <f t="shared" si="9"/>
        <v>0.97499999999999998</v>
      </c>
      <c r="I8">
        <f t="shared" si="9"/>
        <v>0.97499999999999998</v>
      </c>
      <c r="J8">
        <f t="shared" si="9"/>
        <v>0.97499999999999998</v>
      </c>
      <c r="K8">
        <f t="shared" si="9"/>
        <v>0.97499999999999998</v>
      </c>
    </row>
    <row r="9" spans="1:19" x14ac:dyDescent="0.2">
      <c r="A9" s="6" t="s">
        <v>6</v>
      </c>
      <c r="B9" s="3">
        <f>_xlfn.T.INV(B8,B2-1)</f>
        <v>2.2621571627982049</v>
      </c>
      <c r="C9" s="3">
        <f t="shared" ref="C9:K9" si="10">_xlfn.T.INV(C8,C2-1)</f>
        <v>2.2621571627982049</v>
      </c>
      <c r="D9" s="3">
        <f t="shared" si="10"/>
        <v>2.2621571627982049</v>
      </c>
      <c r="E9" s="3">
        <f t="shared" si="10"/>
        <v>2.2621571627982049</v>
      </c>
      <c r="F9" s="3">
        <f t="shared" si="10"/>
        <v>2.2621571627982049</v>
      </c>
      <c r="G9" s="3">
        <f t="shared" si="10"/>
        <v>2.2621571627982049</v>
      </c>
      <c r="H9" s="3">
        <f t="shared" si="10"/>
        <v>2.2621571627982049</v>
      </c>
      <c r="I9" s="3">
        <f t="shared" si="10"/>
        <v>2.2621571627982049</v>
      </c>
      <c r="J9" s="3">
        <f t="shared" si="10"/>
        <v>2.2621571627982049</v>
      </c>
      <c r="K9" s="3">
        <f t="shared" si="10"/>
        <v>2.2621571627982049</v>
      </c>
      <c r="M9" s="4" t="s">
        <v>37</v>
      </c>
      <c r="P9">
        <v>5</v>
      </c>
    </row>
    <row r="10" spans="1:19" x14ac:dyDescent="0.2">
      <c r="A10" s="6" t="s">
        <v>7</v>
      </c>
      <c r="B10" s="2">
        <f>B9*B6</f>
        <v>12.663717616294081</v>
      </c>
      <c r="C10" s="2">
        <f t="shared" ref="C10:K10" si="11">C9*C6</f>
        <v>11.620977377740148</v>
      </c>
      <c r="D10" s="2">
        <f t="shared" si="11"/>
        <v>9.4076211706038215</v>
      </c>
      <c r="E10" s="2">
        <f t="shared" si="11"/>
        <v>11.403874481147433</v>
      </c>
      <c r="F10" s="2">
        <f t="shared" si="11"/>
        <v>1.5171638975845059</v>
      </c>
      <c r="G10" s="2">
        <f t="shared" si="11"/>
        <v>3.8188301062487846</v>
      </c>
      <c r="H10" s="2">
        <f t="shared" si="11"/>
        <v>1.6760696795029537</v>
      </c>
      <c r="I10" s="2">
        <f t="shared" si="11"/>
        <v>2.4632969944573433</v>
      </c>
      <c r="J10" s="2">
        <f t="shared" si="11"/>
        <v>0.24644480896653143</v>
      </c>
      <c r="K10" s="2">
        <f t="shared" si="11"/>
        <v>2.2450630574395007</v>
      </c>
      <c r="M10" s="4" t="s">
        <v>29</v>
      </c>
      <c r="N10" s="4" t="s">
        <v>30</v>
      </c>
      <c r="O10" s="4" t="s">
        <v>38</v>
      </c>
      <c r="P10" s="4" t="s">
        <v>32</v>
      </c>
      <c r="Q10" s="4" t="s">
        <v>33</v>
      </c>
      <c r="R10" s="4" t="s">
        <v>34</v>
      </c>
      <c r="S10" s="4" t="s">
        <v>35</v>
      </c>
    </row>
    <row r="11" spans="1:19" x14ac:dyDescent="0.2">
      <c r="A11" s="6" t="s">
        <v>8</v>
      </c>
      <c r="B11" s="2">
        <f>B3+B10</f>
        <v>62.69971761629408</v>
      </c>
      <c r="C11" s="2">
        <f t="shared" ref="C11:K11" si="12">C3+C10</f>
        <v>60.856977377740151</v>
      </c>
      <c r="D11" s="2">
        <f t="shared" si="12"/>
        <v>53.757621170603826</v>
      </c>
      <c r="E11" s="2">
        <f t="shared" si="12"/>
        <v>60.181874481147432</v>
      </c>
      <c r="F11" s="2">
        <f t="shared" si="12"/>
        <v>2.3171638975845044</v>
      </c>
      <c r="G11" s="2">
        <f t="shared" si="12"/>
        <v>9.5048301062487841</v>
      </c>
      <c r="H11" s="2">
        <f t="shared" si="12"/>
        <v>2.9340696795029544</v>
      </c>
      <c r="I11" s="2">
        <f t="shared" si="12"/>
        <v>7.3492969944573439</v>
      </c>
      <c r="J11" s="2">
        <f t="shared" si="12"/>
        <v>0.70444480896653372</v>
      </c>
      <c r="K11" s="2">
        <f t="shared" si="12"/>
        <v>-2.1829369425604983</v>
      </c>
      <c r="M11" s="4" t="s">
        <v>19</v>
      </c>
      <c r="N11">
        <f>$B$3</f>
        <v>50.036000000000001</v>
      </c>
      <c r="O11">
        <f>MIN(C3:E3)</f>
        <v>44.35</v>
      </c>
      <c r="P11">
        <f>$P$9</f>
        <v>5</v>
      </c>
      <c r="Q11">
        <f>N11-O11-P11</f>
        <v>0.68599999999999994</v>
      </c>
      <c r="R11">
        <f>MIN(0,Q11)</f>
        <v>0</v>
      </c>
      <c r="S11">
        <f>MAX(0,Q11)</f>
        <v>0.68599999999999994</v>
      </c>
    </row>
    <row r="12" spans="1:19" x14ac:dyDescent="0.2">
      <c r="A12" s="6" t="s">
        <v>9</v>
      </c>
      <c r="B12" s="2">
        <f>B3-B10</f>
        <v>37.372282383705922</v>
      </c>
      <c r="C12" s="2">
        <f t="shared" ref="C12:K12" si="13">C3-C10</f>
        <v>37.615022622259858</v>
      </c>
      <c r="D12" s="2">
        <f t="shared" si="13"/>
        <v>34.942378829396176</v>
      </c>
      <c r="E12" s="2">
        <f t="shared" si="13"/>
        <v>37.374125518852566</v>
      </c>
      <c r="F12" s="2">
        <f t="shared" si="13"/>
        <v>-0.71716389758450727</v>
      </c>
      <c r="G12" s="2">
        <f t="shared" si="13"/>
        <v>1.8671698937512144</v>
      </c>
      <c r="H12" s="2">
        <f t="shared" si="13"/>
        <v>-0.41806967950295282</v>
      </c>
      <c r="I12" s="2">
        <f t="shared" si="13"/>
        <v>2.4227030055426577</v>
      </c>
      <c r="J12" s="2">
        <f t="shared" si="13"/>
        <v>0.21155519103347087</v>
      </c>
      <c r="K12" s="2">
        <f t="shared" si="13"/>
        <v>-6.6730630574394993</v>
      </c>
      <c r="M12" s="4" t="s">
        <v>20</v>
      </c>
      <c r="N12">
        <f>$C$3</f>
        <v>49.236000000000004</v>
      </c>
      <c r="O12">
        <f>MIN(B3,D3,E3)</f>
        <v>44.35</v>
      </c>
      <c r="P12">
        <f t="shared" ref="P12:P14" si="14">$P$9</f>
        <v>5</v>
      </c>
      <c r="Q12">
        <f t="shared" ref="Q12:Q14" si="15">N12-O12-P12</f>
        <v>-0.11399999999999721</v>
      </c>
      <c r="R12">
        <f t="shared" ref="R12:R14" si="16">MIN(0,Q12)</f>
        <v>-0.11399999999999721</v>
      </c>
      <c r="S12">
        <f t="shared" ref="S12:S14" si="17">MAX(0,Q12)</f>
        <v>0</v>
      </c>
    </row>
    <row r="13" spans="1:19" x14ac:dyDescent="0.2">
      <c r="B13" s="4" t="s">
        <v>19</v>
      </c>
      <c r="C13" s="4" t="s">
        <v>20</v>
      </c>
      <c r="D13" s="4" t="s">
        <v>21</v>
      </c>
      <c r="E13" s="4" t="s">
        <v>22</v>
      </c>
      <c r="F13" s="4" t="s">
        <v>23</v>
      </c>
      <c r="G13" s="4" t="s">
        <v>24</v>
      </c>
      <c r="H13" s="4" t="s">
        <v>25</v>
      </c>
      <c r="I13" s="4" t="s">
        <v>26</v>
      </c>
      <c r="J13" s="4" t="s">
        <v>27</v>
      </c>
      <c r="K13" s="4" t="s">
        <v>28</v>
      </c>
      <c r="M13" s="4" t="s">
        <v>21</v>
      </c>
      <c r="N13">
        <f>$D$3</f>
        <v>44.35</v>
      </c>
      <c r="O13">
        <f>MIN(B3,C3,E3)</f>
        <v>48.777999999999999</v>
      </c>
      <c r="P13">
        <f t="shared" si="14"/>
        <v>5</v>
      </c>
      <c r="Q13">
        <f t="shared" si="15"/>
        <v>-9.4279999999999973</v>
      </c>
      <c r="R13">
        <f t="shared" si="16"/>
        <v>-9.4279999999999973</v>
      </c>
      <c r="S13">
        <f t="shared" si="17"/>
        <v>0</v>
      </c>
    </row>
    <row r="14" spans="1:19" x14ac:dyDescent="0.2">
      <c r="A14">
        <v>1</v>
      </c>
      <c r="B14">
        <v>63.72</v>
      </c>
      <c r="C14">
        <v>63.06</v>
      </c>
      <c r="D14">
        <v>57.74</v>
      </c>
      <c r="E14">
        <v>62.63</v>
      </c>
      <c r="F14">
        <f>B14-C14</f>
        <v>0.65999999999999659</v>
      </c>
      <c r="G14">
        <f>B14-D14</f>
        <v>5.9799999999999969</v>
      </c>
      <c r="H14">
        <f>B14-E14</f>
        <v>1.0899999999999963</v>
      </c>
      <c r="I14">
        <f>C14-D14</f>
        <v>5.32</v>
      </c>
      <c r="J14">
        <f>C14-E14</f>
        <v>0.42999999999999972</v>
      </c>
      <c r="K14">
        <f>D14-E14</f>
        <v>-4.8900000000000006</v>
      </c>
      <c r="M14" s="4" t="s">
        <v>22</v>
      </c>
      <c r="N14">
        <f>$E$3</f>
        <v>48.777999999999999</v>
      </c>
      <c r="O14">
        <f>MIN(B3:D3)</f>
        <v>44.35</v>
      </c>
      <c r="P14">
        <f t="shared" si="14"/>
        <v>5</v>
      </c>
      <c r="Q14">
        <f t="shared" si="15"/>
        <v>-0.57200000000000273</v>
      </c>
      <c r="R14">
        <f t="shared" si="16"/>
        <v>-0.57200000000000273</v>
      </c>
      <c r="S14">
        <f t="shared" si="17"/>
        <v>0</v>
      </c>
    </row>
    <row r="15" spans="1:19" x14ac:dyDescent="0.2">
      <c r="A15">
        <v>2</v>
      </c>
      <c r="B15">
        <v>32.24</v>
      </c>
      <c r="C15">
        <v>31.78</v>
      </c>
      <c r="D15">
        <v>29.65</v>
      </c>
      <c r="E15">
        <v>31.56</v>
      </c>
      <c r="F15">
        <f t="shared" ref="F15:F23" si="18">B15-C15</f>
        <v>0.46000000000000085</v>
      </c>
      <c r="G15">
        <f t="shared" ref="G15:G23" si="19">B15-D15</f>
        <v>2.5900000000000034</v>
      </c>
      <c r="H15">
        <f t="shared" ref="H15:H23" si="20">B15-E15</f>
        <v>0.68000000000000327</v>
      </c>
      <c r="I15">
        <f t="shared" ref="I15:I23" si="21">C15-D15</f>
        <v>2.1300000000000026</v>
      </c>
      <c r="J15">
        <f t="shared" ref="J15:J23" si="22">C15-E15</f>
        <v>0.22000000000000242</v>
      </c>
      <c r="K15">
        <f t="shared" ref="K15:K23" si="23">D15-E15</f>
        <v>-1.9100000000000001</v>
      </c>
    </row>
    <row r="16" spans="1:19" x14ac:dyDescent="0.2">
      <c r="A16">
        <v>3</v>
      </c>
      <c r="B16">
        <v>40.28</v>
      </c>
      <c r="C16">
        <v>40.32</v>
      </c>
      <c r="D16">
        <v>36.520000000000003</v>
      </c>
      <c r="E16">
        <v>39.869999999999997</v>
      </c>
      <c r="F16">
        <f t="shared" si="18"/>
        <v>-3.9999999999999147E-2</v>
      </c>
      <c r="G16">
        <f t="shared" si="19"/>
        <v>3.759999999999998</v>
      </c>
      <c r="H16">
        <f t="shared" si="20"/>
        <v>0.41000000000000369</v>
      </c>
      <c r="I16">
        <f t="shared" si="21"/>
        <v>3.7999999999999972</v>
      </c>
      <c r="J16">
        <f t="shared" si="22"/>
        <v>0.45000000000000284</v>
      </c>
      <c r="K16">
        <f t="shared" si="23"/>
        <v>-3.3499999999999943</v>
      </c>
    </row>
    <row r="17" spans="1:11" x14ac:dyDescent="0.2">
      <c r="A17">
        <v>4</v>
      </c>
      <c r="B17">
        <v>36.94</v>
      </c>
      <c r="C17">
        <v>37.71</v>
      </c>
      <c r="D17">
        <v>35.71</v>
      </c>
      <c r="E17">
        <v>37.35</v>
      </c>
      <c r="F17">
        <f t="shared" si="18"/>
        <v>-0.77000000000000313</v>
      </c>
      <c r="G17">
        <f t="shared" si="19"/>
        <v>1.2299999999999969</v>
      </c>
      <c r="H17">
        <f t="shared" si="20"/>
        <v>-0.41000000000000369</v>
      </c>
      <c r="I17">
        <f t="shared" si="21"/>
        <v>2</v>
      </c>
      <c r="J17">
        <f t="shared" si="22"/>
        <v>0.35999999999999943</v>
      </c>
      <c r="K17">
        <f t="shared" si="23"/>
        <v>-1.6400000000000006</v>
      </c>
    </row>
    <row r="18" spans="1:11" x14ac:dyDescent="0.2">
      <c r="A18">
        <v>5</v>
      </c>
      <c r="B18">
        <v>36.29</v>
      </c>
      <c r="C18">
        <v>36.79</v>
      </c>
      <c r="D18">
        <v>33.81</v>
      </c>
      <c r="E18">
        <v>36.65</v>
      </c>
      <c r="F18">
        <f t="shared" si="18"/>
        <v>-0.5</v>
      </c>
      <c r="G18">
        <f t="shared" si="19"/>
        <v>2.4799999999999969</v>
      </c>
      <c r="H18">
        <f t="shared" si="20"/>
        <v>-0.35999999999999943</v>
      </c>
      <c r="I18">
        <f t="shared" si="21"/>
        <v>2.9799999999999969</v>
      </c>
      <c r="J18">
        <f t="shared" si="22"/>
        <v>0.14000000000000057</v>
      </c>
      <c r="K18">
        <f t="shared" si="23"/>
        <v>-2.8399999999999963</v>
      </c>
    </row>
    <row r="19" spans="1:11" x14ac:dyDescent="0.2">
      <c r="A19">
        <v>6</v>
      </c>
      <c r="B19">
        <v>56.94</v>
      </c>
      <c r="C19">
        <v>57.93</v>
      </c>
      <c r="D19">
        <v>51.54</v>
      </c>
      <c r="E19">
        <v>57.15</v>
      </c>
      <c r="F19">
        <f t="shared" si="18"/>
        <v>-0.99000000000000199</v>
      </c>
      <c r="G19">
        <f t="shared" si="19"/>
        <v>5.3999999999999986</v>
      </c>
      <c r="H19">
        <f t="shared" si="20"/>
        <v>-0.21000000000000085</v>
      </c>
      <c r="I19">
        <f t="shared" si="21"/>
        <v>6.3900000000000006</v>
      </c>
      <c r="J19">
        <f t="shared" si="22"/>
        <v>0.78000000000000114</v>
      </c>
      <c r="K19">
        <f t="shared" si="23"/>
        <v>-5.6099999999999994</v>
      </c>
    </row>
    <row r="20" spans="1:11" x14ac:dyDescent="0.2">
      <c r="A20">
        <v>7</v>
      </c>
      <c r="B20">
        <v>34.1</v>
      </c>
      <c r="C20">
        <v>33.39</v>
      </c>
      <c r="D20">
        <v>31.39</v>
      </c>
      <c r="E20">
        <v>33.299999999999997</v>
      </c>
      <c r="F20">
        <f t="shared" si="18"/>
        <v>0.71000000000000085</v>
      </c>
      <c r="G20">
        <f t="shared" si="19"/>
        <v>2.7100000000000009</v>
      </c>
      <c r="H20">
        <f t="shared" si="20"/>
        <v>0.80000000000000426</v>
      </c>
      <c r="I20">
        <f t="shared" si="21"/>
        <v>2</v>
      </c>
      <c r="J20">
        <f t="shared" si="22"/>
        <v>9.0000000000003411E-2</v>
      </c>
      <c r="K20">
        <f t="shared" si="23"/>
        <v>-1.9099999999999966</v>
      </c>
    </row>
    <row r="21" spans="1:11" x14ac:dyDescent="0.2">
      <c r="A21">
        <v>8</v>
      </c>
      <c r="B21">
        <v>63.36</v>
      </c>
      <c r="C21">
        <v>62.92</v>
      </c>
      <c r="D21">
        <v>57.24</v>
      </c>
      <c r="E21">
        <v>62.21</v>
      </c>
      <c r="F21">
        <f t="shared" si="18"/>
        <v>0.43999999999999773</v>
      </c>
      <c r="G21">
        <f t="shared" si="19"/>
        <v>6.1199999999999974</v>
      </c>
      <c r="H21">
        <f t="shared" si="20"/>
        <v>1.1499999999999986</v>
      </c>
      <c r="I21">
        <f t="shared" si="21"/>
        <v>5.68</v>
      </c>
      <c r="J21">
        <f t="shared" si="22"/>
        <v>0.71000000000000085</v>
      </c>
      <c r="K21">
        <f t="shared" si="23"/>
        <v>-4.9699999999999989</v>
      </c>
    </row>
    <row r="22" spans="1:11" x14ac:dyDescent="0.2">
      <c r="A22">
        <v>9</v>
      </c>
      <c r="B22">
        <v>49.29</v>
      </c>
      <c r="C22">
        <v>47.67</v>
      </c>
      <c r="D22">
        <v>42.63</v>
      </c>
      <c r="E22">
        <v>47.46</v>
      </c>
      <c r="F22">
        <f t="shared" si="18"/>
        <v>1.6199999999999974</v>
      </c>
      <c r="G22">
        <f t="shared" si="19"/>
        <v>6.6599999999999966</v>
      </c>
      <c r="H22">
        <f t="shared" si="20"/>
        <v>1.8299999999999983</v>
      </c>
      <c r="I22">
        <f t="shared" si="21"/>
        <v>5.0399999999999991</v>
      </c>
      <c r="J22">
        <f t="shared" si="22"/>
        <v>0.21000000000000085</v>
      </c>
      <c r="K22">
        <f t="shared" si="23"/>
        <v>-4.8299999999999983</v>
      </c>
    </row>
    <row r="23" spans="1:11" x14ac:dyDescent="0.2">
      <c r="A23">
        <v>10</v>
      </c>
      <c r="B23">
        <v>87.2</v>
      </c>
      <c r="C23">
        <v>80.790000000000006</v>
      </c>
      <c r="D23">
        <v>67.27</v>
      </c>
      <c r="E23">
        <v>79.599999999999994</v>
      </c>
      <c r="F23">
        <f t="shared" si="18"/>
        <v>6.4099999999999966</v>
      </c>
      <c r="G23">
        <f t="shared" si="19"/>
        <v>19.930000000000007</v>
      </c>
      <c r="H23">
        <f t="shared" si="20"/>
        <v>7.6000000000000085</v>
      </c>
      <c r="I23">
        <f t="shared" si="21"/>
        <v>13.52000000000001</v>
      </c>
      <c r="J23">
        <f t="shared" si="22"/>
        <v>1.1900000000000119</v>
      </c>
      <c r="K23">
        <f t="shared" si="23"/>
        <v>-12.329999999999998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61D24-EA55-E24A-93EB-699B84F01210}">
  <dimension ref="A1:S23"/>
  <sheetViews>
    <sheetView tabSelected="1" zoomScale="150" zoomScaleNormal="150" workbookViewId="0">
      <pane xSplit="1" topLeftCell="H1" activePane="topRight" state="frozen"/>
      <selection pane="topRight" activeCell="S15" sqref="S13:S15"/>
    </sheetView>
  </sheetViews>
  <sheetFormatPr baseColWidth="10" defaultRowHeight="16" x14ac:dyDescent="0.2"/>
  <cols>
    <col min="1" max="1" width="11.1640625" customWidth="1"/>
    <col min="2" max="6" width="8.6640625" bestFit="1" customWidth="1"/>
    <col min="7" max="7" width="10" bestFit="1" customWidth="1"/>
    <col min="8" max="8" width="9" bestFit="1" customWidth="1"/>
    <col min="9" max="9" width="10" bestFit="1" customWidth="1"/>
    <col min="10" max="10" width="9" bestFit="1" customWidth="1"/>
    <col min="11" max="11" width="10.33203125" bestFit="1" customWidth="1"/>
    <col min="19" max="19" width="9.1640625" bestFit="1" customWidth="1"/>
  </cols>
  <sheetData>
    <row r="1" spans="1:19" x14ac:dyDescent="0.2">
      <c r="M1" s="4" t="s">
        <v>4</v>
      </c>
      <c r="N1">
        <v>0.05</v>
      </c>
    </row>
    <row r="2" spans="1:19" x14ac:dyDescent="0.2">
      <c r="A2" s="7" t="s">
        <v>10</v>
      </c>
      <c r="B2">
        <f>COUNT(B14:B43)</f>
        <v>10</v>
      </c>
      <c r="C2">
        <f t="shared" ref="C2:K2" si="0">COUNT(C14:C43)</f>
        <v>10</v>
      </c>
      <c r="D2">
        <f t="shared" si="0"/>
        <v>10</v>
      </c>
      <c r="E2">
        <f t="shared" si="0"/>
        <v>10</v>
      </c>
      <c r="F2">
        <f t="shared" si="0"/>
        <v>10</v>
      </c>
      <c r="G2">
        <f t="shared" si="0"/>
        <v>10</v>
      </c>
      <c r="H2">
        <f t="shared" si="0"/>
        <v>10</v>
      </c>
      <c r="I2">
        <f t="shared" si="0"/>
        <v>10</v>
      </c>
      <c r="J2">
        <f t="shared" si="0"/>
        <v>10</v>
      </c>
      <c r="K2">
        <f t="shared" si="0"/>
        <v>10</v>
      </c>
      <c r="M2" s="4" t="s">
        <v>40</v>
      </c>
      <c r="N2">
        <v>4</v>
      </c>
    </row>
    <row r="3" spans="1:19" x14ac:dyDescent="0.2">
      <c r="A3" s="7" t="s">
        <v>3</v>
      </c>
      <c r="B3">
        <f>AVERAGE((B14:B43))</f>
        <v>50.036000000000001</v>
      </c>
      <c r="C3">
        <f t="shared" ref="C3:K3" si="1">AVERAGE((C14:C43))</f>
        <v>49.236000000000004</v>
      </c>
      <c r="D3">
        <f t="shared" si="1"/>
        <v>44.35</v>
      </c>
      <c r="E3">
        <f t="shared" si="1"/>
        <v>48.777999999999999</v>
      </c>
      <c r="F3">
        <f t="shared" si="1"/>
        <v>0.7999999999999986</v>
      </c>
      <c r="G3">
        <f t="shared" si="1"/>
        <v>5.6859999999999991</v>
      </c>
      <c r="H3">
        <f t="shared" si="1"/>
        <v>1.2580000000000009</v>
      </c>
      <c r="I3">
        <f t="shared" si="1"/>
        <v>4.886000000000001</v>
      </c>
      <c r="J3">
        <f t="shared" si="1"/>
        <v>0.45800000000000229</v>
      </c>
      <c r="K3">
        <f t="shared" si="1"/>
        <v>-4.427999999999999</v>
      </c>
      <c r="M3" s="4" t="s">
        <v>41</v>
      </c>
      <c r="N3">
        <v>10</v>
      </c>
    </row>
    <row r="4" spans="1:19" x14ac:dyDescent="0.2">
      <c r="A4" s="7" t="s">
        <v>11</v>
      </c>
      <c r="B4" s="3">
        <f>_xlfn.VAR.S(B14:B43)</f>
        <v>313.38404888888869</v>
      </c>
      <c r="C4" s="3">
        <f t="shared" ref="C4:K4" si="2">_xlfn.VAR.S(C14:C43)</f>
        <v>263.90022666666687</v>
      </c>
      <c r="D4" s="3">
        <f t="shared" si="2"/>
        <v>172.9474222222226</v>
      </c>
      <c r="E4" s="3">
        <f t="shared" si="2"/>
        <v>254.13197333333341</v>
      </c>
      <c r="F4" s="3">
        <f t="shared" si="2"/>
        <v>4.4979999999999967</v>
      </c>
      <c r="G4" s="3">
        <f t="shared" si="2"/>
        <v>28.498048888888913</v>
      </c>
      <c r="H4" s="3">
        <f t="shared" si="2"/>
        <v>5.4895733333333459</v>
      </c>
      <c r="I4" s="3">
        <f t="shared" si="2"/>
        <v>11.857360000000021</v>
      </c>
      <c r="J4" s="3">
        <f t="shared" si="2"/>
        <v>0.11868444444444605</v>
      </c>
      <c r="K4" s="3">
        <f t="shared" si="2"/>
        <v>9.849439999999996</v>
      </c>
      <c r="M4" s="4" t="s">
        <v>42</v>
      </c>
      <c r="N4">
        <f>(1-(N1/(N2-1)))</f>
        <v>0.98333333333333328</v>
      </c>
    </row>
    <row r="5" spans="1:19" x14ac:dyDescent="0.2">
      <c r="A5" s="7" t="s">
        <v>12</v>
      </c>
      <c r="B5" s="3">
        <f>_xlfn.STDEV.S(B14:B43)</f>
        <v>17.702656548916288</v>
      </c>
      <c r="C5" s="3">
        <f t="shared" ref="C5:K5" si="3">_xlfn.STDEV.S(C14:C43)</f>
        <v>16.245006207036884</v>
      </c>
      <c r="D5" s="3">
        <f t="shared" si="3"/>
        <v>13.150947578871364</v>
      </c>
      <c r="E5" s="3">
        <f t="shared" si="3"/>
        <v>15.941517284541437</v>
      </c>
      <c r="F5" s="3">
        <f t="shared" si="3"/>
        <v>2.1208488866489277</v>
      </c>
      <c r="G5" s="3">
        <f t="shared" si="3"/>
        <v>5.3383563845896349</v>
      </c>
      <c r="H5" s="3">
        <f t="shared" si="3"/>
        <v>2.3429838525549735</v>
      </c>
      <c r="I5" s="3">
        <f t="shared" si="3"/>
        <v>3.4434517565954108</v>
      </c>
      <c r="J5" s="3">
        <f t="shared" si="3"/>
        <v>0.34450608767400037</v>
      </c>
      <c r="K5" s="3">
        <f t="shared" si="3"/>
        <v>3.1383817486086674</v>
      </c>
      <c r="M5" s="4" t="s">
        <v>43</v>
      </c>
      <c r="N5">
        <f>_xlfn.T.INV(N4,N3-1)</f>
        <v>2.5095870573916699</v>
      </c>
    </row>
    <row r="6" spans="1:19" x14ac:dyDescent="0.2">
      <c r="A6" s="7" t="s">
        <v>13</v>
      </c>
      <c r="B6" s="3">
        <f>B5/SQRT(B2)</f>
        <v>5.5980715330271433</v>
      </c>
      <c r="C6" s="3">
        <f t="shared" ref="C6:K6" si="4">C5/SQRT(C2)</f>
        <v>5.1371220217809395</v>
      </c>
      <c r="D6" s="3">
        <f t="shared" si="4"/>
        <v>4.1586947738710345</v>
      </c>
      <c r="E6" s="3">
        <f t="shared" si="4"/>
        <v>5.0411503978093464</v>
      </c>
      <c r="F6" s="3">
        <f t="shared" si="4"/>
        <v>0.67067130548428833</v>
      </c>
      <c r="G6" s="3">
        <f t="shared" si="4"/>
        <v>1.6881365137005038</v>
      </c>
      <c r="H6" s="3">
        <f t="shared" si="4"/>
        <v>0.7409165495069836</v>
      </c>
      <c r="I6" s="3">
        <f t="shared" si="4"/>
        <v>1.088915056374923</v>
      </c>
      <c r="J6" s="3">
        <f t="shared" si="4"/>
        <v>0.10894239048435003</v>
      </c>
      <c r="K6" s="3">
        <f t="shared" si="4"/>
        <v>0.99244344927053629</v>
      </c>
      <c r="M6" s="4" t="s">
        <v>29</v>
      </c>
      <c r="N6" s="4" t="s">
        <v>47</v>
      </c>
      <c r="O6" s="4" t="s">
        <v>44</v>
      </c>
      <c r="P6" s="4" t="s">
        <v>48</v>
      </c>
      <c r="Q6" s="4" t="s">
        <v>46</v>
      </c>
      <c r="R6" s="4" t="s">
        <v>39</v>
      </c>
      <c r="S6" s="4" t="s">
        <v>45</v>
      </c>
    </row>
    <row r="7" spans="1:19" x14ac:dyDescent="0.2">
      <c r="A7" s="6" t="s">
        <v>4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M7" s="4" t="s">
        <v>19</v>
      </c>
      <c r="N7">
        <f>B3</f>
        <v>50.036000000000001</v>
      </c>
      <c r="O7">
        <f>C3</f>
        <v>49.236000000000004</v>
      </c>
      <c r="P7" s="3">
        <f>F6</f>
        <v>0.67067130548428833</v>
      </c>
      <c r="Q7">
        <f>O7+$N$5*P7</f>
        <v>50.919108028007351</v>
      </c>
      <c r="R7" t="s">
        <v>20</v>
      </c>
      <c r="S7" t="str">
        <f>IF(N7&lt;Q7,"yes", "no")</f>
        <v>yes</v>
      </c>
    </row>
    <row r="8" spans="1:19" x14ac:dyDescent="0.2">
      <c r="A8" s="6" t="s">
        <v>5</v>
      </c>
      <c r="B8">
        <f>1-(B7/2)</f>
        <v>0.97499999999999998</v>
      </c>
      <c r="C8">
        <f t="shared" ref="C8:K8" si="5">1-(C7/2)</f>
        <v>0.97499999999999998</v>
      </c>
      <c r="D8">
        <f t="shared" si="5"/>
        <v>0.97499999999999998</v>
      </c>
      <c r="E8">
        <f t="shared" si="5"/>
        <v>0.97499999999999998</v>
      </c>
      <c r="F8">
        <f t="shared" si="5"/>
        <v>0.97499999999999998</v>
      </c>
      <c r="G8">
        <f t="shared" si="5"/>
        <v>0.97499999999999998</v>
      </c>
      <c r="H8">
        <f t="shared" si="5"/>
        <v>0.97499999999999998</v>
      </c>
      <c r="I8">
        <f t="shared" si="5"/>
        <v>0.97499999999999998</v>
      </c>
      <c r="J8">
        <f t="shared" si="5"/>
        <v>0.97499999999999998</v>
      </c>
      <c r="K8">
        <f t="shared" si="5"/>
        <v>0.97499999999999998</v>
      </c>
      <c r="M8" s="4"/>
      <c r="N8">
        <f>N7</f>
        <v>50.036000000000001</v>
      </c>
      <c r="O8">
        <f>D3</f>
        <v>44.35</v>
      </c>
      <c r="P8" s="3">
        <f>G6</f>
        <v>1.6881365137005038</v>
      </c>
      <c r="Q8">
        <f t="shared" ref="Q8:Q18" si="6">O8+$N$5*P8</f>
        <v>48.586525545893082</v>
      </c>
      <c r="R8" t="s">
        <v>21</v>
      </c>
      <c r="S8" t="str">
        <f t="shared" ref="S8:S18" si="7">IF(N8&lt;Q8,"yes", "no")</f>
        <v>no</v>
      </c>
    </row>
    <row r="9" spans="1:19" x14ac:dyDescent="0.2">
      <c r="A9" s="6" t="s">
        <v>6</v>
      </c>
      <c r="B9" s="3">
        <f>_xlfn.T.INV(B8,B2-1)</f>
        <v>2.2621571627982049</v>
      </c>
      <c r="C9" s="3">
        <f t="shared" ref="C9:K9" si="8">_xlfn.T.INV(C8,C2-1)</f>
        <v>2.2621571627982049</v>
      </c>
      <c r="D9" s="3">
        <f t="shared" si="8"/>
        <v>2.2621571627982049</v>
      </c>
      <c r="E9" s="3">
        <f t="shared" si="8"/>
        <v>2.2621571627982049</v>
      </c>
      <c r="F9" s="3">
        <f t="shared" si="8"/>
        <v>2.2621571627982049</v>
      </c>
      <c r="G9" s="3">
        <f t="shared" si="8"/>
        <v>2.2621571627982049</v>
      </c>
      <c r="H9" s="3">
        <f t="shared" si="8"/>
        <v>2.2621571627982049</v>
      </c>
      <c r="I9" s="3">
        <f t="shared" si="8"/>
        <v>2.2621571627982049</v>
      </c>
      <c r="J9" s="3">
        <f t="shared" si="8"/>
        <v>2.2621571627982049</v>
      </c>
      <c r="K9" s="3">
        <f t="shared" si="8"/>
        <v>2.2621571627982049</v>
      </c>
      <c r="M9" s="4"/>
      <c r="N9">
        <f>N8</f>
        <v>50.036000000000001</v>
      </c>
      <c r="O9">
        <f>E3</f>
        <v>48.777999999999999</v>
      </c>
      <c r="P9" s="3">
        <f>H6</f>
        <v>0.7409165495069836</v>
      </c>
      <c r="Q9">
        <f t="shared" si="6"/>
        <v>50.637394583250021</v>
      </c>
      <c r="R9" t="s">
        <v>22</v>
      </c>
      <c r="S9" t="str">
        <f t="shared" si="7"/>
        <v>yes</v>
      </c>
    </row>
    <row r="10" spans="1:19" x14ac:dyDescent="0.2">
      <c r="A10" s="6" t="s">
        <v>7</v>
      </c>
      <c r="B10" s="2">
        <f>B9*B6</f>
        <v>12.663717616294081</v>
      </c>
      <c r="C10" s="2">
        <f t="shared" ref="C10:K10" si="9">C9*C6</f>
        <v>11.620977377740148</v>
      </c>
      <c r="D10" s="2">
        <f t="shared" si="9"/>
        <v>9.4076211706038215</v>
      </c>
      <c r="E10" s="2">
        <f t="shared" si="9"/>
        <v>11.403874481147433</v>
      </c>
      <c r="F10" s="2">
        <f t="shared" si="9"/>
        <v>1.5171638975845059</v>
      </c>
      <c r="G10" s="2">
        <f t="shared" si="9"/>
        <v>3.8188301062487846</v>
      </c>
      <c r="H10" s="2">
        <f t="shared" si="9"/>
        <v>1.6760696795029537</v>
      </c>
      <c r="I10" s="2">
        <f t="shared" si="9"/>
        <v>2.4632969944573433</v>
      </c>
      <c r="J10" s="2">
        <f t="shared" si="9"/>
        <v>0.24644480896653143</v>
      </c>
      <c r="K10" s="2">
        <f t="shared" si="9"/>
        <v>2.2450630574395007</v>
      </c>
      <c r="M10" s="4" t="s">
        <v>20</v>
      </c>
      <c r="N10">
        <f>C3</f>
        <v>49.236000000000004</v>
      </c>
      <c r="O10">
        <f>B3</f>
        <v>50.036000000000001</v>
      </c>
      <c r="P10" s="3">
        <f>F6</f>
        <v>0.67067130548428833</v>
      </c>
      <c r="Q10">
        <f t="shared" si="6"/>
        <v>51.719108028007348</v>
      </c>
      <c r="R10" t="s">
        <v>19</v>
      </c>
      <c r="S10" t="str">
        <f t="shared" si="7"/>
        <v>yes</v>
      </c>
    </row>
    <row r="11" spans="1:19" x14ac:dyDescent="0.2">
      <c r="A11" s="6" t="s">
        <v>8</v>
      </c>
      <c r="B11" s="2">
        <f>B3+B10</f>
        <v>62.69971761629408</v>
      </c>
      <c r="C11" s="2">
        <f t="shared" ref="C11:K11" si="10">C3+C10</f>
        <v>60.856977377740151</v>
      </c>
      <c r="D11" s="2">
        <f t="shared" si="10"/>
        <v>53.757621170603826</v>
      </c>
      <c r="E11" s="2">
        <f t="shared" si="10"/>
        <v>60.181874481147432</v>
      </c>
      <c r="F11" s="2">
        <f t="shared" si="10"/>
        <v>2.3171638975845044</v>
      </c>
      <c r="G11" s="2">
        <f t="shared" si="10"/>
        <v>9.5048301062487841</v>
      </c>
      <c r="H11" s="2">
        <f t="shared" si="10"/>
        <v>2.9340696795029544</v>
      </c>
      <c r="I11" s="2">
        <f t="shared" si="10"/>
        <v>7.3492969944573439</v>
      </c>
      <c r="J11" s="2">
        <f t="shared" si="10"/>
        <v>0.70444480896653372</v>
      </c>
      <c r="K11" s="2">
        <f t="shared" si="10"/>
        <v>-2.1829369425604983</v>
      </c>
      <c r="M11" s="4"/>
      <c r="N11">
        <f>N10</f>
        <v>49.236000000000004</v>
      </c>
      <c r="O11">
        <f>D3</f>
        <v>44.35</v>
      </c>
      <c r="P11" s="3">
        <f>I6</f>
        <v>1.088915056374923</v>
      </c>
      <c r="Q11">
        <f t="shared" si="6"/>
        <v>47.08272713207743</v>
      </c>
      <c r="R11" t="s">
        <v>21</v>
      </c>
      <c r="S11" t="str">
        <f t="shared" si="7"/>
        <v>no</v>
      </c>
    </row>
    <row r="12" spans="1:19" x14ac:dyDescent="0.2">
      <c r="A12" s="6" t="s">
        <v>9</v>
      </c>
      <c r="B12" s="2">
        <f>B3-B10</f>
        <v>37.372282383705922</v>
      </c>
      <c r="C12" s="2">
        <f t="shared" ref="C12:K12" si="11">C3-C10</f>
        <v>37.615022622259858</v>
      </c>
      <c r="D12" s="2">
        <f t="shared" si="11"/>
        <v>34.942378829396176</v>
      </c>
      <c r="E12" s="2">
        <f t="shared" si="11"/>
        <v>37.374125518852566</v>
      </c>
      <c r="F12" s="2">
        <f t="shared" si="11"/>
        <v>-0.71716389758450727</v>
      </c>
      <c r="G12" s="2">
        <f t="shared" si="11"/>
        <v>1.8671698937512144</v>
      </c>
      <c r="H12" s="2">
        <f t="shared" si="11"/>
        <v>-0.41806967950295282</v>
      </c>
      <c r="I12" s="2">
        <f t="shared" si="11"/>
        <v>2.4227030055426577</v>
      </c>
      <c r="J12" s="2">
        <f t="shared" si="11"/>
        <v>0.21155519103347087</v>
      </c>
      <c r="K12" s="2">
        <f t="shared" si="11"/>
        <v>-6.6730630574394993</v>
      </c>
      <c r="M12" s="4"/>
      <c r="N12">
        <f>N11</f>
        <v>49.236000000000004</v>
      </c>
      <c r="O12">
        <f>E3</f>
        <v>48.777999999999999</v>
      </c>
      <c r="P12" s="3">
        <f>J6</f>
        <v>0.10894239048435003</v>
      </c>
      <c r="Q12">
        <f t="shared" si="6"/>
        <v>49.051400413160835</v>
      </c>
      <c r="R12" t="s">
        <v>22</v>
      </c>
      <c r="S12" t="str">
        <f t="shared" si="7"/>
        <v>no</v>
      </c>
    </row>
    <row r="13" spans="1:19" x14ac:dyDescent="0.2">
      <c r="B13" s="4" t="s">
        <v>19</v>
      </c>
      <c r="C13" s="4" t="s">
        <v>20</v>
      </c>
      <c r="D13" s="4" t="s">
        <v>21</v>
      </c>
      <c r="E13" s="4" t="s">
        <v>22</v>
      </c>
      <c r="F13" s="4" t="s">
        <v>23</v>
      </c>
      <c r="G13" s="4" t="s">
        <v>24</v>
      </c>
      <c r="H13" s="4" t="s">
        <v>25</v>
      </c>
      <c r="I13" s="4" t="s">
        <v>26</v>
      </c>
      <c r="J13" s="4" t="s">
        <v>27</v>
      </c>
      <c r="K13" s="4" t="s">
        <v>28</v>
      </c>
      <c r="M13" s="13" t="s">
        <v>21</v>
      </c>
      <c r="N13">
        <f>D3</f>
        <v>44.35</v>
      </c>
      <c r="O13">
        <f>B3</f>
        <v>50.036000000000001</v>
      </c>
      <c r="P13" s="3">
        <f>G6</f>
        <v>1.6881365137005038</v>
      </c>
      <c r="Q13">
        <f t="shared" si="6"/>
        <v>54.272525545893082</v>
      </c>
      <c r="R13" s="12" t="s">
        <v>19</v>
      </c>
      <c r="S13" s="14" t="str">
        <f t="shared" si="7"/>
        <v>yes</v>
      </c>
    </row>
    <row r="14" spans="1:19" x14ac:dyDescent="0.2">
      <c r="A14">
        <v>1</v>
      </c>
      <c r="B14">
        <v>63.72</v>
      </c>
      <c r="C14">
        <v>63.06</v>
      </c>
      <c r="D14">
        <v>57.74</v>
      </c>
      <c r="E14">
        <v>62.63</v>
      </c>
      <c r="F14">
        <f>B14-C14</f>
        <v>0.65999999999999659</v>
      </c>
      <c r="G14">
        <f>B14-D14</f>
        <v>5.9799999999999969</v>
      </c>
      <c r="H14">
        <f>B14-E14</f>
        <v>1.0899999999999963</v>
      </c>
      <c r="I14">
        <f>C14-D14</f>
        <v>5.32</v>
      </c>
      <c r="J14">
        <f>C14-E14</f>
        <v>0.42999999999999972</v>
      </c>
      <c r="K14">
        <f>D14-E14</f>
        <v>-4.8900000000000006</v>
      </c>
      <c r="M14" s="13"/>
      <c r="N14">
        <f>N13</f>
        <v>44.35</v>
      </c>
      <c r="O14">
        <f>C3</f>
        <v>49.236000000000004</v>
      </c>
      <c r="P14" s="3">
        <f>I6</f>
        <v>1.088915056374923</v>
      </c>
      <c r="Q14">
        <f t="shared" si="6"/>
        <v>51.968727132077433</v>
      </c>
      <c r="R14" s="12" t="s">
        <v>20</v>
      </c>
      <c r="S14" s="14" t="str">
        <f t="shared" si="7"/>
        <v>yes</v>
      </c>
    </row>
    <row r="15" spans="1:19" x14ac:dyDescent="0.2">
      <c r="A15">
        <v>2</v>
      </c>
      <c r="B15">
        <v>32.24</v>
      </c>
      <c r="C15">
        <v>31.78</v>
      </c>
      <c r="D15">
        <v>29.65</v>
      </c>
      <c r="E15">
        <v>31.56</v>
      </c>
      <c r="F15">
        <f t="shared" ref="F15:F23" si="12">B15-C15</f>
        <v>0.46000000000000085</v>
      </c>
      <c r="G15">
        <f t="shared" ref="G15:G23" si="13">B15-D15</f>
        <v>2.5900000000000034</v>
      </c>
      <c r="H15">
        <f t="shared" ref="H15:H23" si="14">B15-E15</f>
        <v>0.68000000000000327</v>
      </c>
      <c r="I15">
        <f t="shared" ref="I15:I23" si="15">C15-D15</f>
        <v>2.1300000000000026</v>
      </c>
      <c r="J15">
        <f t="shared" ref="J15:J23" si="16">C15-E15</f>
        <v>0.22000000000000242</v>
      </c>
      <c r="K15">
        <f t="shared" ref="K15:K23" si="17">D15-E15</f>
        <v>-1.9100000000000001</v>
      </c>
      <c r="M15" s="13"/>
      <c r="N15">
        <f>N14</f>
        <v>44.35</v>
      </c>
      <c r="O15">
        <f>E3</f>
        <v>48.777999999999999</v>
      </c>
      <c r="P15" s="3">
        <f>K6</f>
        <v>0.99244344927053629</v>
      </c>
      <c r="Q15">
        <f t="shared" si="6"/>
        <v>51.26862323548248</v>
      </c>
      <c r="R15" s="12" t="s">
        <v>22</v>
      </c>
      <c r="S15" s="14" t="str">
        <f t="shared" si="7"/>
        <v>yes</v>
      </c>
    </row>
    <row r="16" spans="1:19" x14ac:dyDescent="0.2">
      <c r="A16">
        <v>3</v>
      </c>
      <c r="B16">
        <v>40.28</v>
      </c>
      <c r="C16">
        <v>40.32</v>
      </c>
      <c r="D16">
        <v>36.520000000000003</v>
      </c>
      <c r="E16">
        <v>39.869999999999997</v>
      </c>
      <c r="F16">
        <f t="shared" si="12"/>
        <v>-3.9999999999999147E-2</v>
      </c>
      <c r="G16">
        <f t="shared" si="13"/>
        <v>3.759999999999998</v>
      </c>
      <c r="H16">
        <f t="shared" si="14"/>
        <v>0.41000000000000369</v>
      </c>
      <c r="I16">
        <f t="shared" si="15"/>
        <v>3.7999999999999972</v>
      </c>
      <c r="J16">
        <f t="shared" si="16"/>
        <v>0.45000000000000284</v>
      </c>
      <c r="K16">
        <f t="shared" si="17"/>
        <v>-3.3499999999999943</v>
      </c>
      <c r="M16" s="13" t="s">
        <v>22</v>
      </c>
      <c r="N16">
        <f>E3</f>
        <v>48.777999999999999</v>
      </c>
      <c r="O16">
        <f>B3</f>
        <v>50.036000000000001</v>
      </c>
      <c r="P16" s="3">
        <f>H6</f>
        <v>0.7409165495069836</v>
      </c>
      <c r="Q16">
        <f t="shared" si="6"/>
        <v>51.895394583250024</v>
      </c>
      <c r="R16" s="12" t="s">
        <v>19</v>
      </c>
      <c r="S16" t="str">
        <f t="shared" si="7"/>
        <v>yes</v>
      </c>
    </row>
    <row r="17" spans="1:19" x14ac:dyDescent="0.2">
      <c r="A17">
        <v>4</v>
      </c>
      <c r="B17">
        <v>36.94</v>
      </c>
      <c r="C17">
        <v>37.71</v>
      </c>
      <c r="D17">
        <v>35.71</v>
      </c>
      <c r="E17">
        <v>37.35</v>
      </c>
      <c r="F17">
        <f t="shared" si="12"/>
        <v>-0.77000000000000313</v>
      </c>
      <c r="G17">
        <f t="shared" si="13"/>
        <v>1.2299999999999969</v>
      </c>
      <c r="H17">
        <f t="shared" si="14"/>
        <v>-0.41000000000000369</v>
      </c>
      <c r="I17">
        <f t="shared" si="15"/>
        <v>2</v>
      </c>
      <c r="J17">
        <f t="shared" si="16"/>
        <v>0.35999999999999943</v>
      </c>
      <c r="K17">
        <f t="shared" si="17"/>
        <v>-1.6400000000000006</v>
      </c>
      <c r="M17" s="13"/>
      <c r="N17">
        <f>N16</f>
        <v>48.777999999999999</v>
      </c>
      <c r="O17">
        <f>C3</f>
        <v>49.236000000000004</v>
      </c>
      <c r="P17" s="3">
        <f>J6</f>
        <v>0.10894239048435003</v>
      </c>
      <c r="Q17">
        <f t="shared" si="6"/>
        <v>49.50940041316084</v>
      </c>
      <c r="R17" s="12" t="s">
        <v>20</v>
      </c>
      <c r="S17" t="str">
        <f t="shared" si="7"/>
        <v>yes</v>
      </c>
    </row>
    <row r="18" spans="1:19" x14ac:dyDescent="0.2">
      <c r="A18">
        <v>5</v>
      </c>
      <c r="B18">
        <v>36.29</v>
      </c>
      <c r="C18">
        <v>36.79</v>
      </c>
      <c r="D18">
        <v>33.81</v>
      </c>
      <c r="E18">
        <v>36.65</v>
      </c>
      <c r="F18">
        <f t="shared" si="12"/>
        <v>-0.5</v>
      </c>
      <c r="G18">
        <f t="shared" si="13"/>
        <v>2.4799999999999969</v>
      </c>
      <c r="H18">
        <f t="shared" si="14"/>
        <v>-0.35999999999999943</v>
      </c>
      <c r="I18">
        <f t="shared" si="15"/>
        <v>2.9799999999999969</v>
      </c>
      <c r="J18">
        <f t="shared" si="16"/>
        <v>0.14000000000000057</v>
      </c>
      <c r="K18">
        <f t="shared" si="17"/>
        <v>-2.8399999999999963</v>
      </c>
      <c r="M18" s="13"/>
      <c r="N18">
        <f>N17</f>
        <v>48.777999999999999</v>
      </c>
      <c r="O18">
        <f>D3</f>
        <v>44.35</v>
      </c>
      <c r="P18" s="3">
        <f>K6</f>
        <v>0.99244344927053629</v>
      </c>
      <c r="Q18">
        <f t="shared" si="6"/>
        <v>46.840623235482482</v>
      </c>
      <c r="R18" s="12" t="s">
        <v>21</v>
      </c>
      <c r="S18" t="str">
        <f t="shared" si="7"/>
        <v>no</v>
      </c>
    </row>
    <row r="19" spans="1:19" x14ac:dyDescent="0.2">
      <c r="A19">
        <v>6</v>
      </c>
      <c r="B19">
        <v>56.94</v>
      </c>
      <c r="C19">
        <v>57.93</v>
      </c>
      <c r="D19">
        <v>51.54</v>
      </c>
      <c r="E19">
        <v>57.15</v>
      </c>
      <c r="F19">
        <f t="shared" si="12"/>
        <v>-0.99000000000000199</v>
      </c>
      <c r="G19">
        <f t="shared" si="13"/>
        <v>5.3999999999999986</v>
      </c>
      <c r="H19">
        <f t="shared" si="14"/>
        <v>-0.21000000000000085</v>
      </c>
      <c r="I19">
        <f t="shared" si="15"/>
        <v>6.3900000000000006</v>
      </c>
      <c r="J19">
        <f t="shared" si="16"/>
        <v>0.78000000000000114</v>
      </c>
      <c r="K19">
        <f t="shared" si="17"/>
        <v>-5.6099999999999994</v>
      </c>
    </row>
    <row r="20" spans="1:19" x14ac:dyDescent="0.2">
      <c r="A20">
        <v>7</v>
      </c>
      <c r="B20">
        <v>34.1</v>
      </c>
      <c r="C20">
        <v>33.39</v>
      </c>
      <c r="D20">
        <v>31.39</v>
      </c>
      <c r="E20">
        <v>33.299999999999997</v>
      </c>
      <c r="F20">
        <f t="shared" si="12"/>
        <v>0.71000000000000085</v>
      </c>
      <c r="G20">
        <f t="shared" si="13"/>
        <v>2.7100000000000009</v>
      </c>
      <c r="H20">
        <f t="shared" si="14"/>
        <v>0.80000000000000426</v>
      </c>
      <c r="I20">
        <f t="shared" si="15"/>
        <v>2</v>
      </c>
      <c r="J20">
        <f t="shared" si="16"/>
        <v>9.0000000000003411E-2</v>
      </c>
      <c r="K20">
        <f t="shared" si="17"/>
        <v>-1.9099999999999966</v>
      </c>
    </row>
    <row r="21" spans="1:19" x14ac:dyDescent="0.2">
      <c r="A21">
        <v>8</v>
      </c>
      <c r="B21">
        <v>63.36</v>
      </c>
      <c r="C21">
        <v>62.92</v>
      </c>
      <c r="D21">
        <v>57.24</v>
      </c>
      <c r="E21">
        <v>62.21</v>
      </c>
      <c r="F21">
        <f t="shared" si="12"/>
        <v>0.43999999999999773</v>
      </c>
      <c r="G21">
        <f t="shared" si="13"/>
        <v>6.1199999999999974</v>
      </c>
      <c r="H21">
        <f t="shared" si="14"/>
        <v>1.1499999999999986</v>
      </c>
      <c r="I21">
        <f t="shared" si="15"/>
        <v>5.68</v>
      </c>
      <c r="J21">
        <f t="shared" si="16"/>
        <v>0.71000000000000085</v>
      </c>
      <c r="K21">
        <f t="shared" si="17"/>
        <v>-4.9699999999999989</v>
      </c>
    </row>
    <row r="22" spans="1:19" x14ac:dyDescent="0.2">
      <c r="A22">
        <v>9</v>
      </c>
      <c r="B22">
        <v>49.29</v>
      </c>
      <c r="C22">
        <v>47.67</v>
      </c>
      <c r="D22">
        <v>42.63</v>
      </c>
      <c r="E22">
        <v>47.46</v>
      </c>
      <c r="F22">
        <f t="shared" si="12"/>
        <v>1.6199999999999974</v>
      </c>
      <c r="G22">
        <f t="shared" si="13"/>
        <v>6.6599999999999966</v>
      </c>
      <c r="H22">
        <f t="shared" si="14"/>
        <v>1.8299999999999983</v>
      </c>
      <c r="I22">
        <f t="shared" si="15"/>
        <v>5.0399999999999991</v>
      </c>
      <c r="J22">
        <f t="shared" si="16"/>
        <v>0.21000000000000085</v>
      </c>
      <c r="K22">
        <f t="shared" si="17"/>
        <v>-4.8299999999999983</v>
      </c>
    </row>
    <row r="23" spans="1:19" x14ac:dyDescent="0.2">
      <c r="A23">
        <v>10</v>
      </c>
      <c r="B23">
        <v>87.2</v>
      </c>
      <c r="C23">
        <v>80.790000000000006</v>
      </c>
      <c r="D23">
        <v>67.27</v>
      </c>
      <c r="E23">
        <v>79.599999999999994</v>
      </c>
      <c r="F23">
        <f t="shared" si="12"/>
        <v>6.4099999999999966</v>
      </c>
      <c r="G23">
        <f t="shared" si="13"/>
        <v>19.930000000000007</v>
      </c>
      <c r="H23">
        <f t="shared" si="14"/>
        <v>7.6000000000000085</v>
      </c>
      <c r="I23">
        <f t="shared" si="15"/>
        <v>13.52000000000001</v>
      </c>
      <c r="J23">
        <f t="shared" si="16"/>
        <v>1.1900000000000119</v>
      </c>
      <c r="K23">
        <f t="shared" si="17"/>
        <v>-12.329999999999998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Compare 2 Systems</vt:lpstr>
      <vt:lpstr>Compare Two Systems</vt:lpstr>
      <vt:lpstr>IND 2 vs 3 workers</vt:lpstr>
      <vt:lpstr>CRN 2 vs 3 workers</vt:lpstr>
      <vt:lpstr>Pairwise Example</vt:lpstr>
      <vt:lpstr>MCB Example CI</vt:lpstr>
      <vt:lpstr>Screening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D. Rossetti</dc:creator>
  <cp:lastModifiedBy>Manuel D. Rossetti</cp:lastModifiedBy>
  <dcterms:created xsi:type="dcterms:W3CDTF">2023-12-08T20:53:46Z</dcterms:created>
  <dcterms:modified xsi:type="dcterms:W3CDTF">2023-12-30T20:10:48Z</dcterms:modified>
</cp:coreProperties>
</file>