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X:\Biodiesel\Inteligência Competitiva\Informações Mercado\"/>
    </mc:Choice>
  </mc:AlternateContent>
  <xr:revisionPtr revIDLastSave="0" documentId="13_ncr:1_{43A61112-17FF-429F-B363-D7C3915664C9}" xr6:coauthVersionLast="45" xr6:coauthVersionMax="45" xr10:uidLastSave="{00000000-0000-0000-0000-000000000000}"/>
  <bookViews>
    <workbookView xWindow="-20610" yWindow="-60" windowWidth="20730" windowHeight="11160" tabRatio="739" xr2:uid="{00000000-000D-0000-FFFF-FFFF00000000}"/>
  </bookViews>
  <sheets>
    <sheet name="Dados" sheetId="30" r:id="rId1"/>
    <sheet name="Fontes" sheetId="3" state="hidden" r:id="rId2"/>
    <sheet name="Tabela de Conversões" sheetId="18" r:id="rId3"/>
    <sheet name="Gráfico1" sheetId="19" state="hidden" r:id="rId4"/>
    <sheet name="Gráfico2" sheetId="20" state="hidden" r:id="rId5"/>
    <sheet name="Gráfico3" sheetId="21" state="hidden" r:id="rId6"/>
    <sheet name="Gráfico4" sheetId="29" state="hidden" r:id="rId7"/>
  </sheets>
  <definedNames>
    <definedName name="_xlnm._FilterDatabase" localSheetId="1" hidden="1">Fontes!$A$1:$H$44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37" i="30" l="1"/>
  <c r="NC8" i="30"/>
  <c r="NB8" i="30"/>
  <c r="NB37" i="30"/>
  <c r="NA37" i="30" l="1"/>
  <c r="NA8" i="30" l="1"/>
  <c r="MZ11" i="30" l="1"/>
  <c r="MZ8" i="30"/>
  <c r="MV37" i="30" l="1"/>
  <c r="MW37" i="30"/>
  <c r="MV8" i="30" l="1"/>
  <c r="MZ29" i="30" l="1"/>
  <c r="MZ30" i="30" s="1"/>
  <c r="NA29" i="30"/>
  <c r="NB29" i="30"/>
  <c r="MZ37" i="30"/>
  <c r="NC29" i="30"/>
  <c r="NC18" i="30"/>
  <c r="NC19" i="30" s="1"/>
  <c r="NB18" i="30"/>
  <c r="NB19" i="30" s="1"/>
  <c r="NA18" i="30"/>
  <c r="NA19" i="30" s="1"/>
  <c r="MZ18" i="30"/>
  <c r="MZ19" i="30" s="1"/>
  <c r="NC16" i="30"/>
  <c r="NB16" i="30"/>
  <c r="NA16" i="30"/>
  <c r="MZ16" i="30"/>
  <c r="NC14" i="30"/>
  <c r="NC15" i="30" s="1"/>
  <c r="NB14" i="30"/>
  <c r="NB15" i="30" s="1"/>
  <c r="NA14" i="30"/>
  <c r="NA15" i="30" s="1"/>
  <c r="MZ14" i="30"/>
  <c r="MZ15" i="30" s="1"/>
  <c r="NC11" i="30"/>
  <c r="NC12" i="30" s="1"/>
  <c r="NB11" i="30"/>
  <c r="NB12" i="30" s="1"/>
  <c r="NA11" i="30"/>
  <c r="NA12" i="30" s="1"/>
  <c r="MZ12" i="30"/>
  <c r="NC3" i="30"/>
  <c r="NB3" i="30"/>
  <c r="NA3" i="30"/>
  <c r="MZ3" i="30"/>
  <c r="NA31" i="30" l="1"/>
  <c r="NA30" i="30"/>
  <c r="NB31" i="30"/>
  <c r="NC31" i="30"/>
  <c r="NC30" i="30"/>
  <c r="NB30" i="30"/>
  <c r="MU8" i="30"/>
  <c r="MU37" i="30" l="1"/>
  <c r="MT8" i="30" l="1"/>
  <c r="MT37" i="30"/>
  <c r="MS29" i="30" l="1"/>
  <c r="MS31" i="30" s="1"/>
  <c r="MS8" i="30"/>
  <c r="MS30" i="30" l="1"/>
  <c r="MP8" i="30" l="1"/>
  <c r="MP37" i="30"/>
  <c r="MS37" i="30"/>
  <c r="MU29" i="30"/>
  <c r="MV29" i="30"/>
  <c r="MW29" i="30"/>
  <c r="MZ31" i="30" s="1"/>
  <c r="MV18" i="30"/>
  <c r="MV19" i="30" s="1"/>
  <c r="MU18" i="30"/>
  <c r="MU19" i="30" s="1"/>
  <c r="MT18" i="30"/>
  <c r="MT19" i="30" s="1"/>
  <c r="MS18" i="30"/>
  <c r="MS19" i="30" s="1"/>
  <c r="MV16" i="30"/>
  <c r="MU16" i="30"/>
  <c r="MT16" i="30"/>
  <c r="MS16" i="30"/>
  <c r="MV14" i="30"/>
  <c r="MV15" i="30" s="1"/>
  <c r="MU14" i="30"/>
  <c r="MU15" i="30" s="1"/>
  <c r="MT14" i="30"/>
  <c r="MT15" i="30" s="1"/>
  <c r="MS14" i="30"/>
  <c r="MS15" i="30" s="1"/>
  <c r="MV11" i="30"/>
  <c r="MV12" i="30" s="1"/>
  <c r="MU11" i="30"/>
  <c r="MU12" i="30" s="1"/>
  <c r="MT11" i="30"/>
  <c r="MT12" i="30" s="1"/>
  <c r="MS11" i="30"/>
  <c r="MS12" i="30" s="1"/>
  <c r="MV3" i="30"/>
  <c r="MU3" i="30"/>
  <c r="MT3" i="30"/>
  <c r="MS3" i="30"/>
  <c r="MT29" i="30" l="1"/>
  <c r="MT30" i="30" s="1"/>
  <c r="MW31" i="30"/>
  <c r="MW30" i="30"/>
  <c r="MV31" i="30"/>
  <c r="MV30" i="30"/>
  <c r="MU30" i="30"/>
  <c r="MO8" i="30"/>
  <c r="MO30" i="30"/>
  <c r="MU31" i="30" l="1"/>
  <c r="MT31" i="30"/>
  <c r="MO37" i="30"/>
  <c r="MN8" i="30" l="1"/>
  <c r="MN37" i="30"/>
  <c r="MM8" i="30" l="1"/>
  <c r="MM37" i="30" l="1"/>
  <c r="ML8" i="30" l="1"/>
  <c r="ML37" i="30" l="1"/>
  <c r="MM29" i="30"/>
  <c r="MN29" i="30"/>
  <c r="MN30" i="30" s="1"/>
  <c r="MO29" i="30"/>
  <c r="MP29" i="30"/>
  <c r="ML29" i="30"/>
  <c r="ML31" i="30" s="1"/>
  <c r="MP18" i="30"/>
  <c r="MP19" i="30" s="1"/>
  <c r="MO18" i="30"/>
  <c r="MO19" i="30" s="1"/>
  <c r="MN18" i="30"/>
  <c r="MN19" i="30" s="1"/>
  <c r="MM18" i="30"/>
  <c r="MM19" i="30" s="1"/>
  <c r="ML18" i="30"/>
  <c r="ML19" i="30" s="1"/>
  <c r="MP16" i="30"/>
  <c r="MO16" i="30"/>
  <c r="MN16" i="30"/>
  <c r="MM16" i="30"/>
  <c r="ML16" i="30"/>
  <c r="MP14" i="30"/>
  <c r="MP15" i="30" s="1"/>
  <c r="MO14" i="30"/>
  <c r="MO15" i="30" s="1"/>
  <c r="MN14" i="30"/>
  <c r="MN15" i="30" s="1"/>
  <c r="MM14" i="30"/>
  <c r="MM15" i="30" s="1"/>
  <c r="ML14" i="30"/>
  <c r="ML15" i="30" s="1"/>
  <c r="MN12" i="30"/>
  <c r="MP11" i="30"/>
  <c r="MP12" i="30" s="1"/>
  <c r="MO11" i="30"/>
  <c r="MO12" i="30" s="1"/>
  <c r="MN11" i="30"/>
  <c r="MM11" i="30"/>
  <c r="MM12" i="30" s="1"/>
  <c r="ML11" i="30"/>
  <c r="ML12" i="30" s="1"/>
  <c r="MP3" i="30"/>
  <c r="MO3" i="30"/>
  <c r="MN3" i="30"/>
  <c r="MM3" i="30"/>
  <c r="ML3" i="30"/>
  <c r="MP31" i="30" l="1"/>
  <c r="MM31" i="30"/>
  <c r="MO31" i="30"/>
  <c r="MN31" i="30"/>
  <c r="ML30" i="30"/>
  <c r="MP30" i="30"/>
  <c r="MM30" i="30"/>
  <c r="MI8" i="30" l="1"/>
  <c r="MI37" i="30"/>
  <c r="MH8" i="30" l="1"/>
  <c r="MH37" i="30" l="1"/>
  <c r="C105" i="30" l="1"/>
  <c r="MG8" i="30" l="1"/>
  <c r="MG37" i="30" l="1"/>
  <c r="MF8" i="30" l="1"/>
  <c r="MF37" i="30" l="1"/>
  <c r="ME8" i="30" l="1"/>
  <c r="ME37" i="30" l="1"/>
  <c r="ME29" i="30"/>
  <c r="ME31" i="30" s="1"/>
  <c r="MF29" i="30"/>
  <c r="MH29" i="30"/>
  <c r="MI29" i="30"/>
  <c r="MI18" i="30"/>
  <c r="MI19" i="30" s="1"/>
  <c r="MH18" i="30"/>
  <c r="MH19" i="30" s="1"/>
  <c r="MG18" i="30"/>
  <c r="MG19" i="30" s="1"/>
  <c r="MF18" i="30"/>
  <c r="MF19" i="30" s="1"/>
  <c r="ME18" i="30"/>
  <c r="ME19" i="30" s="1"/>
  <c r="MI16" i="30"/>
  <c r="MH16" i="30"/>
  <c r="MG16" i="30"/>
  <c r="MF16" i="30"/>
  <c r="ME16" i="30"/>
  <c r="MI14" i="30"/>
  <c r="MI15" i="30" s="1"/>
  <c r="MH14" i="30"/>
  <c r="MH15" i="30" s="1"/>
  <c r="MG14" i="30"/>
  <c r="MG15" i="30" s="1"/>
  <c r="MF14" i="30"/>
  <c r="MF15" i="30" s="1"/>
  <c r="ME14" i="30"/>
  <c r="ME15" i="30" s="1"/>
  <c r="MI11" i="30"/>
  <c r="MI12" i="30" s="1"/>
  <c r="MH11" i="30"/>
  <c r="MH12" i="30" s="1"/>
  <c r="MG11" i="30"/>
  <c r="MG12" i="30" s="1"/>
  <c r="MF11" i="30"/>
  <c r="MF12" i="30" s="1"/>
  <c r="ME11" i="30"/>
  <c r="ME12" i="30" s="1"/>
  <c r="MI3" i="30"/>
  <c r="MH3" i="30"/>
  <c r="MG3" i="30"/>
  <c r="MF3" i="30"/>
  <c r="ME3" i="30"/>
  <c r="MG29" i="30" l="1"/>
  <c r="MH31" i="30" s="1"/>
  <c r="MI31" i="30"/>
  <c r="MH30" i="30"/>
  <c r="MF31" i="30"/>
  <c r="ME30" i="30"/>
  <c r="MI30" i="30"/>
  <c r="MF30" i="30"/>
  <c r="MG31" i="30" l="1"/>
  <c r="MG30" i="30"/>
  <c r="MB37" i="30"/>
  <c r="MB8" i="30"/>
  <c r="MA8" i="30" l="1"/>
  <c r="MA37" i="30"/>
  <c r="LZ8" i="30" l="1"/>
  <c r="LZ37" i="30" l="1"/>
  <c r="LY8" i="30" l="1"/>
  <c r="LY37" i="30" l="1"/>
  <c r="LX8" i="30" l="1"/>
  <c r="LX37" i="30"/>
  <c r="LX29" i="30"/>
  <c r="LX31" i="30" s="1"/>
  <c r="LY29" i="30"/>
  <c r="LY30" i="30" s="1"/>
  <c r="LZ29" i="30"/>
  <c r="MA29" i="30"/>
  <c r="MA30" i="30" s="1"/>
  <c r="MB29" i="30"/>
  <c r="MB18" i="30"/>
  <c r="MB19" i="30" s="1"/>
  <c r="MA18" i="30"/>
  <c r="MA19" i="30" s="1"/>
  <c r="LZ18" i="30"/>
  <c r="LZ19" i="30" s="1"/>
  <c r="LY18" i="30"/>
  <c r="LY19" i="30" s="1"/>
  <c r="LX18" i="30"/>
  <c r="LX19" i="30" s="1"/>
  <c r="MB16" i="30"/>
  <c r="MA16" i="30"/>
  <c r="LZ16" i="30"/>
  <c r="LY16" i="30"/>
  <c r="LX16" i="30"/>
  <c r="MB14" i="30"/>
  <c r="MB15" i="30" s="1"/>
  <c r="MA14" i="30"/>
  <c r="MA15" i="30" s="1"/>
  <c r="LZ14" i="30"/>
  <c r="LZ15" i="30" s="1"/>
  <c r="LY14" i="30"/>
  <c r="LY15" i="30" s="1"/>
  <c r="LX14" i="30"/>
  <c r="LX15" i="30" s="1"/>
  <c r="MB11" i="30"/>
  <c r="MB12" i="30" s="1"/>
  <c r="MA11" i="30"/>
  <c r="MA12" i="30" s="1"/>
  <c r="LZ11" i="30"/>
  <c r="LZ12" i="30" s="1"/>
  <c r="LY11" i="30"/>
  <c r="LY12" i="30" s="1"/>
  <c r="LX11" i="30"/>
  <c r="LX12" i="30" s="1"/>
  <c r="MB3" i="30"/>
  <c r="MA3" i="30"/>
  <c r="LZ3" i="30"/>
  <c r="LY3" i="30"/>
  <c r="LX3" i="30"/>
  <c r="LZ31" i="30" l="1"/>
  <c r="LZ30" i="30"/>
  <c r="MB31" i="30"/>
  <c r="LY31" i="30"/>
  <c r="LX30" i="30"/>
  <c r="MB30" i="30"/>
  <c r="MA31" i="30"/>
  <c r="LU8" i="30"/>
  <c r="LU37" i="30" l="1"/>
  <c r="LT3" i="30" l="1"/>
  <c r="LT8" i="30"/>
  <c r="LT37" i="30" l="1"/>
  <c r="LS8" i="30" l="1"/>
  <c r="LS37" i="30" l="1"/>
  <c r="LC11" i="30" l="1"/>
  <c r="LJ11" i="30"/>
  <c r="LR31" i="30" l="1"/>
  <c r="LR29" i="30"/>
  <c r="LR30" i="30" s="1"/>
  <c r="LQ29" i="30"/>
  <c r="LQ31" i="30" s="1"/>
  <c r="LK31" i="30"/>
  <c r="LL30" i="30"/>
  <c r="LN29" i="30"/>
  <c r="LN31" i="30" s="1"/>
  <c r="LM29" i="30"/>
  <c r="LM31" i="30" s="1"/>
  <c r="LL29" i="30"/>
  <c r="LL31" i="30" s="1"/>
  <c r="LK29" i="30"/>
  <c r="LK30" i="30" s="1"/>
  <c r="LJ29" i="30"/>
  <c r="LJ31" i="30" s="1"/>
  <c r="LD31" i="30"/>
  <c r="LE30" i="30"/>
  <c r="LG29" i="30"/>
  <c r="LG31" i="30" s="1"/>
  <c r="LF29" i="30"/>
  <c r="LF31" i="30" s="1"/>
  <c r="LE29" i="30"/>
  <c r="LE31" i="30" s="1"/>
  <c r="LD29" i="30"/>
  <c r="LD30" i="30" s="1"/>
  <c r="LC29" i="30"/>
  <c r="LC31" i="30" s="1"/>
  <c r="KW31" i="30"/>
  <c r="KX30" i="30"/>
  <c r="KZ29" i="30"/>
  <c r="KZ31" i="30" s="1"/>
  <c r="KY29" i="30"/>
  <c r="KY31" i="30" s="1"/>
  <c r="KX29" i="30"/>
  <c r="KX31" i="30" s="1"/>
  <c r="KW29" i="30"/>
  <c r="KW30" i="30" s="1"/>
  <c r="KV29" i="30"/>
  <c r="KV31" i="30" s="1"/>
  <c r="KP31" i="30"/>
  <c r="KQ30" i="30"/>
  <c r="KS29" i="30"/>
  <c r="KS31" i="30" s="1"/>
  <c r="KR29" i="30"/>
  <c r="KR31" i="30" s="1"/>
  <c r="KQ29" i="30"/>
  <c r="KQ31" i="30" s="1"/>
  <c r="KP29" i="30"/>
  <c r="KP30" i="30" s="1"/>
  <c r="KO29" i="30"/>
  <c r="KO31" i="30" s="1"/>
  <c r="LQ19" i="30"/>
  <c r="LQ18" i="30"/>
  <c r="LR19" i="30"/>
  <c r="LU18" i="30"/>
  <c r="LU19" i="30" s="1"/>
  <c r="LT18" i="30"/>
  <c r="LT19" i="30" s="1"/>
  <c r="LS18" i="30"/>
  <c r="LS19" i="30" s="1"/>
  <c r="LR18" i="30"/>
  <c r="LK19" i="30"/>
  <c r="LN18" i="30"/>
  <c r="LN19" i="30" s="1"/>
  <c r="LM18" i="30"/>
  <c r="LM19" i="30" s="1"/>
  <c r="LL18" i="30"/>
  <c r="LL19" i="30" s="1"/>
  <c r="LK18" i="30"/>
  <c r="LJ18" i="30"/>
  <c r="LJ19" i="30" s="1"/>
  <c r="LD19" i="30"/>
  <c r="LG18" i="30"/>
  <c r="LG19" i="30" s="1"/>
  <c r="LF18" i="30"/>
  <c r="LF19" i="30" s="1"/>
  <c r="LE18" i="30"/>
  <c r="LE19" i="30" s="1"/>
  <c r="LD18" i="30"/>
  <c r="LC18" i="30"/>
  <c r="LC19" i="30" s="1"/>
  <c r="KW19" i="30"/>
  <c r="KZ18" i="30"/>
  <c r="KZ19" i="30" s="1"/>
  <c r="KY18" i="30"/>
  <c r="KY19" i="30" s="1"/>
  <c r="KX18" i="30"/>
  <c r="KX19" i="30" s="1"/>
  <c r="KW18" i="30"/>
  <c r="KV18" i="30"/>
  <c r="KV19" i="30" s="1"/>
  <c r="LU16" i="30"/>
  <c r="LT16" i="30"/>
  <c r="LS16" i="30"/>
  <c r="LR16" i="30"/>
  <c r="LQ16" i="30"/>
  <c r="LU14" i="30"/>
  <c r="LU15" i="30" s="1"/>
  <c r="LT14" i="30"/>
  <c r="LT15" i="30" s="1"/>
  <c r="LS14" i="30"/>
  <c r="LS15" i="30" s="1"/>
  <c r="LR14" i="30"/>
  <c r="LR15" i="30" s="1"/>
  <c r="LQ14" i="30"/>
  <c r="LQ15" i="30" s="1"/>
  <c r="LN16" i="30"/>
  <c r="LM16" i="30"/>
  <c r="LL16" i="30"/>
  <c r="LK16" i="30"/>
  <c r="LJ16" i="30"/>
  <c r="LL15" i="30"/>
  <c r="LN14" i="30"/>
  <c r="LN15" i="30" s="1"/>
  <c r="LM14" i="30"/>
  <c r="LM15" i="30" s="1"/>
  <c r="LL14" i="30"/>
  <c r="LK14" i="30"/>
  <c r="LK15" i="30" s="1"/>
  <c r="LJ14" i="30"/>
  <c r="LJ15" i="30" s="1"/>
  <c r="LG16" i="30"/>
  <c r="LF16" i="30"/>
  <c r="LE16" i="30"/>
  <c r="LD16" i="30"/>
  <c r="LC16" i="30"/>
  <c r="LE15" i="30"/>
  <c r="LG14" i="30"/>
  <c r="LG15" i="30" s="1"/>
  <c r="LF14" i="30"/>
  <c r="LF15" i="30" s="1"/>
  <c r="LE14" i="30"/>
  <c r="LD14" i="30"/>
  <c r="LD15" i="30" s="1"/>
  <c r="LC14" i="30"/>
  <c r="LC15" i="30" s="1"/>
  <c r="KZ16" i="30"/>
  <c r="KY16" i="30"/>
  <c r="KX16" i="30"/>
  <c r="KW16" i="30"/>
  <c r="KV16" i="30"/>
  <c r="KX15" i="30"/>
  <c r="KZ14" i="30"/>
  <c r="KZ15" i="30" s="1"/>
  <c r="KY14" i="30"/>
  <c r="KY15" i="30" s="1"/>
  <c r="KX14" i="30"/>
  <c r="KW14" i="30"/>
  <c r="KW15" i="30" s="1"/>
  <c r="KV14" i="30"/>
  <c r="KV15" i="30" s="1"/>
  <c r="KS16" i="30"/>
  <c r="KR16" i="30"/>
  <c r="KQ16" i="30"/>
  <c r="KP16" i="30"/>
  <c r="KO16" i="30"/>
  <c r="KQ15" i="30"/>
  <c r="KS14" i="30"/>
  <c r="KS15" i="30" s="1"/>
  <c r="KR14" i="30"/>
  <c r="KR15" i="30" s="1"/>
  <c r="KQ14" i="30"/>
  <c r="KP14" i="30"/>
  <c r="KP15" i="30" s="1"/>
  <c r="KO14" i="30"/>
  <c r="KO15" i="30" s="1"/>
  <c r="LQ12" i="30"/>
  <c r="LQ11" i="30"/>
  <c r="LQ30" i="30" l="1"/>
  <c r="LM30" i="30"/>
  <c r="LJ30" i="30"/>
  <c r="LN30" i="30"/>
  <c r="LF30" i="30"/>
  <c r="LC30" i="30"/>
  <c r="LG30" i="30"/>
  <c r="KY30" i="30"/>
  <c r="KV30" i="30"/>
  <c r="KZ30" i="30"/>
  <c r="KR30" i="30"/>
  <c r="KO30" i="30"/>
  <c r="KS30" i="30"/>
  <c r="LM8" i="30" l="1"/>
  <c r="LN8" i="30"/>
  <c r="LQ8" i="30"/>
  <c r="LR8" i="30"/>
  <c r="LR37" i="30"/>
  <c r="LQ37" i="30"/>
  <c r="LN37" i="30"/>
  <c r="LS29" i="30" l="1"/>
  <c r="LU29" i="30"/>
  <c r="LU11" i="30"/>
  <c r="LU12" i="30" s="1"/>
  <c r="LT11" i="30"/>
  <c r="LT12" i="30" s="1"/>
  <c r="LS11" i="30"/>
  <c r="LS12" i="30" s="1"/>
  <c r="LR11" i="30"/>
  <c r="LR12" i="30" s="1"/>
  <c r="LU3" i="30"/>
  <c r="LS3" i="30"/>
  <c r="LR3" i="30"/>
  <c r="LQ3" i="30"/>
  <c r="LT29" i="30" l="1"/>
  <c r="LT31" i="30" s="1"/>
  <c r="LS31" i="30"/>
  <c r="LS30" i="30"/>
  <c r="LU30" i="30"/>
  <c r="LL8" i="30"/>
  <c r="LU31" i="30" l="1"/>
  <c r="LT30" i="30"/>
  <c r="LK37" i="30"/>
  <c r="LL37" i="30"/>
  <c r="LK8" i="30" l="1"/>
  <c r="LJ37" i="30" l="1"/>
  <c r="LJ8" i="30"/>
  <c r="LN11" i="30"/>
  <c r="LN12" i="30" s="1"/>
  <c r="LM11" i="30"/>
  <c r="LM12" i="30" s="1"/>
  <c r="LL11" i="30"/>
  <c r="LK11" i="30"/>
  <c r="LK12" i="30" s="1"/>
  <c r="LN3" i="30"/>
  <c r="LM3" i="30"/>
  <c r="LL3" i="30"/>
  <c r="LK3" i="30"/>
  <c r="LJ3" i="30"/>
  <c r="LL12" i="30" l="1"/>
  <c r="LC8" i="30"/>
  <c r="LG11" i="30" l="1"/>
  <c r="LF11" i="30"/>
  <c r="LF12" i="30" s="1"/>
  <c r="LE11" i="30"/>
  <c r="LE12" i="30" s="1"/>
  <c r="LD11" i="30"/>
  <c r="LD12" i="30" s="1"/>
  <c r="KZ8" i="30"/>
  <c r="KY8" i="30"/>
  <c r="KX8" i="30"/>
  <c r="LD8" i="30"/>
  <c r="LE8" i="30"/>
  <c r="LF8" i="30"/>
  <c r="LG8" i="30"/>
  <c r="LF37" i="30"/>
  <c r="LG37" i="30"/>
  <c r="LE37" i="30"/>
  <c r="LG12" i="30" l="1"/>
  <c r="KY37" i="30"/>
  <c r="KZ37" i="30"/>
  <c r="LC37" i="30"/>
  <c r="LD37" i="30"/>
  <c r="KX37" i="30"/>
  <c r="LC3" i="30" l="1"/>
  <c r="LD3" i="30"/>
  <c r="LG3" i="30"/>
  <c r="LF3" i="30"/>
  <c r="LE3" i="30"/>
  <c r="KW8" i="30" l="1"/>
  <c r="KW37" i="30" l="1"/>
  <c r="KV37" i="30"/>
  <c r="KZ11" i="30" l="1"/>
  <c r="KZ12" i="30" s="1"/>
  <c r="KY11" i="30"/>
  <c r="KY12" i="30" s="1"/>
  <c r="KX11" i="30"/>
  <c r="KX12" i="30" s="1"/>
  <c r="KW11" i="30"/>
  <c r="KW12" i="30" s="1"/>
  <c r="KZ3" i="30"/>
  <c r="KY3" i="30"/>
  <c r="KX3" i="30"/>
  <c r="KW3" i="30"/>
  <c r="KS37" i="30"/>
  <c r="KR37" i="30"/>
  <c r="KR8" i="30"/>
  <c r="KS8" i="30"/>
  <c r="KQ37" i="30" l="1"/>
  <c r="KQ8" i="30"/>
  <c r="KP37" i="30" l="1"/>
  <c r="KP8" i="30"/>
  <c r="KO8" i="30" l="1"/>
  <c r="KO37" i="30"/>
  <c r="KL8" i="30" l="1"/>
  <c r="KO18" i="30"/>
  <c r="KO19" i="30" s="1"/>
  <c r="KP18" i="30"/>
  <c r="KP19" i="30" s="1"/>
  <c r="KQ18" i="30"/>
  <c r="KQ19" i="30" s="1"/>
  <c r="KR18" i="30"/>
  <c r="KR19" i="30" s="1"/>
  <c r="KS18" i="30"/>
  <c r="KS19" i="30" s="1"/>
  <c r="KS11" i="30"/>
  <c r="KS12" i="30" s="1"/>
  <c r="KR11" i="30"/>
  <c r="KR12" i="30" s="1"/>
  <c r="KQ11" i="30"/>
  <c r="KQ12" i="30" s="1"/>
  <c r="KP11" i="30"/>
  <c r="KP12" i="30" s="1"/>
  <c r="KO11" i="30"/>
  <c r="KS3" i="30"/>
  <c r="KR3" i="30"/>
  <c r="KQ3" i="30"/>
  <c r="KP3" i="30"/>
  <c r="KO3" i="30"/>
  <c r="KL37" i="30"/>
  <c r="KO12" i="30" l="1"/>
  <c r="KK8" i="30" l="1"/>
  <c r="KK37" i="30"/>
  <c r="KJ8" i="30" l="1"/>
  <c r="KJ37" i="30"/>
  <c r="KI8" i="30" l="1"/>
  <c r="KI37" i="30"/>
  <c r="KI29" i="30" l="1"/>
  <c r="KI30" i="30" l="1"/>
  <c r="KD8" i="30" l="1"/>
  <c r="KE8" i="30"/>
  <c r="KH8" i="30"/>
  <c r="KH37" i="30"/>
  <c r="KD37" i="30"/>
  <c r="KE37" i="30"/>
  <c r="KL29" i="30"/>
  <c r="KK29" i="30"/>
  <c r="KJ29" i="30"/>
  <c r="KH29" i="30"/>
  <c r="KI31" i="30" s="1"/>
  <c r="KL18" i="30"/>
  <c r="KL19" i="30" s="1"/>
  <c r="KK18" i="30"/>
  <c r="KK19" i="30" s="1"/>
  <c r="KJ18" i="30"/>
  <c r="KJ19" i="30" s="1"/>
  <c r="KI18" i="30"/>
  <c r="KI19" i="30" s="1"/>
  <c r="KH18" i="30"/>
  <c r="KH19" i="30" s="1"/>
  <c r="KL16" i="30"/>
  <c r="KK16" i="30"/>
  <c r="KJ16" i="30"/>
  <c r="KI16" i="30"/>
  <c r="KH16" i="30"/>
  <c r="KL14" i="30"/>
  <c r="KL15" i="30" s="1"/>
  <c r="KK14" i="30"/>
  <c r="KK15" i="30" s="1"/>
  <c r="KJ14" i="30"/>
  <c r="KJ15" i="30" s="1"/>
  <c r="KI14" i="30"/>
  <c r="KI15" i="30" s="1"/>
  <c r="KH14" i="30"/>
  <c r="KH15" i="30" s="1"/>
  <c r="KL11" i="30"/>
  <c r="KL12" i="30" s="1"/>
  <c r="KK11" i="30"/>
  <c r="KK12" i="30" s="1"/>
  <c r="KJ11" i="30"/>
  <c r="KI11" i="30"/>
  <c r="KI12" i="30" s="1"/>
  <c r="KH11" i="30"/>
  <c r="KH12" i="30" s="1"/>
  <c r="KL3" i="30"/>
  <c r="KK3" i="30"/>
  <c r="KJ3" i="30"/>
  <c r="KI3" i="30"/>
  <c r="KH3" i="30"/>
  <c r="KJ12" i="30" l="1"/>
  <c r="KL31" i="30"/>
  <c r="KL30" i="30"/>
  <c r="KJ31" i="30"/>
  <c r="KK31" i="30"/>
  <c r="KH30" i="30"/>
  <c r="KJ30" i="30"/>
  <c r="KK30" i="30"/>
  <c r="KC37" i="30" l="1"/>
  <c r="KC8" i="30"/>
  <c r="KB8" i="30" l="1"/>
  <c r="KB37" i="30" l="1"/>
  <c r="KA8" i="30" l="1"/>
  <c r="JX8" i="30"/>
  <c r="JW8" i="30"/>
  <c r="JV8" i="30"/>
  <c r="JU8" i="30"/>
  <c r="JT8" i="30"/>
  <c r="JQ8" i="30"/>
  <c r="JP8" i="30"/>
  <c r="JO8" i="30"/>
  <c r="JN8" i="30"/>
  <c r="G10" i="18"/>
  <c r="JM8" i="30"/>
  <c r="G12" i="18"/>
  <c r="G11" i="18"/>
  <c r="KA11" i="30"/>
  <c r="KA12" i="30" s="1"/>
  <c r="KA37" i="30" l="1"/>
  <c r="JX37" i="30"/>
  <c r="KD29" i="30" l="1"/>
  <c r="KC29" i="30"/>
  <c r="KB29" i="30"/>
  <c r="KB30" i="30" s="1"/>
  <c r="KA29" i="30"/>
  <c r="KE29" i="30"/>
  <c r="KH31" i="30" s="1"/>
  <c r="KE18" i="30"/>
  <c r="KE19" i="30" s="1"/>
  <c r="KD18" i="30"/>
  <c r="KD19" i="30" s="1"/>
  <c r="KC18" i="30"/>
  <c r="KC19" i="30" s="1"/>
  <c r="KB18" i="30"/>
  <c r="KB19" i="30" s="1"/>
  <c r="KA18" i="30"/>
  <c r="KA19" i="30" s="1"/>
  <c r="KE16" i="30"/>
  <c r="KD16" i="30"/>
  <c r="KC16" i="30"/>
  <c r="KB16" i="30"/>
  <c r="KA16" i="30"/>
  <c r="KE14" i="30"/>
  <c r="KE15" i="30" s="1"/>
  <c r="KD14" i="30"/>
  <c r="KD15" i="30" s="1"/>
  <c r="KC14" i="30"/>
  <c r="KC15" i="30" s="1"/>
  <c r="KB14" i="30"/>
  <c r="KB15" i="30" s="1"/>
  <c r="KA14" i="30"/>
  <c r="KA15" i="30" s="1"/>
  <c r="KE11" i="30"/>
  <c r="KD11" i="30"/>
  <c r="KC11" i="30"/>
  <c r="KB11" i="30"/>
  <c r="KE3" i="30"/>
  <c r="KD3" i="30"/>
  <c r="KC3" i="30"/>
  <c r="KB3" i="30"/>
  <c r="KA3" i="30"/>
  <c r="KD12" i="30" l="1"/>
  <c r="KE12" i="30"/>
  <c r="KC12" i="30"/>
  <c r="KB12" i="30"/>
  <c r="KC31" i="30"/>
  <c r="KD31" i="30"/>
  <c r="KC30" i="30"/>
  <c r="KB31" i="30"/>
  <c r="KE31" i="30"/>
  <c r="KE30" i="30"/>
  <c r="KD30" i="30"/>
  <c r="KA30" i="30"/>
  <c r="JW37" i="30" l="1"/>
  <c r="JV37" i="30" l="1"/>
  <c r="JU37" i="30" l="1"/>
  <c r="JX3" i="30" l="1"/>
  <c r="JW3" i="30"/>
  <c r="JV3" i="30"/>
  <c r="JU3" i="30"/>
  <c r="JT3" i="30"/>
  <c r="JX11" i="30"/>
  <c r="JW11" i="30"/>
  <c r="JV11" i="30"/>
  <c r="JV12" i="30" s="1"/>
  <c r="JU11" i="30"/>
  <c r="JU12" i="30" s="1"/>
  <c r="JT11" i="30"/>
  <c r="JT12" i="30" s="1"/>
  <c r="JX16" i="30"/>
  <c r="JW16" i="30"/>
  <c r="JV16" i="30"/>
  <c r="JU16" i="30"/>
  <c r="JT16" i="30"/>
  <c r="JX14" i="30"/>
  <c r="JX15" i="30" s="1"/>
  <c r="JW14" i="30"/>
  <c r="JW15" i="30" s="1"/>
  <c r="JV14" i="30"/>
  <c r="JV15" i="30" s="1"/>
  <c r="JU14" i="30"/>
  <c r="JU15" i="30" s="1"/>
  <c r="JT14" i="30"/>
  <c r="JT15" i="30" s="1"/>
  <c r="JX18" i="30"/>
  <c r="JX19" i="30" s="1"/>
  <c r="JW18" i="30"/>
  <c r="JW19" i="30" s="1"/>
  <c r="JV18" i="30"/>
  <c r="JV19" i="30" s="1"/>
  <c r="JU18" i="30"/>
  <c r="JU19" i="30" s="1"/>
  <c r="JT18" i="30"/>
  <c r="JT19" i="30" s="1"/>
  <c r="JT29" i="30"/>
  <c r="JT37" i="30"/>
  <c r="JU29" i="30"/>
  <c r="JU30" i="30" s="1"/>
  <c r="JV29" i="30"/>
  <c r="JX29" i="30"/>
  <c r="KA31" i="30" s="1"/>
  <c r="JX12" i="30" l="1"/>
  <c r="JW12" i="30"/>
  <c r="JW29" i="30"/>
  <c r="JW31" i="30" s="1"/>
  <c r="JV31" i="30"/>
  <c r="JV30" i="30"/>
  <c r="JU31" i="30"/>
  <c r="JT30" i="30"/>
  <c r="JX30" i="30"/>
  <c r="JQ37" i="30"/>
  <c r="JX31" i="30" l="1"/>
  <c r="JW30" i="30"/>
  <c r="JP37" i="30"/>
  <c r="JO37" i="30" l="1"/>
  <c r="JN37" i="30" l="1"/>
  <c r="JM37" i="30" l="1"/>
  <c r="JP29" i="30" l="1"/>
  <c r="JP30" i="30" s="1"/>
  <c r="JO29" i="30"/>
  <c r="JO30" i="30" s="1"/>
  <c r="JN29" i="30"/>
  <c r="JQ18" i="30"/>
  <c r="JQ19" i="30" s="1"/>
  <c r="JP18" i="30"/>
  <c r="JP19" i="30" s="1"/>
  <c r="JO18" i="30"/>
  <c r="JO19" i="30" s="1"/>
  <c r="JN18" i="30"/>
  <c r="JN19" i="30" s="1"/>
  <c r="JM18" i="30"/>
  <c r="JM19" i="30" s="1"/>
  <c r="JQ16" i="30"/>
  <c r="JP16" i="30"/>
  <c r="JO16" i="30"/>
  <c r="JN16" i="30"/>
  <c r="JM16" i="30"/>
  <c r="JQ14" i="30"/>
  <c r="JQ15" i="30" s="1"/>
  <c r="JP14" i="30"/>
  <c r="JP15" i="30" s="1"/>
  <c r="JO14" i="30"/>
  <c r="JO15" i="30" s="1"/>
  <c r="JN14" i="30"/>
  <c r="JN15" i="30" s="1"/>
  <c r="JM14" i="30"/>
  <c r="JM15" i="30" s="1"/>
  <c r="JQ11" i="30"/>
  <c r="JQ12" i="30" s="1"/>
  <c r="JP11" i="30"/>
  <c r="JP12" i="30" s="1"/>
  <c r="JO11" i="30"/>
  <c r="JO12" i="30" s="1"/>
  <c r="JN11" i="30"/>
  <c r="JN12" i="30" s="1"/>
  <c r="JM11" i="30"/>
  <c r="JM12" i="30" s="1"/>
  <c r="JQ3" i="30"/>
  <c r="JP3" i="30"/>
  <c r="JO3" i="30"/>
  <c r="JN3" i="30"/>
  <c r="JM3" i="30"/>
  <c r="JQ29" i="30" l="1"/>
  <c r="JO31" i="30"/>
  <c r="JP31" i="30"/>
  <c r="JN30" i="30"/>
  <c r="JQ31" i="30" l="1"/>
  <c r="JT31" i="30"/>
  <c r="JQ30" i="30"/>
  <c r="JM29" i="30"/>
  <c r="JM30" i="30" l="1"/>
  <c r="JN31" i="30"/>
  <c r="JJ37" i="30"/>
  <c r="JI37" i="30" l="1"/>
  <c r="JH37" i="30" l="1"/>
  <c r="JG37" i="30" l="1"/>
  <c r="JF37" i="30" l="1"/>
  <c r="JH29" i="30"/>
  <c r="JJ18" i="30"/>
  <c r="JJ19" i="30" s="1"/>
  <c r="JI18" i="30"/>
  <c r="JI19" i="30" s="1"/>
  <c r="JH18" i="30"/>
  <c r="JH19" i="30" s="1"/>
  <c r="JG18" i="30"/>
  <c r="JG19" i="30" s="1"/>
  <c r="JF18" i="30"/>
  <c r="JF19" i="30" s="1"/>
  <c r="JJ16" i="30"/>
  <c r="JI16" i="30"/>
  <c r="JH16" i="30"/>
  <c r="JG16" i="30"/>
  <c r="JF16" i="30"/>
  <c r="JJ14" i="30"/>
  <c r="JJ15" i="30" s="1"/>
  <c r="JI14" i="30"/>
  <c r="JI15" i="30" s="1"/>
  <c r="JH14" i="30"/>
  <c r="JH15" i="30" s="1"/>
  <c r="JG14" i="30"/>
  <c r="JG15" i="30" s="1"/>
  <c r="JF14" i="30"/>
  <c r="JF15" i="30" s="1"/>
  <c r="JJ11" i="30"/>
  <c r="JJ12" i="30" s="1"/>
  <c r="JI11" i="30"/>
  <c r="JI12" i="30" s="1"/>
  <c r="JH11" i="30"/>
  <c r="JH12" i="30" s="1"/>
  <c r="JG11" i="30"/>
  <c r="JF11" i="30"/>
  <c r="JF12" i="30" s="1"/>
  <c r="JJ3" i="30"/>
  <c r="JI3" i="30"/>
  <c r="JH3" i="30"/>
  <c r="JG3" i="30"/>
  <c r="JF3" i="30"/>
  <c r="JJ29" i="30" l="1"/>
  <c r="JI29" i="30"/>
  <c r="JI31" i="30" s="1"/>
  <c r="JG12" i="30"/>
  <c r="JG29" i="30"/>
  <c r="JH31" i="30" s="1"/>
  <c r="JH30" i="30"/>
  <c r="JI30" i="30"/>
  <c r="JG30" i="30"/>
  <c r="JF29" i="30"/>
  <c r="JC37" i="30"/>
  <c r="JJ30" i="30" l="1"/>
  <c r="JM31" i="30"/>
  <c r="JJ31" i="30"/>
  <c r="JF30" i="30"/>
  <c r="JG31" i="30"/>
  <c r="JB37" i="30"/>
  <c r="JA37" i="30" l="1"/>
  <c r="IZ37" i="30" l="1"/>
  <c r="IY37" i="30" l="1"/>
  <c r="IY29" i="30"/>
  <c r="JB29" i="30"/>
  <c r="JC29" i="30"/>
  <c r="JF31" i="30" s="1"/>
  <c r="IZ29" i="30"/>
  <c r="JC18" i="30"/>
  <c r="JC19" i="30" s="1"/>
  <c r="JB18" i="30"/>
  <c r="JB19" i="30" s="1"/>
  <c r="JA18" i="30"/>
  <c r="JA19" i="30" s="1"/>
  <c r="IZ18" i="30"/>
  <c r="IZ19" i="30" s="1"/>
  <c r="IY18" i="30"/>
  <c r="IY19" i="30" s="1"/>
  <c r="JC16" i="30"/>
  <c r="JB16" i="30"/>
  <c r="JA16" i="30"/>
  <c r="IZ16" i="30"/>
  <c r="IY16" i="30"/>
  <c r="JC14" i="30"/>
  <c r="JC15" i="30" s="1"/>
  <c r="JB14" i="30"/>
  <c r="JB15" i="30" s="1"/>
  <c r="JA14" i="30"/>
  <c r="JA15" i="30" s="1"/>
  <c r="IZ14" i="30"/>
  <c r="IZ15" i="30" s="1"/>
  <c r="IY14" i="30"/>
  <c r="IY15" i="30" s="1"/>
  <c r="JC11" i="30"/>
  <c r="JC12" i="30" s="1"/>
  <c r="JB11" i="30"/>
  <c r="JB12" i="30" s="1"/>
  <c r="JA11" i="30"/>
  <c r="JA12" i="30" s="1"/>
  <c r="IZ11" i="30"/>
  <c r="IZ12" i="30" s="1"/>
  <c r="IY11" i="30"/>
  <c r="IY12" i="30" s="1"/>
  <c r="JC3" i="30"/>
  <c r="JB3" i="30"/>
  <c r="JA3" i="30"/>
  <c r="IZ3" i="30"/>
  <c r="IY3" i="30"/>
  <c r="JC31" i="30" l="1"/>
  <c r="JA29" i="30"/>
  <c r="JA30" i="30" s="1"/>
  <c r="JB30" i="30"/>
  <c r="IZ31" i="30"/>
  <c r="IY30" i="30"/>
  <c r="JC30" i="30"/>
  <c r="IZ30" i="30"/>
  <c r="IV37" i="30"/>
  <c r="JA31" i="30" l="1"/>
  <c r="JB31" i="30"/>
  <c r="IU37" i="30"/>
  <c r="IT37" i="30" l="1"/>
  <c r="IS37" i="30" l="1"/>
  <c r="IO37" i="30" l="1"/>
  <c r="IR37" i="30"/>
  <c r="IS29" i="30"/>
  <c r="IT29" i="30"/>
  <c r="IT30" i="30" s="1"/>
  <c r="IU29" i="30"/>
  <c r="IR29" i="30"/>
  <c r="IV29" i="30"/>
  <c r="IY31" i="30" s="1"/>
  <c r="IV18" i="30"/>
  <c r="IV19" i="30" s="1"/>
  <c r="IU18" i="30"/>
  <c r="IU19" i="30" s="1"/>
  <c r="IT18" i="30"/>
  <c r="IT19" i="30" s="1"/>
  <c r="IS18" i="30"/>
  <c r="IS19" i="30" s="1"/>
  <c r="IR18" i="30"/>
  <c r="IR19" i="30" s="1"/>
  <c r="IV16" i="30"/>
  <c r="IU16" i="30"/>
  <c r="IT16" i="30"/>
  <c r="IS16" i="30"/>
  <c r="IR16" i="30"/>
  <c r="IV14" i="30"/>
  <c r="IV15" i="30" s="1"/>
  <c r="IU14" i="30"/>
  <c r="IU15" i="30" s="1"/>
  <c r="IT14" i="30"/>
  <c r="IT15" i="30" s="1"/>
  <c r="IS14" i="30"/>
  <c r="IS15" i="30" s="1"/>
  <c r="IR14" i="30"/>
  <c r="IR15" i="30" s="1"/>
  <c r="IV11" i="30"/>
  <c r="IV12" i="30" s="1"/>
  <c r="IU11" i="30"/>
  <c r="IU12" i="30" s="1"/>
  <c r="IT11" i="30"/>
  <c r="IT12" i="30" s="1"/>
  <c r="IS11" i="30"/>
  <c r="IS12" i="30" s="1"/>
  <c r="IR11" i="30"/>
  <c r="IR12" i="30" s="1"/>
  <c r="IV3" i="30"/>
  <c r="IU3" i="30"/>
  <c r="IT3" i="30"/>
  <c r="IS3" i="30"/>
  <c r="IR3" i="30"/>
  <c r="IU31" i="30" l="1"/>
  <c r="IS30" i="30"/>
  <c r="IS31" i="30"/>
  <c r="IT31" i="30"/>
  <c r="IV31" i="30"/>
  <c r="IV30" i="30"/>
  <c r="IU30" i="30"/>
  <c r="IR30" i="30"/>
  <c r="IN37" i="30"/>
  <c r="IM16" i="30" l="1"/>
  <c r="IM37" i="30" l="1"/>
  <c r="IL37" i="30"/>
  <c r="IK29" i="30" l="1"/>
  <c r="IK37" i="30" l="1"/>
  <c r="IO29" i="30" l="1"/>
  <c r="IR31" i="30" s="1"/>
  <c r="IN29" i="30"/>
  <c r="IM29" i="30"/>
  <c r="IM30" i="30" s="1"/>
  <c r="IL29" i="30"/>
  <c r="IO18" i="30"/>
  <c r="IO19" i="30" s="1"/>
  <c r="IN18" i="30"/>
  <c r="IN19" i="30" s="1"/>
  <c r="IM18" i="30"/>
  <c r="IM19" i="30" s="1"/>
  <c r="IL18" i="30"/>
  <c r="IL19" i="30" s="1"/>
  <c r="IK18" i="30"/>
  <c r="IK19" i="30" s="1"/>
  <c r="IO16" i="30"/>
  <c r="IN16" i="30"/>
  <c r="IL16" i="30"/>
  <c r="IK16" i="30"/>
  <c r="IO14" i="30"/>
  <c r="IO15" i="30" s="1"/>
  <c r="IN14" i="30"/>
  <c r="IN15" i="30" s="1"/>
  <c r="IM14" i="30"/>
  <c r="IM15" i="30" s="1"/>
  <c r="IL14" i="30"/>
  <c r="IL15" i="30" s="1"/>
  <c r="IK14" i="30"/>
  <c r="IK15" i="30" s="1"/>
  <c r="IO11" i="30"/>
  <c r="IO12" i="30" s="1"/>
  <c r="IN11" i="30"/>
  <c r="IM11" i="30"/>
  <c r="IM12" i="30" s="1"/>
  <c r="IL11" i="30"/>
  <c r="IL12" i="30" s="1"/>
  <c r="IK11" i="30"/>
  <c r="IK12" i="30" s="1"/>
  <c r="IO3" i="30"/>
  <c r="IN3" i="30"/>
  <c r="IM3" i="30"/>
  <c r="IL3" i="30"/>
  <c r="IK3" i="30"/>
  <c r="IN12" i="30" l="1"/>
  <c r="IN31" i="30"/>
  <c r="IN30" i="30"/>
  <c r="IO31" i="30"/>
  <c r="IM31" i="30"/>
  <c r="IO30" i="30"/>
  <c r="IL30" i="30"/>
  <c r="IH37" i="30" l="1"/>
  <c r="IL31" i="30" l="1"/>
  <c r="IK30" i="30"/>
  <c r="IG37" i="30"/>
  <c r="IF37" i="30" l="1"/>
  <c r="IE37" i="30" l="1"/>
  <c r="ID37" i="30" l="1"/>
  <c r="IG29" i="30"/>
  <c r="IG30" i="30" s="1"/>
  <c r="IH29" i="30"/>
  <c r="IK31" i="30" s="1"/>
  <c r="IF29" i="30"/>
  <c r="IF30" i="30" s="1"/>
  <c r="IE29" i="30"/>
  <c r="ID29" i="30"/>
  <c r="IH18" i="30"/>
  <c r="IH19" i="30" s="1"/>
  <c r="IG18" i="30"/>
  <c r="IG19" i="30" s="1"/>
  <c r="IF18" i="30"/>
  <c r="IF19" i="30" s="1"/>
  <c r="IE18" i="30"/>
  <c r="IE19" i="30" s="1"/>
  <c r="ID18" i="30"/>
  <c r="ID19" i="30" s="1"/>
  <c r="IH16" i="30"/>
  <c r="IG16" i="30"/>
  <c r="IF16" i="30"/>
  <c r="IE16" i="30"/>
  <c r="ID16" i="30"/>
  <c r="IH14" i="30"/>
  <c r="IH15" i="30" s="1"/>
  <c r="IG14" i="30"/>
  <c r="IG15" i="30" s="1"/>
  <c r="IF14" i="30"/>
  <c r="IF15" i="30" s="1"/>
  <c r="IE14" i="30"/>
  <c r="IE15" i="30" s="1"/>
  <c r="ID14" i="30"/>
  <c r="ID15" i="30" s="1"/>
  <c r="IH11" i="30"/>
  <c r="IH12" i="30" s="1"/>
  <c r="IG11" i="30"/>
  <c r="IG12" i="30" s="1"/>
  <c r="IF11" i="30"/>
  <c r="IF12" i="30" s="1"/>
  <c r="IE11" i="30"/>
  <c r="IE12" i="30" s="1"/>
  <c r="ID11" i="30"/>
  <c r="ID12" i="30" s="1"/>
  <c r="IH3" i="30"/>
  <c r="IG3" i="30"/>
  <c r="IF3" i="30"/>
  <c r="IE3" i="30"/>
  <c r="ID3" i="30"/>
  <c r="IH31" i="30" l="1"/>
  <c r="IE31" i="30"/>
  <c r="IG31" i="30"/>
  <c r="IE30" i="30"/>
  <c r="IF31" i="30"/>
  <c r="ID30" i="30"/>
  <c r="IH30" i="30"/>
  <c r="IA37" i="30" l="1"/>
  <c r="HZ37" i="30" l="1"/>
  <c r="HY37" i="30" l="1"/>
  <c r="HZ29" i="30" l="1"/>
  <c r="IA29" i="30"/>
  <c r="ID31" i="30" s="1"/>
  <c r="HX37" i="30"/>
  <c r="HW37" i="30"/>
  <c r="HY29" i="30"/>
  <c r="HY30" i="30" s="1"/>
  <c r="HW29" i="30"/>
  <c r="IA18" i="30"/>
  <c r="IA19" i="30" s="1"/>
  <c r="HZ18" i="30"/>
  <c r="HZ19" i="30" s="1"/>
  <c r="HY18" i="30"/>
  <c r="HY19" i="30" s="1"/>
  <c r="HX18" i="30"/>
  <c r="HX19" i="30" s="1"/>
  <c r="HW18" i="30"/>
  <c r="HW19" i="30" s="1"/>
  <c r="IA16" i="30"/>
  <c r="HZ16" i="30"/>
  <c r="HY16" i="30"/>
  <c r="HX16" i="30"/>
  <c r="HW16" i="30"/>
  <c r="IA14" i="30"/>
  <c r="IA15" i="30" s="1"/>
  <c r="HZ14" i="30"/>
  <c r="HZ15" i="30" s="1"/>
  <c r="HY14" i="30"/>
  <c r="HY15" i="30" s="1"/>
  <c r="HX14" i="30"/>
  <c r="HX15" i="30" s="1"/>
  <c r="HW14" i="30"/>
  <c r="HW15" i="30" s="1"/>
  <c r="IA11" i="30"/>
  <c r="IA12" i="30" s="1"/>
  <c r="HZ11" i="30"/>
  <c r="HZ12" i="30" s="1"/>
  <c r="HY11" i="30"/>
  <c r="HY12" i="30" s="1"/>
  <c r="HX11" i="30"/>
  <c r="HX12" i="30" s="1"/>
  <c r="HW11" i="30"/>
  <c r="HW12" i="30" s="1"/>
  <c r="IA3" i="30"/>
  <c r="HZ3" i="30"/>
  <c r="HY3" i="30"/>
  <c r="HX3" i="30"/>
  <c r="HW3" i="30"/>
  <c r="IA31" i="30" l="1"/>
  <c r="HX29" i="30"/>
  <c r="HX30" i="30" s="1"/>
  <c r="HZ31" i="30"/>
  <c r="HZ30" i="30"/>
  <c r="HW30" i="30"/>
  <c r="IA30" i="30"/>
  <c r="HT37" i="30"/>
  <c r="HX31" i="30" l="1"/>
  <c r="HY31" i="30"/>
  <c r="HS37" i="30"/>
  <c r="HR37" i="30" l="1"/>
  <c r="HQ37" i="30" l="1"/>
  <c r="HS29" i="30" l="1"/>
  <c r="HT29" i="30"/>
  <c r="HW31" i="30" s="1"/>
  <c r="HP37" i="30"/>
  <c r="HR29" i="30"/>
  <c r="HR30" i="30" s="1"/>
  <c r="HQ29" i="30"/>
  <c r="HT18" i="30"/>
  <c r="HT19" i="30" s="1"/>
  <c r="HS18" i="30"/>
  <c r="HS19" i="30" s="1"/>
  <c r="HR18" i="30"/>
  <c r="HR19" i="30" s="1"/>
  <c r="HQ18" i="30"/>
  <c r="HQ19" i="30" s="1"/>
  <c r="HP18" i="30"/>
  <c r="HP19" i="30" s="1"/>
  <c r="HT16" i="30"/>
  <c r="HS16" i="30"/>
  <c r="HR16" i="30"/>
  <c r="HQ16" i="30"/>
  <c r="HP16" i="30"/>
  <c r="HT14" i="30"/>
  <c r="HT15" i="30" s="1"/>
  <c r="HS14" i="30"/>
  <c r="HS15" i="30" s="1"/>
  <c r="HR14" i="30"/>
  <c r="HR15" i="30" s="1"/>
  <c r="HQ14" i="30"/>
  <c r="HQ15" i="30" s="1"/>
  <c r="HP14" i="30"/>
  <c r="HP15" i="30" s="1"/>
  <c r="HT11" i="30"/>
  <c r="HT12" i="30" s="1"/>
  <c r="HS11" i="30"/>
  <c r="HS12" i="30" s="1"/>
  <c r="HR11" i="30"/>
  <c r="HQ11" i="30"/>
  <c r="HQ12" i="30" s="1"/>
  <c r="HP11" i="30"/>
  <c r="HP12" i="30" s="1"/>
  <c r="HT3" i="30"/>
  <c r="HS3" i="30"/>
  <c r="HR3" i="30"/>
  <c r="HQ3" i="30"/>
  <c r="HP3" i="30"/>
  <c r="HR12" i="30" l="1"/>
  <c r="HP29" i="30"/>
  <c r="HS31" i="30"/>
  <c r="HQ31" i="30"/>
  <c r="HS30" i="30"/>
  <c r="HR31" i="30"/>
  <c r="HT31" i="30"/>
  <c r="HT30" i="30"/>
  <c r="HQ30" i="30"/>
  <c r="HP30" i="30" l="1"/>
  <c r="HM37" i="30"/>
  <c r="HL37" i="30" l="1"/>
  <c r="HK37" i="30" l="1"/>
  <c r="HJ37" i="30" l="1"/>
  <c r="HI37" i="30" l="1"/>
  <c r="HI29" i="30" l="1"/>
  <c r="HL29" i="30"/>
  <c r="HM29" i="30"/>
  <c r="HM18" i="30"/>
  <c r="HM19" i="30" s="1"/>
  <c r="HL18" i="30"/>
  <c r="HL19" i="30" s="1"/>
  <c r="HK18" i="30"/>
  <c r="HK19" i="30" s="1"/>
  <c r="HJ18" i="30"/>
  <c r="HJ19" i="30" s="1"/>
  <c r="HI18" i="30"/>
  <c r="HI19" i="30" s="1"/>
  <c r="HM16" i="30"/>
  <c r="HL16" i="30"/>
  <c r="HK16" i="30"/>
  <c r="HJ16" i="30"/>
  <c r="HI16" i="30"/>
  <c r="HM14" i="30"/>
  <c r="HM15" i="30" s="1"/>
  <c r="HL14" i="30"/>
  <c r="HL15" i="30" s="1"/>
  <c r="HK14" i="30"/>
  <c r="HK15" i="30" s="1"/>
  <c r="HJ14" i="30"/>
  <c r="HJ15" i="30" s="1"/>
  <c r="HI14" i="30"/>
  <c r="HI15" i="30" s="1"/>
  <c r="HM11" i="30"/>
  <c r="HM12" i="30" s="1"/>
  <c r="HL11" i="30"/>
  <c r="HL12" i="30" s="1"/>
  <c r="HK11" i="30"/>
  <c r="HK12" i="30" s="1"/>
  <c r="HJ11" i="30"/>
  <c r="HJ12" i="30" s="1"/>
  <c r="HI11" i="30"/>
  <c r="HI12" i="30" s="1"/>
  <c r="HM3" i="30"/>
  <c r="HL3" i="30"/>
  <c r="HK3" i="30"/>
  <c r="HJ3" i="30"/>
  <c r="HI3" i="30"/>
  <c r="HM30" i="30" l="1"/>
  <c r="HP31" i="30"/>
  <c r="HI30" i="30"/>
  <c r="HK29" i="30"/>
  <c r="HK30" i="30" s="1"/>
  <c r="HJ29" i="30"/>
  <c r="HJ31" i="30" s="1"/>
  <c r="HL30" i="30"/>
  <c r="HM31" i="30"/>
  <c r="HL31" i="30" l="1"/>
  <c r="HJ30" i="30"/>
  <c r="HK31" i="30"/>
  <c r="HF37" i="30"/>
  <c r="HE37" i="30" l="1"/>
  <c r="HD37" i="30" l="1"/>
  <c r="HC37" i="30" l="1"/>
  <c r="HB37" i="30" l="1"/>
  <c r="HF18" i="30"/>
  <c r="HF19" i="30" s="1"/>
  <c r="HE18" i="30"/>
  <c r="HE19" i="30" s="1"/>
  <c r="HD18" i="30"/>
  <c r="HD19" i="30" s="1"/>
  <c r="HC18" i="30"/>
  <c r="HC19" i="30" s="1"/>
  <c r="HB18" i="30"/>
  <c r="HB19" i="30" s="1"/>
  <c r="HF16" i="30"/>
  <c r="HE16" i="30"/>
  <c r="HD16" i="30"/>
  <c r="HC16" i="30"/>
  <c r="HB16" i="30"/>
  <c r="HF14" i="30"/>
  <c r="HF15" i="30" s="1"/>
  <c r="HE14" i="30"/>
  <c r="HE15" i="30" s="1"/>
  <c r="HD14" i="30"/>
  <c r="HD15" i="30" s="1"/>
  <c r="HC14" i="30"/>
  <c r="HC15" i="30" s="1"/>
  <c r="HB14" i="30"/>
  <c r="HB15" i="30" s="1"/>
  <c r="HF11" i="30"/>
  <c r="HF12" i="30" s="1"/>
  <c r="HE11" i="30"/>
  <c r="HE12" i="30" s="1"/>
  <c r="HD11" i="30"/>
  <c r="HD12" i="30" s="1"/>
  <c r="HC11" i="30"/>
  <c r="HC12" i="30" s="1"/>
  <c r="HB11" i="30"/>
  <c r="HB12" i="30" s="1"/>
  <c r="HF3" i="30"/>
  <c r="HE3" i="30"/>
  <c r="HD3" i="30"/>
  <c r="HC3" i="30"/>
  <c r="HB3" i="30"/>
  <c r="GY37" i="30" l="1"/>
  <c r="HF29" i="30"/>
  <c r="HI31" i="30" s="1"/>
  <c r="HD29" i="30"/>
  <c r="HE29" i="30"/>
  <c r="HC29" i="30" l="1"/>
  <c r="HC30" i="30" s="1"/>
  <c r="HF31" i="30"/>
  <c r="HB29" i="30"/>
  <c r="HF30" i="30"/>
  <c r="HE31" i="30"/>
  <c r="HE30" i="30"/>
  <c r="HD30" i="30"/>
  <c r="HD31" i="30"/>
  <c r="GX37" i="30"/>
  <c r="HC31" i="30" l="1"/>
  <c r="HB30" i="30"/>
  <c r="GW37" i="30"/>
  <c r="GV37" i="30" l="1"/>
  <c r="GV3" i="30" l="1"/>
  <c r="GU37" i="30" l="1"/>
  <c r="GY29" i="30"/>
  <c r="HB31" i="30" s="1"/>
  <c r="GW29" i="30"/>
  <c r="GW30" i="30" s="1"/>
  <c r="GV29" i="30"/>
  <c r="GU29" i="30"/>
  <c r="GX29" i="30"/>
  <c r="GY18" i="30"/>
  <c r="GY19" i="30" s="1"/>
  <c r="GX18" i="30"/>
  <c r="GX19" i="30" s="1"/>
  <c r="GW18" i="30"/>
  <c r="GW19" i="30" s="1"/>
  <c r="GV18" i="30"/>
  <c r="GV19" i="30" s="1"/>
  <c r="GU18" i="30"/>
  <c r="GU19" i="30" s="1"/>
  <c r="GY16" i="30"/>
  <c r="GX16" i="30"/>
  <c r="GW16" i="30"/>
  <c r="GV16" i="30"/>
  <c r="GU16" i="30"/>
  <c r="GY14" i="30"/>
  <c r="GY15" i="30" s="1"/>
  <c r="GX14" i="30"/>
  <c r="GX15" i="30" s="1"/>
  <c r="GW14" i="30"/>
  <c r="GW15" i="30" s="1"/>
  <c r="GV14" i="30"/>
  <c r="GV15" i="30" s="1"/>
  <c r="GU14" i="30"/>
  <c r="GU15" i="30" s="1"/>
  <c r="GY11" i="30"/>
  <c r="GY12" i="30" s="1"/>
  <c r="GX11" i="30"/>
  <c r="GX12" i="30" s="1"/>
  <c r="GW11" i="30"/>
  <c r="GW12" i="30" s="1"/>
  <c r="GV11" i="30"/>
  <c r="GV12" i="30" s="1"/>
  <c r="GU11" i="30"/>
  <c r="GU12" i="30" s="1"/>
  <c r="GY3" i="30"/>
  <c r="GX3" i="30"/>
  <c r="GW3" i="30"/>
  <c r="GU3" i="30"/>
  <c r="GW31" i="30" l="1"/>
  <c r="GV31" i="30"/>
  <c r="GX30" i="30"/>
  <c r="GX31" i="30"/>
  <c r="GY31" i="30"/>
  <c r="GU30" i="30"/>
  <c r="GY30" i="30"/>
  <c r="GV30" i="30"/>
  <c r="GR37" i="30"/>
  <c r="GQ37" i="30" l="1"/>
  <c r="GP37" i="30" l="1"/>
  <c r="GN37" i="30" l="1"/>
  <c r="GO37" i="30"/>
  <c r="GR18" i="30" l="1"/>
  <c r="GR19" i="30" s="1"/>
  <c r="GQ18" i="30"/>
  <c r="GQ19" i="30" s="1"/>
  <c r="GP18" i="30"/>
  <c r="GP19" i="30" s="1"/>
  <c r="GO18" i="30"/>
  <c r="GO19" i="30" s="1"/>
  <c r="GN18" i="30"/>
  <c r="GN19" i="30" s="1"/>
  <c r="GR16" i="30"/>
  <c r="GQ16" i="30"/>
  <c r="GP16" i="30"/>
  <c r="GO16" i="30"/>
  <c r="GN16" i="30"/>
  <c r="GR14" i="30"/>
  <c r="GR15" i="30" s="1"/>
  <c r="GQ14" i="30"/>
  <c r="GQ15" i="30" s="1"/>
  <c r="GP14" i="30"/>
  <c r="GP15" i="30" s="1"/>
  <c r="GO14" i="30"/>
  <c r="GO15" i="30" s="1"/>
  <c r="GN14" i="30"/>
  <c r="GN15" i="30" s="1"/>
  <c r="GR11" i="30"/>
  <c r="GR12" i="30" s="1"/>
  <c r="GQ11" i="30"/>
  <c r="GQ12" i="30" s="1"/>
  <c r="GP11" i="30"/>
  <c r="GP12" i="30" s="1"/>
  <c r="GO11" i="30"/>
  <c r="GO12" i="30" s="1"/>
  <c r="GN11" i="30"/>
  <c r="GN12" i="30" s="1"/>
  <c r="GR3" i="30"/>
  <c r="GQ3" i="30"/>
  <c r="GP3" i="30"/>
  <c r="GO3" i="30"/>
  <c r="GN3" i="30"/>
  <c r="GN29" i="30" l="1"/>
  <c r="GN30" i="30" l="1"/>
  <c r="GO29" i="30" l="1"/>
  <c r="GP29" i="30"/>
  <c r="GR29" i="30"/>
  <c r="GU31" i="30" s="1"/>
  <c r="GK37" i="30"/>
  <c r="GQ29" i="30" l="1"/>
  <c r="GR31" i="30" s="1"/>
  <c r="GR30" i="30"/>
  <c r="GP31" i="30"/>
  <c r="GP30" i="30"/>
  <c r="GO30" i="30"/>
  <c r="GO31" i="30"/>
  <c r="GJ37" i="30"/>
  <c r="GQ30" i="30" l="1"/>
  <c r="GQ31" i="30"/>
  <c r="GI37" i="30"/>
  <c r="GH37" i="30" l="1"/>
  <c r="GG37" i="30" l="1"/>
  <c r="GH29" i="30"/>
  <c r="GI29" i="30"/>
  <c r="GJ29" i="30"/>
  <c r="GK29" i="30"/>
  <c r="GN31" i="30" s="1"/>
  <c r="GG29" i="30"/>
  <c r="GG30" i="30" s="1"/>
  <c r="GK18" i="30"/>
  <c r="GK19" i="30" s="1"/>
  <c r="GJ18" i="30"/>
  <c r="GJ19" i="30" s="1"/>
  <c r="GI18" i="30"/>
  <c r="GI19" i="30" s="1"/>
  <c r="GH18" i="30"/>
  <c r="GH19" i="30" s="1"/>
  <c r="GG18" i="30"/>
  <c r="GG19" i="30" s="1"/>
  <c r="GK16" i="30"/>
  <c r="GJ16" i="30"/>
  <c r="GI16" i="30"/>
  <c r="GH16" i="30"/>
  <c r="GG16" i="30"/>
  <c r="GK14" i="30"/>
  <c r="GK15" i="30" s="1"/>
  <c r="GJ14" i="30"/>
  <c r="GJ15" i="30" s="1"/>
  <c r="GI14" i="30"/>
  <c r="GI15" i="30" s="1"/>
  <c r="GH14" i="30"/>
  <c r="GH15" i="30" s="1"/>
  <c r="GG14" i="30"/>
  <c r="GG15" i="30" s="1"/>
  <c r="GK11" i="30"/>
  <c r="GK12" i="30" s="1"/>
  <c r="GJ11" i="30"/>
  <c r="GJ12" i="30" s="1"/>
  <c r="GI11" i="30"/>
  <c r="GI12" i="30" s="1"/>
  <c r="GH11" i="30"/>
  <c r="GH12" i="30" s="1"/>
  <c r="GG11" i="30"/>
  <c r="GG12" i="30" s="1"/>
  <c r="GK3" i="30"/>
  <c r="GJ3" i="30"/>
  <c r="GI3" i="30"/>
  <c r="GH3" i="30"/>
  <c r="GG3" i="30"/>
  <c r="GI31" i="30" l="1"/>
  <c r="GH31" i="30"/>
  <c r="GH30" i="30"/>
  <c r="GK30" i="30"/>
  <c r="GK31" i="30"/>
  <c r="GJ31" i="30"/>
  <c r="GJ30" i="30"/>
  <c r="GI30" i="30"/>
  <c r="GD37" i="30" l="1"/>
  <c r="GC37" i="30" l="1"/>
  <c r="GB37" i="30" l="1"/>
  <c r="GA14" i="30" l="1"/>
  <c r="GA15" i="30" s="1"/>
  <c r="GA37" i="30" l="1"/>
  <c r="GD29" i="30" l="1"/>
  <c r="GG31" i="30" s="1"/>
  <c r="GA29" i="30"/>
  <c r="FZ37" i="30"/>
  <c r="GC29" i="30"/>
  <c r="FZ29" i="30"/>
  <c r="GD18" i="30"/>
  <c r="GD19" i="30" s="1"/>
  <c r="GC18" i="30"/>
  <c r="GC19" i="30" s="1"/>
  <c r="GB18" i="30"/>
  <c r="GB19" i="30" s="1"/>
  <c r="GA18" i="30"/>
  <c r="GA19" i="30" s="1"/>
  <c r="FZ18" i="30"/>
  <c r="FZ19" i="30" s="1"/>
  <c r="GD16" i="30"/>
  <c r="GC16" i="30"/>
  <c r="GB16" i="30"/>
  <c r="GA16" i="30"/>
  <c r="FZ16" i="30"/>
  <c r="GD14" i="30"/>
  <c r="GD15" i="30" s="1"/>
  <c r="GC14" i="30"/>
  <c r="GC15" i="30" s="1"/>
  <c r="GB14" i="30"/>
  <c r="GB15" i="30" s="1"/>
  <c r="FZ14" i="30"/>
  <c r="FZ15" i="30" s="1"/>
  <c r="GD11" i="30"/>
  <c r="GD12" i="30" s="1"/>
  <c r="GC11" i="30"/>
  <c r="GC12" i="30" s="1"/>
  <c r="GB11" i="30"/>
  <c r="GA11" i="30"/>
  <c r="GA12" i="30" s="1"/>
  <c r="FZ11" i="30"/>
  <c r="FZ12" i="30" s="1"/>
  <c r="GD3" i="30"/>
  <c r="GC3" i="30"/>
  <c r="GB3" i="30"/>
  <c r="GA3" i="30"/>
  <c r="FZ3" i="30"/>
  <c r="GB12" i="30" l="1"/>
  <c r="GB29" i="30"/>
  <c r="GB31" i="30" s="1"/>
  <c r="GD31" i="30"/>
  <c r="GA31" i="30"/>
  <c r="GC30" i="30"/>
  <c r="FZ30" i="30"/>
  <c r="GD30" i="30"/>
  <c r="GA30" i="30"/>
  <c r="FW37" i="30"/>
  <c r="GC31" i="30" l="1"/>
  <c r="GB30" i="30"/>
  <c r="FV37" i="30"/>
  <c r="FU37" i="30" l="1"/>
  <c r="FT37" i="30" l="1"/>
  <c r="FS37" i="30" l="1"/>
  <c r="FW18" i="30" l="1"/>
  <c r="FW19" i="30" s="1"/>
  <c r="FV18" i="30"/>
  <c r="FV19" i="30" s="1"/>
  <c r="FU18" i="30"/>
  <c r="FU19" i="30" s="1"/>
  <c r="FT18" i="30"/>
  <c r="FT19" i="30" s="1"/>
  <c r="FS18" i="30"/>
  <c r="FS19" i="30" s="1"/>
  <c r="FW16" i="30"/>
  <c r="FV16" i="30"/>
  <c r="FU16" i="30"/>
  <c r="FT16" i="30"/>
  <c r="FS16" i="30"/>
  <c r="FW14" i="30"/>
  <c r="FW15" i="30" s="1"/>
  <c r="FV14" i="30"/>
  <c r="FV15" i="30" s="1"/>
  <c r="FU14" i="30"/>
  <c r="FU15" i="30" s="1"/>
  <c r="FT14" i="30"/>
  <c r="FT15" i="30" s="1"/>
  <c r="FS14" i="30"/>
  <c r="FS15" i="30" s="1"/>
  <c r="FW11" i="30"/>
  <c r="FW12" i="30" s="1"/>
  <c r="FV11" i="30"/>
  <c r="FV12" i="30" s="1"/>
  <c r="FU11" i="30"/>
  <c r="FU12" i="30" s="1"/>
  <c r="FT11" i="30"/>
  <c r="FS11" i="30"/>
  <c r="FS12" i="30" s="1"/>
  <c r="FW3" i="30"/>
  <c r="FV3" i="30"/>
  <c r="FU3" i="30"/>
  <c r="FT3" i="30"/>
  <c r="FS3" i="30"/>
  <c r="FT12" i="30" l="1"/>
  <c r="FP37" i="30"/>
  <c r="FT29" i="30" l="1"/>
  <c r="FV29" i="30"/>
  <c r="FS29" i="30"/>
  <c r="FW29" i="30" l="1"/>
  <c r="FU29" i="30"/>
  <c r="FV31" i="30" s="1"/>
  <c r="FS30" i="30"/>
  <c r="FV30" i="30"/>
  <c r="FT31" i="30"/>
  <c r="FT30" i="30"/>
  <c r="FO37" i="30"/>
  <c r="FU31" i="30" l="1"/>
  <c r="FU30" i="30"/>
  <c r="FW30" i="30"/>
  <c r="FZ31" i="30"/>
  <c r="FW31" i="30"/>
  <c r="FN37" i="30"/>
  <c r="FM37" i="30" l="1"/>
  <c r="FL37" i="30" l="1"/>
  <c r="FO29" i="30"/>
  <c r="FM29" i="30"/>
  <c r="FM30" i="30" s="1"/>
  <c r="FL29" i="30"/>
  <c r="FP29" i="30"/>
  <c r="FS31" i="30" s="1"/>
  <c r="FN29" i="30"/>
  <c r="FP18" i="30"/>
  <c r="FP19" i="30" s="1"/>
  <c r="FO18" i="30"/>
  <c r="FO19" i="30" s="1"/>
  <c r="FN18" i="30"/>
  <c r="FN19" i="30" s="1"/>
  <c r="FM18" i="30"/>
  <c r="FM19" i="30" s="1"/>
  <c r="FL18" i="30"/>
  <c r="FL19" i="30" s="1"/>
  <c r="FP16" i="30"/>
  <c r="FO16" i="30"/>
  <c r="FN16" i="30"/>
  <c r="FM16" i="30"/>
  <c r="FL16" i="30"/>
  <c r="FP14" i="30"/>
  <c r="FP15" i="30" s="1"/>
  <c r="FO14" i="30"/>
  <c r="FO15" i="30" s="1"/>
  <c r="FN14" i="30"/>
  <c r="FN15" i="30" s="1"/>
  <c r="FM14" i="30"/>
  <c r="FM15" i="30" s="1"/>
  <c r="FL14" i="30"/>
  <c r="FL15" i="30" s="1"/>
  <c r="FP11" i="30"/>
  <c r="FO11" i="30"/>
  <c r="FN11" i="30"/>
  <c r="FM11" i="30"/>
  <c r="FM12" i="30" s="1"/>
  <c r="FL11" i="30"/>
  <c r="FL12" i="30" s="1"/>
  <c r="FP3" i="30"/>
  <c r="FO3" i="30"/>
  <c r="FN3" i="30"/>
  <c r="FM3" i="30"/>
  <c r="FL3" i="30"/>
  <c r="FP12" i="30" l="1"/>
  <c r="FO12" i="30"/>
  <c r="FN12" i="30"/>
  <c r="FL30" i="30"/>
  <c r="FP31" i="30"/>
  <c r="FP30" i="30"/>
  <c r="FN31" i="30"/>
  <c r="FN30" i="30"/>
  <c r="FO31" i="30"/>
  <c r="FM31" i="30"/>
  <c r="FO30" i="30"/>
  <c r="FH37" i="30"/>
  <c r="FI37" i="30"/>
  <c r="FG37" i="30"/>
  <c r="FF37" i="30" l="1"/>
  <c r="FE37" i="30" l="1"/>
  <c r="FE29" i="30"/>
  <c r="FF29" i="30"/>
  <c r="FG29" i="30"/>
  <c r="FG30" i="30" s="1"/>
  <c r="FH29" i="30"/>
  <c r="FI29" i="30"/>
  <c r="FL31" i="30" s="1"/>
  <c r="FI18" i="30"/>
  <c r="FI19" i="30" s="1"/>
  <c r="FH18" i="30"/>
  <c r="FH19" i="30" s="1"/>
  <c r="FG18" i="30"/>
  <c r="FG19" i="30" s="1"/>
  <c r="FF18" i="30"/>
  <c r="FF19" i="30" s="1"/>
  <c r="FE18" i="30"/>
  <c r="FE19" i="30" s="1"/>
  <c r="FI16" i="30"/>
  <c r="FH16" i="30"/>
  <c r="FG16" i="30"/>
  <c r="FF16" i="30"/>
  <c r="FE16" i="30"/>
  <c r="FI14" i="30"/>
  <c r="FI15" i="30" s="1"/>
  <c r="FH14" i="30"/>
  <c r="FH15" i="30" s="1"/>
  <c r="FG14" i="30"/>
  <c r="FG15" i="30" s="1"/>
  <c r="FF14" i="30"/>
  <c r="FF15" i="30" s="1"/>
  <c r="FE14" i="30"/>
  <c r="FE15" i="30" s="1"/>
  <c r="FI11" i="30"/>
  <c r="FI12" i="30" s="1"/>
  <c r="FH11" i="30"/>
  <c r="FH12" i="30" s="1"/>
  <c r="FG11" i="30"/>
  <c r="FG12" i="30" s="1"/>
  <c r="FF11" i="30"/>
  <c r="FF12" i="30" s="1"/>
  <c r="FE11" i="30"/>
  <c r="FE12" i="30" s="1"/>
  <c r="FI3" i="30"/>
  <c r="FH3" i="30"/>
  <c r="FG3" i="30"/>
  <c r="FF3" i="30"/>
  <c r="FE3" i="30"/>
  <c r="FH31" i="30" l="1"/>
  <c r="FH30" i="30"/>
  <c r="FF31" i="30"/>
  <c r="FG31" i="30"/>
  <c r="FI31" i="30"/>
  <c r="FE30" i="30"/>
  <c r="FI30" i="30"/>
  <c r="FF30" i="30"/>
  <c r="FB37" i="30"/>
  <c r="FA37" i="30" l="1"/>
  <c r="FA3" i="30" l="1"/>
  <c r="EZ37" i="30" l="1"/>
  <c r="EY11" i="30" l="1"/>
  <c r="EX37" i="30"/>
  <c r="EY37" i="30"/>
  <c r="FB29" i="30" l="1"/>
  <c r="FA29" i="30"/>
  <c r="FA30" i="30" s="1"/>
  <c r="EZ29" i="30"/>
  <c r="EY29" i="30"/>
  <c r="FB18" i="30"/>
  <c r="FB19" i="30" s="1"/>
  <c r="FA18" i="30"/>
  <c r="FA19" i="30" s="1"/>
  <c r="EZ18" i="30"/>
  <c r="EZ19" i="30" s="1"/>
  <c r="EY18" i="30"/>
  <c r="EY19" i="30" s="1"/>
  <c r="EX18" i="30"/>
  <c r="EX19" i="30" s="1"/>
  <c r="FB16" i="30"/>
  <c r="FA16" i="30"/>
  <c r="EZ16" i="30"/>
  <c r="EY16" i="30"/>
  <c r="EX16" i="30"/>
  <c r="FB14" i="30"/>
  <c r="FB15" i="30" s="1"/>
  <c r="FA14" i="30"/>
  <c r="FA15" i="30" s="1"/>
  <c r="EZ14" i="30"/>
  <c r="EZ15" i="30" s="1"/>
  <c r="EY14" i="30"/>
  <c r="EY15" i="30" s="1"/>
  <c r="EX14" i="30"/>
  <c r="EX15" i="30" s="1"/>
  <c r="FB11" i="30"/>
  <c r="FA11" i="30"/>
  <c r="FA12" i="30" s="1"/>
  <c r="EZ11" i="30"/>
  <c r="EZ12" i="30" s="1"/>
  <c r="EX11" i="30"/>
  <c r="EX12" i="30" s="1"/>
  <c r="FB3" i="30"/>
  <c r="EZ3" i="30"/>
  <c r="EY3" i="30"/>
  <c r="EX3" i="30"/>
  <c r="FB30" i="30" l="1"/>
  <c r="FE31" i="30"/>
  <c r="FB12" i="30"/>
  <c r="FA31" i="30"/>
  <c r="FB31" i="30"/>
  <c r="EY12" i="30"/>
  <c r="EZ31" i="30"/>
  <c r="EY30" i="30"/>
  <c r="EZ30" i="30"/>
  <c r="EX29" i="30" l="1"/>
  <c r="EX30" i="30" s="1"/>
  <c r="EU37" i="30"/>
  <c r="EY31" i="30" l="1"/>
  <c r="ET37" i="30"/>
  <c r="ES37" i="30" l="1"/>
  <c r="ER37" i="30" l="1"/>
  <c r="EQ37" i="30" l="1"/>
  <c r="EQ29" i="30" l="1"/>
  <c r="ER29" i="30"/>
  <c r="ES29" i="30"/>
  <c r="EU29" i="30"/>
  <c r="EX31" i="30" s="1"/>
  <c r="EU18" i="30"/>
  <c r="EU19" i="30" s="1"/>
  <c r="ET18" i="30"/>
  <c r="ET19" i="30" s="1"/>
  <c r="ES18" i="30"/>
  <c r="ES19" i="30" s="1"/>
  <c r="ER18" i="30"/>
  <c r="ER19" i="30" s="1"/>
  <c r="EQ18" i="30"/>
  <c r="EQ19" i="30" s="1"/>
  <c r="EU16" i="30"/>
  <c r="ET16" i="30"/>
  <c r="ES16" i="30"/>
  <c r="ER16" i="30"/>
  <c r="EQ16" i="30"/>
  <c r="EU14" i="30"/>
  <c r="EU15" i="30" s="1"/>
  <c r="ET14" i="30"/>
  <c r="ET15" i="30" s="1"/>
  <c r="ES14" i="30"/>
  <c r="ES15" i="30" s="1"/>
  <c r="ER14" i="30"/>
  <c r="ER15" i="30" s="1"/>
  <c r="EQ14" i="30"/>
  <c r="EQ15" i="30" s="1"/>
  <c r="EU11" i="30"/>
  <c r="EU12" i="30" s="1"/>
  <c r="ET11" i="30"/>
  <c r="ET12" i="30" s="1"/>
  <c r="ES11" i="30"/>
  <c r="ES12" i="30" s="1"/>
  <c r="ER11" i="30"/>
  <c r="ER12" i="30" s="1"/>
  <c r="EQ11" i="30"/>
  <c r="EQ12" i="30" s="1"/>
  <c r="EU3" i="30"/>
  <c r="ET3" i="30"/>
  <c r="ES3" i="30"/>
  <c r="ER3" i="30"/>
  <c r="EQ3" i="30"/>
  <c r="ET29" i="30" l="1"/>
  <c r="EU31" i="30" s="1"/>
  <c r="ES30" i="30"/>
  <c r="ES31" i="30"/>
  <c r="ET31" i="30"/>
  <c r="ER31" i="30"/>
  <c r="EQ30" i="30"/>
  <c r="EU30" i="30"/>
  <c r="ER30" i="30"/>
  <c r="EN37" i="30"/>
  <c r="ET30" i="30" l="1"/>
  <c r="EM37" i="30"/>
  <c r="EL37" i="30" l="1"/>
  <c r="EK37" i="30" l="1"/>
  <c r="EG37" i="30" l="1"/>
  <c r="EJ29" i="30" l="1"/>
  <c r="EJ37" i="30"/>
  <c r="EN29" i="30"/>
  <c r="EQ31" i="30" s="1"/>
  <c r="EN18" i="30"/>
  <c r="EN19" i="30" s="1"/>
  <c r="EM18" i="30"/>
  <c r="EM19" i="30" s="1"/>
  <c r="EL18" i="30"/>
  <c r="EL19" i="30" s="1"/>
  <c r="EK18" i="30"/>
  <c r="EK19" i="30" s="1"/>
  <c r="EJ18" i="30"/>
  <c r="EJ19" i="30" s="1"/>
  <c r="EN16" i="30"/>
  <c r="EM16" i="30"/>
  <c r="EL16" i="30"/>
  <c r="EK16" i="30"/>
  <c r="EJ16" i="30"/>
  <c r="EN14" i="30"/>
  <c r="EN15" i="30" s="1"/>
  <c r="EM14" i="30"/>
  <c r="EM15" i="30" s="1"/>
  <c r="EL14" i="30"/>
  <c r="EL15" i="30" s="1"/>
  <c r="EK14" i="30"/>
  <c r="EK15" i="30" s="1"/>
  <c r="EJ14" i="30"/>
  <c r="EJ15" i="30" s="1"/>
  <c r="EN11" i="30"/>
  <c r="EN12" i="30" s="1"/>
  <c r="EM11" i="30"/>
  <c r="EM12" i="30" s="1"/>
  <c r="EL11" i="30"/>
  <c r="EL12" i="30" s="1"/>
  <c r="EK11" i="30"/>
  <c r="EK12" i="30" s="1"/>
  <c r="EJ11" i="30"/>
  <c r="EJ12" i="30" s="1"/>
  <c r="EN3" i="30"/>
  <c r="EM3" i="30"/>
  <c r="EL3" i="30"/>
  <c r="EK3" i="30"/>
  <c r="EJ3" i="30"/>
  <c r="EM29" i="30" l="1"/>
  <c r="EN31" i="30" s="1"/>
  <c r="EL29" i="30"/>
  <c r="EK29" i="30"/>
  <c r="EK30" i="30" s="1"/>
  <c r="EN30" i="30"/>
  <c r="EM30" i="30"/>
  <c r="EJ30" i="30"/>
  <c r="EF37" i="30"/>
  <c r="EK31" i="30" l="1"/>
  <c r="EL31" i="30"/>
  <c r="EL30" i="30"/>
  <c r="EM31" i="30"/>
  <c r="EE37" i="30"/>
  <c r="ED37" i="30" l="1"/>
  <c r="DZ37" i="30"/>
  <c r="ED29" i="30" l="1"/>
  <c r="ED30" i="30" s="1"/>
  <c r="EE29" i="30"/>
  <c r="EE30" i="30" s="1"/>
  <c r="EF29" i="30"/>
  <c r="EC37" i="30"/>
  <c r="EC29" i="30"/>
  <c r="EG29" i="30"/>
  <c r="EJ31" i="30" s="1"/>
  <c r="EG18" i="30"/>
  <c r="EG19" i="30" s="1"/>
  <c r="EF18" i="30"/>
  <c r="EF19" i="30" s="1"/>
  <c r="EE18" i="30"/>
  <c r="EE19" i="30" s="1"/>
  <c r="ED18" i="30"/>
  <c r="ED19" i="30" s="1"/>
  <c r="EC18" i="30"/>
  <c r="EC19" i="30" s="1"/>
  <c r="EG16" i="30"/>
  <c r="EF16" i="30"/>
  <c r="EE16" i="30"/>
  <c r="ED16" i="30"/>
  <c r="EC16" i="30"/>
  <c r="EG14" i="30"/>
  <c r="EG15" i="30" s="1"/>
  <c r="EF14" i="30"/>
  <c r="EF15" i="30" s="1"/>
  <c r="EE14" i="30"/>
  <c r="EE15" i="30" s="1"/>
  <c r="ED14" i="30"/>
  <c r="ED15" i="30" s="1"/>
  <c r="EC14" i="30"/>
  <c r="EC15" i="30" s="1"/>
  <c r="EG11" i="30"/>
  <c r="EG12" i="30" s="1"/>
  <c r="EF11" i="30"/>
  <c r="EF12" i="30" s="1"/>
  <c r="EE11" i="30"/>
  <c r="ED11" i="30"/>
  <c r="ED12" i="30" s="1"/>
  <c r="EC11" i="30"/>
  <c r="EC12" i="30" s="1"/>
  <c r="EG3" i="30"/>
  <c r="EF3" i="30"/>
  <c r="EE3" i="30"/>
  <c r="ED3" i="30"/>
  <c r="EC3" i="30"/>
  <c r="EE12" i="30" l="1"/>
  <c r="EE31" i="30"/>
  <c r="ED31" i="30"/>
  <c r="EF31" i="30"/>
  <c r="EC30" i="30"/>
  <c r="EG31" i="30"/>
  <c r="EG30" i="30"/>
  <c r="EF30" i="30"/>
  <c r="DY37" i="30"/>
  <c r="DX37" i="30" l="1"/>
  <c r="DW37" i="30" l="1"/>
  <c r="DZ3" i="30" l="1"/>
  <c r="DZ11" i="30"/>
  <c r="DZ14" i="30"/>
  <c r="DZ15" i="30" s="1"/>
  <c r="DZ16" i="30"/>
  <c r="DZ18" i="30"/>
  <c r="DZ19" i="30" s="1"/>
  <c r="DZ29" i="30"/>
  <c r="DV37" i="30"/>
  <c r="DX29" i="30"/>
  <c r="DW29" i="30"/>
  <c r="DV29" i="30"/>
  <c r="DV31" i="30" s="1"/>
  <c r="DY29" i="30"/>
  <c r="DY18" i="30"/>
  <c r="DY19" i="30" s="1"/>
  <c r="DX18" i="30"/>
  <c r="DX19" i="30" s="1"/>
  <c r="DW18" i="30"/>
  <c r="DW19" i="30" s="1"/>
  <c r="DV18" i="30"/>
  <c r="DV19" i="30" s="1"/>
  <c r="DY16" i="30"/>
  <c r="DX16" i="30"/>
  <c r="DW16" i="30"/>
  <c r="DV16" i="30"/>
  <c r="DY14" i="30"/>
  <c r="DY15" i="30" s="1"/>
  <c r="DX14" i="30"/>
  <c r="DX15" i="30" s="1"/>
  <c r="DW14" i="30"/>
  <c r="DW15" i="30" s="1"/>
  <c r="DV14" i="30"/>
  <c r="DV15" i="30" s="1"/>
  <c r="DY11" i="30"/>
  <c r="DY12" i="30" s="1"/>
  <c r="DX11" i="30"/>
  <c r="DW11" i="30"/>
  <c r="DW12" i="30" s="1"/>
  <c r="DV11" i="30"/>
  <c r="DV12" i="30" s="1"/>
  <c r="DY3" i="30"/>
  <c r="DX3" i="30"/>
  <c r="DW3" i="30"/>
  <c r="DV3" i="30"/>
  <c r="DZ12" i="30" l="1"/>
  <c r="DZ30" i="30"/>
  <c r="EC31" i="30"/>
  <c r="DX12" i="30"/>
  <c r="DX31" i="30"/>
  <c r="DZ31" i="30"/>
  <c r="DW31" i="30"/>
  <c r="DY31" i="30"/>
  <c r="DY30" i="30"/>
  <c r="DV30" i="30"/>
  <c r="DW30" i="30"/>
  <c r="DX30" i="30"/>
  <c r="DR37" i="30"/>
  <c r="DQ37" i="30" l="1"/>
  <c r="DP37" i="30" l="1"/>
  <c r="DP29" i="30" l="1"/>
  <c r="DP30" i="30" s="1"/>
  <c r="DP18" i="30"/>
  <c r="DP19" i="30" s="1"/>
  <c r="DP16" i="30"/>
  <c r="DP14" i="30"/>
  <c r="DP15" i="30" s="1"/>
  <c r="DP11" i="30"/>
  <c r="DP12" i="30" s="1"/>
  <c r="DP3" i="30"/>
  <c r="DO37" i="30"/>
  <c r="DR29" i="30"/>
  <c r="DQ29" i="30"/>
  <c r="DO29" i="30"/>
  <c r="DR18" i="30"/>
  <c r="DR19" i="30" s="1"/>
  <c r="DQ18" i="30"/>
  <c r="DQ19" i="30" s="1"/>
  <c r="DO18" i="30"/>
  <c r="DO19" i="30" s="1"/>
  <c r="DR16" i="30"/>
  <c r="DQ16" i="30"/>
  <c r="DO16" i="30"/>
  <c r="DR14" i="30"/>
  <c r="DR15" i="30" s="1"/>
  <c r="DQ14" i="30"/>
  <c r="DQ15" i="30" s="1"/>
  <c r="DO14" i="30"/>
  <c r="DO15" i="30" s="1"/>
  <c r="DR11" i="30"/>
  <c r="DR12" i="30" s="1"/>
  <c r="DQ11" i="30"/>
  <c r="DO11" i="30"/>
  <c r="DR3" i="30"/>
  <c r="DQ3" i="30"/>
  <c r="DO3" i="30"/>
  <c r="DQ12" i="30" l="1"/>
  <c r="DO12" i="30"/>
  <c r="DQ31" i="30"/>
  <c r="DP31" i="30"/>
  <c r="DR31" i="30"/>
  <c r="DO30" i="30"/>
  <c r="DQ30" i="30"/>
  <c r="DR30" i="30"/>
  <c r="DL37" i="30" l="1"/>
  <c r="DK37" i="30" l="1"/>
  <c r="DJ37" i="30" l="1"/>
  <c r="DH37" i="30" l="1"/>
  <c r="DL29" i="30"/>
  <c r="DO31" i="30" s="1"/>
  <c r="DK29" i="30"/>
  <c r="DJ29" i="30"/>
  <c r="DH29" i="30"/>
  <c r="DL18" i="30"/>
  <c r="DL19" i="30" s="1"/>
  <c r="DK18" i="30"/>
  <c r="DK19" i="30" s="1"/>
  <c r="DJ18" i="30"/>
  <c r="DJ19" i="30" s="1"/>
  <c r="DH18" i="30"/>
  <c r="DH19" i="30" s="1"/>
  <c r="DL16" i="30"/>
  <c r="DK16" i="30"/>
  <c r="DJ16" i="30"/>
  <c r="DH16" i="30"/>
  <c r="DL14" i="30"/>
  <c r="DL15" i="30" s="1"/>
  <c r="DK14" i="30"/>
  <c r="DK15" i="30" s="1"/>
  <c r="DJ14" i="30"/>
  <c r="DJ15" i="30" s="1"/>
  <c r="DH14" i="30"/>
  <c r="DH15" i="30" s="1"/>
  <c r="DL11" i="30"/>
  <c r="DK11" i="30"/>
  <c r="DK12" i="30" s="1"/>
  <c r="DJ11" i="30"/>
  <c r="DH11" i="30"/>
  <c r="DH12" i="30" s="1"/>
  <c r="DL3" i="30"/>
  <c r="DK3" i="30"/>
  <c r="DJ3" i="30"/>
  <c r="DH3" i="30"/>
  <c r="DL12" i="30" l="1"/>
  <c r="DJ12" i="30"/>
  <c r="DJ30" i="30"/>
  <c r="DJ31" i="30"/>
  <c r="DL31" i="30"/>
  <c r="DK31" i="30"/>
  <c r="DK30" i="30"/>
  <c r="DH30" i="30"/>
  <c r="DL30" i="30"/>
  <c r="DE37" i="30"/>
  <c r="DD37" i="30" l="1"/>
  <c r="DC37" i="30" l="1"/>
  <c r="DB37" i="30" l="1"/>
  <c r="DA37" i="30" l="1"/>
  <c r="DE29" i="30" l="1"/>
  <c r="DH31" i="30" s="1"/>
  <c r="DD29" i="30"/>
  <c r="DC29" i="30"/>
  <c r="DB29" i="30"/>
  <c r="DA29" i="30"/>
  <c r="DE18" i="30"/>
  <c r="DE19" i="30" s="1"/>
  <c r="DD18" i="30"/>
  <c r="DD19" i="30" s="1"/>
  <c r="DC18" i="30"/>
  <c r="DC19" i="30" s="1"/>
  <c r="DB18" i="30"/>
  <c r="DB19" i="30" s="1"/>
  <c r="DA18" i="30"/>
  <c r="DA19" i="30" s="1"/>
  <c r="DE16" i="30"/>
  <c r="DD16" i="30"/>
  <c r="DC16" i="30"/>
  <c r="DB16" i="30"/>
  <c r="DA16" i="30"/>
  <c r="DE14" i="30"/>
  <c r="DE15" i="30" s="1"/>
  <c r="DD14" i="30"/>
  <c r="DD15" i="30" s="1"/>
  <c r="DC14" i="30"/>
  <c r="DC15" i="30" s="1"/>
  <c r="DB14" i="30"/>
  <c r="DB15" i="30" s="1"/>
  <c r="DA14" i="30"/>
  <c r="DA15" i="30" s="1"/>
  <c r="DE11" i="30"/>
  <c r="DD11" i="30"/>
  <c r="DC11" i="30"/>
  <c r="DB11" i="30"/>
  <c r="DB12" i="30" s="1"/>
  <c r="DA11" i="30"/>
  <c r="DA12" i="30" s="1"/>
  <c r="DE3" i="30"/>
  <c r="DD3" i="30"/>
  <c r="DC3" i="30"/>
  <c r="DB3" i="30"/>
  <c r="DA3" i="30"/>
  <c r="DE12" i="30" l="1"/>
  <c r="DD12" i="30"/>
  <c r="DC12" i="30"/>
  <c r="DE31" i="30"/>
  <c r="DB31" i="30"/>
  <c r="DB30" i="30"/>
  <c r="DC30" i="30"/>
  <c r="DC31" i="30"/>
  <c r="DD30" i="30"/>
  <c r="DD31" i="30"/>
  <c r="DA30" i="30"/>
  <c r="DE30" i="30"/>
  <c r="CX37" i="30"/>
  <c r="CW37" i="30"/>
  <c r="CV37" i="30" l="1"/>
  <c r="CU37" i="30" l="1"/>
  <c r="CT37" i="30" l="1"/>
  <c r="CX29" i="30"/>
  <c r="DA31" i="30" s="1"/>
  <c r="CW29" i="30"/>
  <c r="CW30" i="30" s="1"/>
  <c r="CV29" i="30"/>
  <c r="CV30" i="30" s="1"/>
  <c r="CU29" i="30"/>
  <c r="CU30" i="30" s="1"/>
  <c r="CT29" i="30"/>
  <c r="CX18" i="30"/>
  <c r="CX19" i="30" s="1"/>
  <c r="CW18" i="30"/>
  <c r="CW19" i="30" s="1"/>
  <c r="CV18" i="30"/>
  <c r="CV19" i="30" s="1"/>
  <c r="CU18" i="30"/>
  <c r="CU19" i="30" s="1"/>
  <c r="CT18" i="30"/>
  <c r="CT19" i="30" s="1"/>
  <c r="CX16" i="30"/>
  <c r="CW16" i="30"/>
  <c r="CV16" i="30"/>
  <c r="CU16" i="30"/>
  <c r="CT16" i="30"/>
  <c r="CX14" i="30"/>
  <c r="CX15" i="30" s="1"/>
  <c r="CW14" i="30"/>
  <c r="CW15" i="30" s="1"/>
  <c r="CV14" i="30"/>
  <c r="CV15" i="30" s="1"/>
  <c r="CU14" i="30"/>
  <c r="CU15" i="30" s="1"/>
  <c r="CT14" i="30"/>
  <c r="CT15" i="30" s="1"/>
  <c r="CX11" i="30"/>
  <c r="CX12" i="30" s="1"/>
  <c r="CW11" i="30"/>
  <c r="CW12" i="30" s="1"/>
  <c r="CV11" i="30"/>
  <c r="CV12" i="30" s="1"/>
  <c r="CU11" i="30"/>
  <c r="CU12" i="30" s="1"/>
  <c r="CT11" i="30"/>
  <c r="CX3" i="30"/>
  <c r="CW3" i="30"/>
  <c r="CV3" i="30"/>
  <c r="CU3" i="30"/>
  <c r="CT3" i="30"/>
  <c r="CT12" i="30" l="1"/>
  <c r="CV31" i="30"/>
  <c r="CU31" i="30"/>
  <c r="CX31" i="30"/>
  <c r="CW31" i="30"/>
  <c r="CT30" i="30"/>
  <c r="CX30" i="30"/>
  <c r="CQ37" i="30"/>
  <c r="CP37" i="30" l="1"/>
  <c r="CO37" i="30" l="1"/>
  <c r="CN37" i="30" l="1"/>
  <c r="CM37" i="30" l="1"/>
  <c r="CQ29" i="30"/>
  <c r="CT31" i="30" s="1"/>
  <c r="CP29" i="30"/>
  <c r="CO29" i="30"/>
  <c r="CO30" i="30" s="1"/>
  <c r="CN29" i="30"/>
  <c r="CM29" i="30"/>
  <c r="CQ18" i="30"/>
  <c r="CQ19" i="30" s="1"/>
  <c r="CP18" i="30"/>
  <c r="CP19" i="30" s="1"/>
  <c r="CO18" i="30"/>
  <c r="CO19" i="30" s="1"/>
  <c r="CN18" i="30"/>
  <c r="CN19" i="30" s="1"/>
  <c r="CM18" i="30"/>
  <c r="CM19" i="30" s="1"/>
  <c r="CQ16" i="30"/>
  <c r="CP16" i="30"/>
  <c r="CO16" i="30"/>
  <c r="CN16" i="30"/>
  <c r="CM16" i="30"/>
  <c r="CQ14" i="30"/>
  <c r="CQ15" i="30" s="1"/>
  <c r="CP14" i="30"/>
  <c r="CP15" i="30" s="1"/>
  <c r="CO14" i="30"/>
  <c r="CO15" i="30" s="1"/>
  <c r="CN14" i="30"/>
  <c r="CN15" i="30" s="1"/>
  <c r="CM14" i="30"/>
  <c r="CM15" i="30" s="1"/>
  <c r="CQ11" i="30"/>
  <c r="CQ12" i="30" s="1"/>
  <c r="CP11" i="30"/>
  <c r="CP12" i="30" s="1"/>
  <c r="CO11" i="30"/>
  <c r="CO12" i="30" s="1"/>
  <c r="CN11" i="30"/>
  <c r="CM11" i="30"/>
  <c r="CM12" i="30" s="1"/>
  <c r="CQ3" i="30"/>
  <c r="CP3" i="30"/>
  <c r="CO3" i="30"/>
  <c r="CN3" i="30"/>
  <c r="CM3" i="30"/>
  <c r="CP31" i="30" l="1"/>
  <c r="CN12" i="30"/>
  <c r="CN31" i="30"/>
  <c r="CO31" i="30"/>
  <c r="CP30" i="30"/>
  <c r="CQ31" i="30"/>
  <c r="CM30" i="30"/>
  <c r="CQ30" i="30"/>
  <c r="CN30" i="30"/>
  <c r="CJ29" i="30"/>
  <c r="CJ30" i="30" s="1"/>
  <c r="CM31" i="30" l="1"/>
  <c r="CJ11" i="30" l="1"/>
  <c r="CJ12" i="30" s="1"/>
  <c r="CJ18" i="30"/>
  <c r="CJ19" i="30" s="1"/>
  <c r="CJ14" i="30"/>
  <c r="CJ15" i="30" s="1"/>
  <c r="CJ16" i="30"/>
  <c r="CJ37" i="30"/>
  <c r="CJ3" i="30"/>
  <c r="CI29" i="30" l="1"/>
  <c r="CI3" i="30"/>
  <c r="CI18" i="30"/>
  <c r="CI19" i="30" s="1"/>
  <c r="CI14" i="30"/>
  <c r="CI15" i="30" s="1"/>
  <c r="CI16" i="30"/>
  <c r="CI11" i="30"/>
  <c r="CI12" i="30" s="1"/>
  <c r="CI37" i="30"/>
  <c r="CI30" i="30" l="1"/>
  <c r="CJ31" i="30"/>
  <c r="CH37" i="30"/>
  <c r="CH29" i="30"/>
  <c r="CI31" i="30" s="1"/>
  <c r="CH30" i="30" l="1"/>
  <c r="CH18" i="30" l="1"/>
  <c r="CH19" i="30" s="1"/>
  <c r="CH14" i="30"/>
  <c r="CH15" i="30" s="1"/>
  <c r="CH16" i="30"/>
  <c r="CH11" i="30"/>
  <c r="CH12" i="30" s="1"/>
  <c r="CH3" i="30"/>
  <c r="CG3" i="30" l="1"/>
  <c r="CG18" i="30"/>
  <c r="CG19" i="30" s="1"/>
  <c r="CG14" i="30"/>
  <c r="CG15" i="30" s="1"/>
  <c r="CG16" i="30"/>
  <c r="CG11" i="30"/>
  <c r="CG12" i="30" s="1"/>
  <c r="CG29" i="30"/>
  <c r="CG30" i="30" l="1"/>
  <c r="CH31" i="30"/>
  <c r="CG37" i="30" l="1"/>
  <c r="CF37" i="30" l="1"/>
  <c r="CF29" i="30"/>
  <c r="CG31" i="30" s="1"/>
  <c r="CF18" i="30"/>
  <c r="CF19" i="30" s="1"/>
  <c r="CF16" i="30"/>
  <c r="CF14" i="30"/>
  <c r="CF15" i="30" s="1"/>
  <c r="CF11" i="30"/>
  <c r="CF12" i="30" s="1"/>
  <c r="CF3" i="30"/>
  <c r="CF30" i="30" l="1"/>
  <c r="CC37" i="30"/>
  <c r="CC14" i="30" l="1"/>
  <c r="CB14" i="30"/>
  <c r="CB37" i="30"/>
  <c r="CA37" i="30" l="1"/>
  <c r="CA14" i="30"/>
  <c r="CA15" i="30" s="1"/>
  <c r="CA29" i="30"/>
  <c r="CB29" i="30"/>
  <c r="CC29" i="30"/>
  <c r="CA18" i="30"/>
  <c r="CA19" i="30" s="1"/>
  <c r="CB18" i="30"/>
  <c r="CB19" i="30" s="1"/>
  <c r="CC18" i="30"/>
  <c r="CC19" i="30" s="1"/>
  <c r="CB15" i="30"/>
  <c r="CC15" i="30"/>
  <c r="CA16" i="30"/>
  <c r="CB16" i="30"/>
  <c r="CC16" i="30"/>
  <c r="CA11" i="30"/>
  <c r="CA12" i="30" s="1"/>
  <c r="CB11" i="30"/>
  <c r="CB12" i="30" s="1"/>
  <c r="CC11" i="30"/>
  <c r="CC12" i="30" s="1"/>
  <c r="CA3" i="30"/>
  <c r="CB3" i="30"/>
  <c r="CC3" i="30"/>
  <c r="CC30" i="30" l="1"/>
  <c r="CF31" i="30"/>
  <c r="CC31" i="30"/>
  <c r="CB30" i="30"/>
  <c r="CA30" i="30"/>
  <c r="CB31" i="30"/>
  <c r="BZ3" i="30"/>
  <c r="BZ29" i="30"/>
  <c r="BZ30" i="30" s="1"/>
  <c r="BZ11" i="30"/>
  <c r="BZ12" i="30" s="1"/>
  <c r="BZ16" i="30"/>
  <c r="BZ14" i="30"/>
  <c r="BZ15" i="30" s="1"/>
  <c r="BZ18" i="30"/>
  <c r="BZ19" i="30" s="1"/>
  <c r="BZ37" i="30"/>
  <c r="CA31" i="30" l="1"/>
  <c r="BY29" i="30"/>
  <c r="BY18" i="30"/>
  <c r="BY19" i="30" s="1"/>
  <c r="BY16" i="30"/>
  <c r="BY14" i="30"/>
  <c r="BY15" i="30" s="1"/>
  <c r="BY11" i="30"/>
  <c r="BY12" i="30" s="1"/>
  <c r="BY3" i="30"/>
  <c r="BY37" i="30"/>
  <c r="BZ31" i="30" l="1"/>
  <c r="BY30" i="30"/>
  <c r="BV37" i="30"/>
  <c r="BU37" i="30" l="1"/>
  <c r="BT37" i="30" l="1"/>
  <c r="BS37" i="30"/>
  <c r="BR18" i="30" l="1"/>
  <c r="BR19" i="30" s="1"/>
  <c r="BR37" i="30"/>
  <c r="BR14" i="30"/>
  <c r="BS14" i="30"/>
  <c r="BS15" i="30" s="1"/>
  <c r="BT14" i="30"/>
  <c r="BT15" i="30" s="1"/>
  <c r="BU14" i="30"/>
  <c r="BU15" i="30" s="1"/>
  <c r="BV14" i="30"/>
  <c r="BV15" i="30" s="1"/>
  <c r="BR15" i="30"/>
  <c r="BR16" i="30"/>
  <c r="BS16" i="30"/>
  <c r="BT16" i="30"/>
  <c r="BU16" i="30"/>
  <c r="BV16" i="30"/>
  <c r="BS18" i="30"/>
  <c r="BS19" i="30" s="1"/>
  <c r="BT18" i="30"/>
  <c r="BT19" i="30" s="1"/>
  <c r="BU18" i="30"/>
  <c r="BU19" i="30" s="1"/>
  <c r="BV18" i="30"/>
  <c r="BV19" i="30" s="1"/>
  <c r="BV29" i="30"/>
  <c r="BU29" i="30"/>
  <c r="BU30" i="30" s="1"/>
  <c r="BT29" i="30"/>
  <c r="BS29" i="30"/>
  <c r="BR29" i="30"/>
  <c r="BV11" i="30"/>
  <c r="BV12" i="30" s="1"/>
  <c r="BU11" i="30"/>
  <c r="BU12" i="30" s="1"/>
  <c r="BT11" i="30"/>
  <c r="BT12" i="30" s="1"/>
  <c r="BS11" i="30"/>
  <c r="BS12" i="30" s="1"/>
  <c r="BR11" i="30"/>
  <c r="BR12" i="30" s="1"/>
  <c r="BV3" i="30"/>
  <c r="BU3" i="30"/>
  <c r="BT3" i="30"/>
  <c r="BS3" i="30"/>
  <c r="BR3" i="30"/>
  <c r="BV30" i="30" l="1"/>
  <c r="BY31" i="30"/>
  <c r="BT31" i="30"/>
  <c r="BR30" i="30"/>
  <c r="BS31" i="30"/>
  <c r="BU31" i="30"/>
  <c r="BV31" i="30"/>
  <c r="BS30" i="30"/>
  <c r="BT30" i="30"/>
  <c r="BO29" i="30"/>
  <c r="BO30" i="30" s="1"/>
  <c r="BO11" i="30"/>
  <c r="BO12" i="30" s="1"/>
  <c r="BO18" i="30"/>
  <c r="BO19" i="30" s="1"/>
  <c r="BO14" i="30"/>
  <c r="BO15" i="30" s="1"/>
  <c r="BO16" i="30"/>
  <c r="BO37" i="30"/>
  <c r="BO3" i="30"/>
  <c r="BR31" i="30" l="1"/>
  <c r="BN37" i="30"/>
  <c r="BN18" i="30"/>
  <c r="BN19" i="30" s="1"/>
  <c r="BN14" i="30"/>
  <c r="BN15" i="30" s="1"/>
  <c r="BN16" i="30"/>
  <c r="BN11" i="30"/>
  <c r="BN12" i="30" s="1"/>
  <c r="BN29" i="30"/>
  <c r="BN30" i="30" s="1"/>
  <c r="BN3" i="30"/>
  <c r="BO31" i="30" l="1"/>
  <c r="BM37" i="30"/>
  <c r="BM11" i="30"/>
  <c r="BM12" i="30" s="1"/>
  <c r="BM14" i="30"/>
  <c r="BM15" i="30" s="1"/>
  <c r="BM16" i="30"/>
  <c r="BM18" i="30"/>
  <c r="BM19" i="30" s="1"/>
  <c r="BM29" i="30"/>
  <c r="BM30" i="30" s="1"/>
  <c r="BM3" i="30"/>
  <c r="BN31" i="30" l="1"/>
  <c r="BL37" i="30"/>
  <c r="BL29" i="30"/>
  <c r="BM31" i="30" s="1"/>
  <c r="BL18" i="30"/>
  <c r="BL19" i="30" s="1"/>
  <c r="BL14" i="30"/>
  <c r="BL15" i="30" s="1"/>
  <c r="BL16" i="30"/>
  <c r="BL11" i="30"/>
  <c r="BL12" i="30" s="1"/>
  <c r="BL3" i="30"/>
  <c r="BL30" i="30" l="1"/>
  <c r="BK37" i="30"/>
  <c r="BK29" i="30"/>
  <c r="BK18" i="30"/>
  <c r="BK19" i="30" s="1"/>
  <c r="BK16" i="30"/>
  <c r="BK14" i="30"/>
  <c r="BK15" i="30" s="1"/>
  <c r="BK11" i="30"/>
  <c r="BK12" i="30" s="1"/>
  <c r="BL31" i="30" l="1"/>
  <c r="BK30" i="30"/>
  <c r="BK3" i="30"/>
  <c r="BH37" i="30" l="1"/>
  <c r="BH29" i="30"/>
  <c r="BK31" i="30" s="1"/>
  <c r="BH14" i="30"/>
  <c r="BH15" i="30" s="1"/>
  <c r="BH16" i="30"/>
  <c r="BH18" i="30"/>
  <c r="BH19" i="30" s="1"/>
  <c r="BH11" i="30"/>
  <c r="BH12" i="30" s="1"/>
  <c r="BH3" i="30"/>
  <c r="BH30" i="30" l="1"/>
  <c r="BG29" i="30"/>
  <c r="BH31" i="30" s="1"/>
  <c r="BG37" i="30"/>
  <c r="BG11" i="30"/>
  <c r="BG12" i="30" s="1"/>
  <c r="BG14" i="30"/>
  <c r="BG15" i="30" s="1"/>
  <c r="BG16" i="30"/>
  <c r="BG18" i="30"/>
  <c r="BG19" i="30" s="1"/>
  <c r="BG3" i="30"/>
  <c r="BG30" i="30" l="1"/>
  <c r="BF37" i="30"/>
  <c r="BF29" i="30"/>
  <c r="BF18" i="30"/>
  <c r="BF19" i="30" s="1"/>
  <c r="BF14" i="30"/>
  <c r="BF15" i="30" s="1"/>
  <c r="BF16" i="30"/>
  <c r="BF11" i="30"/>
  <c r="BF12" i="30"/>
  <c r="BF3" i="30"/>
  <c r="BF30" i="30" l="1"/>
  <c r="BG31" i="30"/>
  <c r="BE37" i="30"/>
  <c r="BE29" i="30"/>
  <c r="BF31" i="30" s="1"/>
  <c r="BE18" i="30"/>
  <c r="BE19" i="30" s="1"/>
  <c r="BE14" i="30"/>
  <c r="BE15" i="30" s="1"/>
  <c r="BE16" i="30"/>
  <c r="BE11" i="30"/>
  <c r="BE12" i="30" s="1"/>
  <c r="BE3" i="30"/>
  <c r="BE30" i="30" l="1"/>
  <c r="BD37" i="30"/>
  <c r="BD29" i="30" l="1"/>
  <c r="BD18" i="30"/>
  <c r="BD19" i="30" s="1"/>
  <c r="BD16" i="30"/>
  <c r="BD15" i="30"/>
  <c r="BD14" i="30"/>
  <c r="BD11" i="30"/>
  <c r="BD12" i="30" s="1"/>
  <c r="BD3" i="30"/>
  <c r="BD30" i="30" l="1"/>
  <c r="BE31" i="30"/>
  <c r="BA37" i="30"/>
  <c r="BA29" i="30" l="1"/>
  <c r="BA3" i="30"/>
  <c r="BA18" i="30"/>
  <c r="BA19" i="30" s="1"/>
  <c r="BA14" i="30"/>
  <c r="BA15" i="30" s="1"/>
  <c r="BA16" i="30"/>
  <c r="BA11" i="30"/>
  <c r="BA12" i="30" s="1"/>
  <c r="BA30" i="30" l="1"/>
  <c r="BD31" i="30"/>
  <c r="AZ37" i="30"/>
  <c r="AZ29" i="30"/>
  <c r="AZ30" i="30" l="1"/>
  <c r="BA31" i="30"/>
  <c r="AZ3" i="30"/>
  <c r="AZ18" i="30"/>
  <c r="AZ19" i="30" s="1"/>
  <c r="AZ14" i="30"/>
  <c r="AZ15" i="30" s="1"/>
  <c r="AZ16" i="30"/>
  <c r="AZ11" i="30"/>
  <c r="AZ12" i="30" s="1"/>
  <c r="AY37" i="30" l="1"/>
  <c r="AY29" i="30"/>
  <c r="AY18" i="30"/>
  <c r="AY19" i="30" s="1"/>
  <c r="AY16" i="30"/>
  <c r="AY14" i="30"/>
  <c r="AY15" i="30" s="1"/>
  <c r="AY11" i="30"/>
  <c r="AY12" i="30" s="1"/>
  <c r="AY3" i="30"/>
  <c r="AY30" i="30" l="1"/>
  <c r="AZ31" i="30"/>
  <c r="AX37" i="30"/>
  <c r="AX29" i="30"/>
  <c r="AX18" i="30"/>
  <c r="AX19" i="30" s="1"/>
  <c r="AX16" i="30"/>
  <c r="AX14" i="30"/>
  <c r="AX15" i="30" s="1"/>
  <c r="AX11" i="30"/>
  <c r="AX12" i="30" s="1"/>
  <c r="AX3" i="30"/>
  <c r="AY31" i="30" l="1"/>
  <c r="AX30" i="30"/>
  <c r="AW37" i="30"/>
  <c r="AW29" i="30"/>
  <c r="AW30" i="30" s="1"/>
  <c r="AW18" i="30"/>
  <c r="AW19" i="30" s="1"/>
  <c r="AW16" i="30"/>
  <c r="AW14" i="30"/>
  <c r="AW15" i="30" s="1"/>
  <c r="AW11" i="30"/>
  <c r="AW12" i="30" s="1"/>
  <c r="AW3" i="30"/>
  <c r="AX31" i="30" l="1"/>
  <c r="AT37" i="30"/>
  <c r="AT29" i="30"/>
  <c r="AT30" i="30" s="1"/>
  <c r="AT18" i="30"/>
  <c r="AT19" i="30" s="1"/>
  <c r="AT16" i="30"/>
  <c r="AT14" i="30"/>
  <c r="AT15" i="30" s="1"/>
  <c r="AT11" i="30"/>
  <c r="AT12" i="30" s="1"/>
  <c r="AT3" i="30"/>
  <c r="AW31" i="30" l="1"/>
  <c r="AS37" i="30"/>
  <c r="AS29" i="30" l="1"/>
  <c r="AS11" i="30"/>
  <c r="AS12" i="30" s="1"/>
  <c r="AS18" i="30"/>
  <c r="AS19" i="30" s="1"/>
  <c r="AS14" i="30"/>
  <c r="AS15" i="30" s="1"/>
  <c r="AS16" i="30"/>
  <c r="AS3" i="30"/>
  <c r="AS30" i="30" l="1"/>
  <c r="AT31" i="30"/>
  <c r="AR3" i="30"/>
  <c r="AR37" i="30"/>
  <c r="AR29" i="30" l="1"/>
  <c r="AQ29" i="30"/>
  <c r="AQ30" i="30" s="1"/>
  <c r="AQ3" i="30"/>
  <c r="AQ37" i="30"/>
  <c r="AQ18" i="30"/>
  <c r="AQ19" i="30" s="1"/>
  <c r="AR18" i="30"/>
  <c r="AR19" i="30" s="1"/>
  <c r="AQ16" i="30"/>
  <c r="AR16" i="30"/>
  <c r="AQ14" i="30"/>
  <c r="AQ15" i="30" s="1"/>
  <c r="AR14" i="30"/>
  <c r="AR15" i="30" s="1"/>
  <c r="AR11" i="30"/>
  <c r="AR12" i="30" s="1"/>
  <c r="AQ11" i="30"/>
  <c r="AQ12" i="30" s="1"/>
  <c r="AR31" i="30" l="1"/>
  <c r="AR30" i="30"/>
  <c r="AS31" i="30"/>
  <c r="AP37" i="30"/>
  <c r="AP29" i="30"/>
  <c r="AQ31" i="30" s="1"/>
  <c r="AP18" i="30"/>
  <c r="AP19" i="30" s="1"/>
  <c r="AP16" i="30"/>
  <c r="AP14" i="30"/>
  <c r="AP15" i="30" s="1"/>
  <c r="AP11" i="30"/>
  <c r="AP12" i="30" s="1"/>
  <c r="AP3" i="30"/>
  <c r="AP30" i="30" l="1"/>
  <c r="AM29" i="30"/>
  <c r="AM30" i="30" s="1"/>
  <c r="AP31" i="30" l="1"/>
  <c r="AM37" i="30"/>
  <c r="AM14" i="30"/>
  <c r="AM15" i="30" s="1"/>
  <c r="AM16" i="30"/>
  <c r="AM18" i="30"/>
  <c r="AM19" i="30" s="1"/>
  <c r="AM11" i="30"/>
  <c r="AM12" i="30" s="1"/>
  <c r="AM3" i="30"/>
  <c r="AL37" i="30" l="1"/>
  <c r="AL3" i="30"/>
  <c r="AL29" i="30"/>
  <c r="AL30" i="30" l="1"/>
  <c r="AM31" i="30"/>
  <c r="AL18" i="30"/>
  <c r="AL19" i="30" s="1"/>
  <c r="AL14" i="30"/>
  <c r="AL15" i="30" s="1"/>
  <c r="AL16" i="30"/>
  <c r="AL11" i="30"/>
  <c r="AL12" i="30" s="1"/>
  <c r="AK37" i="30" l="1"/>
  <c r="AK29" i="30"/>
  <c r="AL31" i="30" s="1"/>
  <c r="AK18" i="30"/>
  <c r="AK19" i="30" s="1"/>
  <c r="AK14" i="30"/>
  <c r="AK15" i="30" s="1"/>
  <c r="AK16" i="30"/>
  <c r="AK11" i="30"/>
  <c r="AK12" i="30" s="1"/>
  <c r="AK3" i="30"/>
  <c r="AK30" i="30" l="1"/>
  <c r="AJ29" i="30"/>
  <c r="AK31" i="30" s="1"/>
  <c r="AJ18" i="30"/>
  <c r="AJ19" i="30" s="1"/>
  <c r="AJ16" i="30"/>
  <c r="AJ14" i="30"/>
  <c r="AJ15" i="30" s="1"/>
  <c r="AJ11" i="30"/>
  <c r="AJ12" i="30" s="1"/>
  <c r="AJ3" i="30"/>
  <c r="AJ30" i="30" l="1"/>
  <c r="AJ37" i="30"/>
  <c r="AI37" i="30" l="1"/>
  <c r="AI29" i="30"/>
  <c r="AJ31" i="30" s="1"/>
  <c r="AI18" i="30"/>
  <c r="AI19" i="30" s="1"/>
  <c r="AI16" i="30"/>
  <c r="AI14" i="30"/>
  <c r="AI15" i="30" s="1"/>
  <c r="AI11" i="30"/>
  <c r="AI12" i="30" s="1"/>
  <c r="AI3" i="30"/>
  <c r="AI30" i="30" l="1"/>
  <c r="AF37" i="30"/>
  <c r="AE37" i="30" l="1"/>
  <c r="AD37" i="30" l="1"/>
  <c r="AC37" i="30" l="1"/>
  <c r="AC3" i="30" l="1"/>
  <c r="AD3" i="30"/>
  <c r="AE3" i="30"/>
  <c r="AF3" i="30"/>
  <c r="AF29" i="30"/>
  <c r="AI31" i="30" s="1"/>
  <c r="AE29" i="30"/>
  <c r="AE30" i="30" s="1"/>
  <c r="AD29" i="30"/>
  <c r="AC29" i="30"/>
  <c r="AC30" i="30" s="1"/>
  <c r="AB29" i="30"/>
  <c r="AF18" i="30"/>
  <c r="AF19" i="30" s="1"/>
  <c r="AE18" i="30"/>
  <c r="AE19" i="30" s="1"/>
  <c r="AD18" i="30"/>
  <c r="AD19" i="30" s="1"/>
  <c r="AC18" i="30"/>
  <c r="AC19" i="30" s="1"/>
  <c r="AB18" i="30"/>
  <c r="AB19" i="30" s="1"/>
  <c r="AF16" i="30"/>
  <c r="AE16" i="30"/>
  <c r="AD16" i="30"/>
  <c r="AC16" i="30"/>
  <c r="AB16" i="30"/>
  <c r="AF14" i="30"/>
  <c r="AF15" i="30" s="1"/>
  <c r="AE14" i="30"/>
  <c r="AE15" i="30" s="1"/>
  <c r="AD14" i="30"/>
  <c r="AD15" i="30" s="1"/>
  <c r="AC14" i="30"/>
  <c r="AC15" i="30" s="1"/>
  <c r="AB14" i="30"/>
  <c r="AB15" i="30" s="1"/>
  <c r="AF11" i="30"/>
  <c r="AF12" i="30" s="1"/>
  <c r="AE11" i="30"/>
  <c r="AE12" i="30" s="1"/>
  <c r="AD11" i="30"/>
  <c r="AC11" i="30"/>
  <c r="AC12" i="30" s="1"/>
  <c r="AB11" i="30"/>
  <c r="AB12" i="30" s="1"/>
  <c r="AB3" i="30"/>
  <c r="AF31" i="30" l="1"/>
  <c r="AD12" i="30"/>
  <c r="AD31" i="30"/>
  <c r="AB30" i="30"/>
  <c r="AD30" i="30"/>
  <c r="AF30" i="30"/>
  <c r="AC31" i="30"/>
  <c r="AE31" i="30"/>
  <c r="X37" i="30"/>
  <c r="W37" i="30" l="1"/>
  <c r="Y29" i="30" l="1"/>
  <c r="AB31" i="30" s="1"/>
  <c r="X29" i="30"/>
  <c r="X30" i="30" s="1"/>
  <c r="W29" i="30"/>
  <c r="V29" i="30"/>
  <c r="V30" i="30" s="1"/>
  <c r="U29" i="30"/>
  <c r="U30" i="30" s="1"/>
  <c r="Y18" i="30"/>
  <c r="Y19" i="30" s="1"/>
  <c r="X18" i="30"/>
  <c r="X19" i="30" s="1"/>
  <c r="W18" i="30"/>
  <c r="W19" i="30" s="1"/>
  <c r="V18" i="30"/>
  <c r="V19" i="30" s="1"/>
  <c r="U18" i="30"/>
  <c r="U19" i="30" s="1"/>
  <c r="Y16" i="30"/>
  <c r="X16" i="30"/>
  <c r="W16" i="30"/>
  <c r="V16" i="30"/>
  <c r="U16" i="30"/>
  <c r="Y14" i="30"/>
  <c r="Y15" i="30" s="1"/>
  <c r="X14" i="30"/>
  <c r="X15" i="30" s="1"/>
  <c r="W14" i="30"/>
  <c r="W15" i="30" s="1"/>
  <c r="V14" i="30"/>
  <c r="V15" i="30" s="1"/>
  <c r="U14" i="30"/>
  <c r="U15" i="30" s="1"/>
  <c r="Y11" i="30"/>
  <c r="Y12" i="30" s="1"/>
  <c r="X11" i="30"/>
  <c r="X12" i="30" s="1"/>
  <c r="W11" i="30"/>
  <c r="W12" i="30" s="1"/>
  <c r="V11" i="30"/>
  <c r="V12" i="30" s="1"/>
  <c r="U11" i="30"/>
  <c r="U12" i="30" s="1"/>
  <c r="Y3" i="30"/>
  <c r="X3" i="30"/>
  <c r="W3" i="30"/>
  <c r="V3" i="30"/>
  <c r="U3" i="30"/>
  <c r="W31" i="30" l="1"/>
  <c r="W30" i="30"/>
  <c r="Y31" i="30"/>
  <c r="Y30" i="30"/>
  <c r="V31" i="30"/>
  <c r="X31" i="30"/>
  <c r="N3" i="30"/>
  <c r="O3" i="30"/>
  <c r="P3" i="30"/>
  <c r="Q3" i="30"/>
  <c r="R3" i="30"/>
  <c r="N11" i="30"/>
  <c r="N12" i="30" s="1"/>
  <c r="O11" i="30"/>
  <c r="P11" i="30"/>
  <c r="P12" i="30" s="1"/>
  <c r="Q11" i="30"/>
  <c r="Q12" i="30" s="1"/>
  <c r="R11" i="30"/>
  <c r="R12" i="30" s="1"/>
  <c r="O12" i="30"/>
  <c r="N14" i="30"/>
  <c r="N15" i="30" s="1"/>
  <c r="O14" i="30"/>
  <c r="O15" i="30" s="1"/>
  <c r="P14" i="30"/>
  <c r="P15" i="30" s="1"/>
  <c r="Q14" i="30"/>
  <c r="Q15" i="30" s="1"/>
  <c r="R14" i="30"/>
  <c r="R15" i="30" s="1"/>
  <c r="N16" i="30"/>
  <c r="O16" i="30"/>
  <c r="P16" i="30"/>
  <c r="Q16" i="30"/>
  <c r="R16" i="30"/>
  <c r="N18" i="30"/>
  <c r="N19" i="30" s="1"/>
  <c r="O18" i="30"/>
  <c r="O19" i="30" s="1"/>
  <c r="P18" i="30"/>
  <c r="P19" i="30" s="1"/>
  <c r="Q18" i="30"/>
  <c r="Q19" i="30" s="1"/>
  <c r="R18" i="30"/>
  <c r="R19" i="30" s="1"/>
  <c r="N29" i="30"/>
  <c r="N30" i="30" s="1"/>
  <c r="O29" i="30"/>
  <c r="O30" i="30" s="1"/>
  <c r="P29" i="30"/>
  <c r="P30" i="30" s="1"/>
  <c r="Q29" i="30"/>
  <c r="Q30" i="30" s="1"/>
  <c r="R29" i="30"/>
  <c r="R30" i="30" s="1"/>
  <c r="U31" i="30" l="1"/>
  <c r="Q31" i="30"/>
  <c r="O31" i="30"/>
  <c r="R31" i="30"/>
  <c r="P31" i="30"/>
  <c r="G16" i="30"/>
  <c r="G11" i="30"/>
  <c r="G14" i="30"/>
  <c r="C29" i="30"/>
  <c r="C31" i="30" s="1"/>
  <c r="C18" i="30"/>
  <c r="C19" i="30" s="1"/>
  <c r="C16" i="30"/>
  <c r="C14" i="30"/>
  <c r="C15" i="30" s="1"/>
  <c r="C11" i="30"/>
  <c r="C12" i="30" s="1"/>
  <c r="C3" i="30"/>
  <c r="C30" i="30" l="1"/>
  <c r="K29" i="30" l="1"/>
  <c r="N31" i="30" s="1"/>
  <c r="J29" i="30"/>
  <c r="J30" i="30" s="1"/>
  <c r="I29" i="30"/>
  <c r="I30" i="30" s="1"/>
  <c r="H29" i="30"/>
  <c r="G29" i="30"/>
  <c r="K18" i="30"/>
  <c r="K19" i="30" s="1"/>
  <c r="J18" i="30"/>
  <c r="J19" i="30" s="1"/>
  <c r="I18" i="30"/>
  <c r="I19" i="30" s="1"/>
  <c r="H18" i="30"/>
  <c r="H19" i="30" s="1"/>
  <c r="G18" i="30"/>
  <c r="G19" i="30" s="1"/>
  <c r="K16" i="30"/>
  <c r="J16" i="30"/>
  <c r="I16" i="30"/>
  <c r="H16" i="30"/>
  <c r="K14" i="30"/>
  <c r="K15" i="30" s="1"/>
  <c r="J14" i="30"/>
  <c r="J15" i="30" s="1"/>
  <c r="I14" i="30"/>
  <c r="I15" i="30" s="1"/>
  <c r="H14" i="30"/>
  <c r="H15" i="30" s="1"/>
  <c r="G15" i="30"/>
  <c r="G12" i="30"/>
  <c r="K11" i="30"/>
  <c r="K12" i="30" s="1"/>
  <c r="J11" i="30"/>
  <c r="J12" i="30" s="1"/>
  <c r="I11" i="30"/>
  <c r="I12" i="30" s="1"/>
  <c r="H11" i="30"/>
  <c r="H12" i="30" s="1"/>
  <c r="K3" i="30"/>
  <c r="J3" i="30"/>
  <c r="I3" i="30"/>
  <c r="H3" i="30"/>
  <c r="G3" i="30"/>
  <c r="K31" i="30" l="1"/>
  <c r="I31" i="30"/>
  <c r="H31" i="30"/>
  <c r="J31" i="30"/>
  <c r="G30" i="30"/>
  <c r="K30" i="30"/>
  <c r="H30" i="30"/>
  <c r="M81" i="30" l="1"/>
  <c r="D3" i="30" l="1"/>
  <c r="D29" i="30"/>
  <c r="D18" i="30"/>
  <c r="D19" i="30" s="1"/>
  <c r="D16" i="30"/>
  <c r="D14" i="30"/>
  <c r="D15" i="30" s="1"/>
  <c r="D11" i="30"/>
  <c r="D12" i="30" s="1"/>
  <c r="D30" i="30" l="1"/>
  <c r="G31" i="30"/>
  <c r="D3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Francine Ferraro</author>
    <author>tc={C812E855-93C9-4619-9098-A043EEF32F62}</author>
    <author>tc={9CA32A6D-2A6B-40DE-B80D-0AF7A53C8EBE}</author>
    <author>tc={0E2AAEA5-1370-4775-AC22-4AC41BB0EAD1}</author>
    <author>tc={EE39F06B-5606-4BD6-8655-346A6E829810}</author>
    <author>tc={733962F6-4CC7-419D-A1D4-44EE62E312BF}</author>
  </authors>
  <commentList>
    <comment ref="B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Informações de 31/12/2019 coladas como valor</t>
        </r>
      </text>
    </comment>
    <comment ref="JM8" authorId="0" shapeId="0" xr:uid="{18BFA6E5-758F-41CD-A6A3-9330CAE2C7A4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996,25</t>
        </r>
      </text>
    </comment>
    <comment ref="JN8" authorId="0" shapeId="0" xr:uid="{480AED4B-EE60-4A81-A84D-398CD23102E5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993</t>
        </r>
      </text>
    </comment>
    <comment ref="JO8" authorId="0" shapeId="0" xr:uid="{F2D29498-99D7-433D-B61B-2911F5C5FB1F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1023,50</t>
        </r>
      </text>
    </comment>
    <comment ref="JP8" authorId="0" shapeId="0" xr:uid="{B660A0AA-6FE5-4CAC-B7DF-B7037C3C6C7D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1023,5</t>
        </r>
      </text>
    </comment>
    <comment ref="JQ8" authorId="0" shapeId="0" xr:uid="{4089FD65-6DAB-4D97-8DCB-DC0D38E3429B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1020,75</t>
        </r>
      </text>
    </comment>
    <comment ref="JT8" authorId="0" shapeId="0" xr:uid="{140C07E4-1BB8-4E68-B42F-F7B3643C10ED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1021,50</t>
        </r>
      </text>
    </comment>
    <comment ref="JU8" authorId="0" shapeId="0" xr:uid="{EC3AB0A9-F64E-4B79-A10C-F6CA5E6ECEF7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1044</t>
        </r>
      </text>
    </comment>
    <comment ref="JV8" authorId="0" shapeId="0" xr:uid="{C98D350E-57F7-439F-979A-C2BB6800E4CE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1051</t>
        </r>
      </text>
    </comment>
    <comment ref="JW8" authorId="1" shapeId="0" xr:uid="{C812E855-93C9-4619-9098-A043EEF32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1050</t>
      </text>
    </comment>
    <comment ref="JX8" authorId="2" shapeId="0" xr:uid="{9CA32A6D-2A6B-40DE-B80D-0AF7A53C8E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1065,50</t>
      </text>
    </comment>
    <comment ref="KA8" authorId="3" shapeId="0" xr:uid="{0E2AAEA5-1370-4775-AC22-4AC41BB0EA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1065,50</t>
      </text>
    </comment>
    <comment ref="DE4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Óleo de palma</t>
        </r>
      </text>
    </comment>
    <comment ref="FI41" authorId="0" shapeId="0" xr:uid="{635CAD47-34F4-447F-A7EF-EF26B3BB9F6A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Óleo de palma</t>
        </r>
      </text>
    </comment>
    <comment ref="HQ41" authorId="0" shapeId="0" xr:uid="{DEDB4B58-794D-4A24-B685-B40B0D3073B7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Óleo de palma da Biopalma</t>
        </r>
      </text>
    </comment>
    <comment ref="IK41" authorId="0" shapeId="0" xr:uid="{05FE7D2A-157C-4CF2-9650-070357BC2485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Óleo de palma da Palmaplan</t>
        </r>
      </text>
    </comment>
    <comment ref="JU41" authorId="0" shapeId="0" xr:uid="{6BB6D647-3F8C-4B7E-AC1E-616C1E01B7CD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Óleo de palma
</t>
        </r>
      </text>
    </comment>
    <comment ref="LG41" authorId="4" shapeId="0" xr:uid="{EE39F06B-5606-4BD6-8655-346A6E8298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Óleo de palma da Biopalma</t>
      </text>
    </comment>
    <comment ref="NA41" authorId="5" shapeId="0" xr:uid="{733962F6-4CC7-419D-A1D4-44EE62E312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Óleo de palma</t>
      </text>
    </comment>
    <comment ref="GD42" authorId="0" shapeId="0" xr:uid="{D5B3D557-345D-4A83-A5B6-20DFBD5BE756}">
      <text>
        <r>
          <rPr>
            <b/>
            <sz val="9"/>
            <color indexed="81"/>
            <rFont val="Segoe UI"/>
            <family val="2"/>
          </rPr>
          <t>Francine Ferraro:</t>
        </r>
        <r>
          <rPr>
            <sz val="9"/>
            <color indexed="81"/>
            <rFont val="Segoe UI"/>
            <family val="2"/>
          </rPr>
          <t xml:space="preserve">
Óleo de palma da Biopalma</t>
        </r>
      </text>
    </comment>
  </commentList>
</comments>
</file>

<file path=xl/sharedStrings.xml><?xml version="1.0" encoding="utf-8"?>
<sst xmlns="http://schemas.openxmlformats.org/spreadsheetml/2006/main" count="307" uniqueCount="185">
  <si>
    <t>Taxa Dólar</t>
  </si>
  <si>
    <t>Fonte</t>
  </si>
  <si>
    <t>Agência Nacional do Petróleo</t>
  </si>
  <si>
    <t>Banco Central do Brasil</t>
  </si>
  <si>
    <t>Informações</t>
  </si>
  <si>
    <t>R$/M3</t>
  </si>
  <si>
    <t>R$/saca de 60Kg</t>
  </si>
  <si>
    <t>Valor Econômico</t>
  </si>
  <si>
    <t>R$/ton</t>
  </si>
  <si>
    <t>US$/MT</t>
  </si>
  <si>
    <t>CME Group - chapter 1150</t>
  </si>
  <si>
    <t>CME Group - chapter 1148</t>
  </si>
  <si>
    <t>CME Group</t>
  </si>
  <si>
    <t>Safras e Mercado</t>
  </si>
  <si>
    <t>Preço do petróleo bruto Brendt spot</t>
  </si>
  <si>
    <t>FAME 0 Biodiesel FOB Rdam (Argus) (RED Compliant) vs. Gasoil Futures spot</t>
  </si>
  <si>
    <t>Preço spot</t>
  </si>
  <si>
    <t>US$/ton curta</t>
  </si>
  <si>
    <t>US$/ton</t>
  </si>
  <si>
    <t>Óleo de Soja Chicago (pontos)</t>
  </si>
  <si>
    <t>Preço do petróleo bruto Brendt spot multiplicado por 7,33</t>
  </si>
  <si>
    <t>US$/barril</t>
  </si>
  <si>
    <t>pontos</t>
  </si>
  <si>
    <t>Pontos no fechamento da CBOT</t>
  </si>
  <si>
    <t>Pontos no fechamento da CBOT multiplicado por 0,220462</t>
  </si>
  <si>
    <t>Prêmio de venda de óleo de soja em Rio Grande</t>
  </si>
  <si>
    <t>Valor do óleo de soja RIG de acordo com o dólar do dia</t>
  </si>
  <si>
    <t>Pontos no fechamento da CBOT convertidos pela calculadora do Safrasnet</t>
  </si>
  <si>
    <t>Preço do óleo de soja local de acordo com o dólar do dia</t>
  </si>
  <si>
    <t>US$/saca de 60kg</t>
  </si>
  <si>
    <t>ESALQ</t>
  </si>
  <si>
    <t>Média ponderada do boi gordo no Estado de São Paulo</t>
  </si>
  <si>
    <t>R$/arroba</t>
  </si>
  <si>
    <t>Múltiplo OV/Brendt</t>
  </si>
  <si>
    <t>Média boi gordo RS à vista</t>
  </si>
  <si>
    <t>Óleo de palma bruto/Malásia CIF Roterdam spot</t>
  </si>
  <si>
    <t>Múltiplo OV Cbot/Brendt</t>
  </si>
  <si>
    <t>Soja e Trigo</t>
  </si>
  <si>
    <t>1 bushel de soja</t>
  </si>
  <si>
    <t>60 libras</t>
  </si>
  <si>
    <t>27,2155 kg</t>
  </si>
  <si>
    <t>1 saca de soja</t>
  </si>
  <si>
    <t>60 kg</t>
  </si>
  <si>
    <t>2,20462 bushels</t>
  </si>
  <si>
    <t>1 bushel/acre</t>
  </si>
  <si>
    <t>67,25 kg/ha</t>
  </si>
  <si>
    <t>1.00 dólar/bushel</t>
  </si>
  <si>
    <t>2,2046 dólar/saca</t>
  </si>
  <si>
    <t>Tabela de Conversão Agrícola</t>
  </si>
  <si>
    <t>1 ton.</t>
  </si>
  <si>
    <t>1.000 kg</t>
  </si>
  <si>
    <t>1 kg</t>
  </si>
  <si>
    <t>2.20462 libras</t>
  </si>
  <si>
    <t>1 libra</t>
  </si>
  <si>
    <t>0,45359 kg</t>
  </si>
  <si>
    <t>1 acre</t>
  </si>
  <si>
    <t>0,40469 hectares</t>
  </si>
  <si>
    <t>0,1840 alqueire</t>
  </si>
  <si>
    <t>1 hectare</t>
  </si>
  <si>
    <t>2,47105 acres</t>
  </si>
  <si>
    <r>
      <t>10.000 m</t>
    </r>
    <r>
      <rPr>
        <vertAlign val="superscript"/>
        <sz val="11"/>
        <color theme="1"/>
        <rFont val="Calibri"/>
        <family val="2"/>
        <scheme val="minor"/>
      </rPr>
      <t>2</t>
    </r>
  </si>
  <si>
    <t>1 alqueire</t>
  </si>
  <si>
    <t>5,4363 acres</t>
  </si>
  <si>
    <t>Milho</t>
  </si>
  <si>
    <t>1 bushel de milho</t>
  </si>
  <si>
    <t>56 libras</t>
  </si>
  <si>
    <t>25,40 kg</t>
  </si>
  <si>
    <t>1 saca de milho</t>
  </si>
  <si>
    <t>2,36210 bushels</t>
  </si>
  <si>
    <t>62,77 kg/ha</t>
  </si>
  <si>
    <t>2,3621 dólar/saca</t>
  </si>
  <si>
    <t>BR Soluções</t>
  </si>
  <si>
    <t>Petróleo Brendt (US$/barril)</t>
  </si>
  <si>
    <t>Petróleo Brendt (US$/ton)</t>
  </si>
  <si>
    <t>Gasoil (US$/MT)</t>
  </si>
  <si>
    <t>FAME Biodiesel (US$/MT)</t>
  </si>
  <si>
    <t>Prêmio RME (US$/MT)</t>
  </si>
  <si>
    <t>Soja Chicago (US$/saca 60kg)</t>
  </si>
  <si>
    <t>Farelo Chicago (US$/ton curta)</t>
  </si>
  <si>
    <t>Óleo de Soja Chicago (US$/ton)</t>
  </si>
  <si>
    <t>Prêmio Exportação RIG (pontos)</t>
  </si>
  <si>
    <t>Óleo de Soja FOB RIG (US$/ton)</t>
  </si>
  <si>
    <t>Óleo de Soja FOB RIG (R$/ton)</t>
  </si>
  <si>
    <t>Prêmio Exportação PRG (pontos)</t>
  </si>
  <si>
    <t>Óleo de Soja FOB PRG (US$/ton)</t>
  </si>
  <si>
    <t>Óleo de Soja FOB PRG (R$/ton)</t>
  </si>
  <si>
    <t>Soja Rio Grande do Sul (R$/saca 60kg)</t>
  </si>
  <si>
    <t>Soja Bahia (R$/saca 60kg)</t>
  </si>
  <si>
    <t>Soja Paraná (R$/saca 60kg)</t>
  </si>
  <si>
    <t>Soja Mato Grosso (R$/saca 60kg)</t>
  </si>
  <si>
    <t>Farelo Veranópolis (R$/ton)</t>
  </si>
  <si>
    <t>Óleo de Soja LEM (R$/ton)</t>
  </si>
  <si>
    <t>Boi Gordo São Paulo (R$/@)</t>
  </si>
  <si>
    <t>Boi Gordo RS (R$/@)</t>
  </si>
  <si>
    <t>Gordura Animal Safras (R$/ton)</t>
  </si>
  <si>
    <t>Gordura Animal BR Soluções (R$/ton)</t>
  </si>
  <si>
    <t>Gordura Animal Oleoplan (R$/ton)</t>
  </si>
  <si>
    <t>Gordura Animal Oleoplan Nordeste (R$/ton)</t>
  </si>
  <si>
    <t>Ácido Graxo Oleoplan (R$/ton)</t>
  </si>
  <si>
    <t>Biodiesel Oleoplan (R$/M3)</t>
  </si>
  <si>
    <t>Biodiesel Oleoplan Nordeste (R$/M3)</t>
  </si>
  <si>
    <t>Óleo de Soja CIF Veranópolis (R$/ton)</t>
  </si>
  <si>
    <t>Óleo de Soja CIF Veranópolis (US$/ton)</t>
  </si>
  <si>
    <t>Variação Óleo de Soja CIF Veranópolis</t>
  </si>
  <si>
    <t>Fórmula</t>
  </si>
  <si>
    <t>Prêmio de venda de óleo de soja em Paranaguá</t>
  </si>
  <si>
    <t>Valor do óleo de soja PRG de acordo com o dólar do dia</t>
  </si>
  <si>
    <t>Soma dos pontos de CBOT com o prêmio PRG multiplicado por 0,220462</t>
  </si>
  <si>
    <t>Soma dos pontos de CBOT com o prêmio RIG multiplicado por 0,220462</t>
  </si>
  <si>
    <t>R$/US$</t>
  </si>
  <si>
    <t xml:space="preserve">Soja em grão à granel, CIF Barreiras-BA </t>
  </si>
  <si>
    <t>Soja em grão à granel, FOB Passo Fundo-RS</t>
  </si>
  <si>
    <t>Soja em grão à granel, FOB Ponta Grossa-PR</t>
  </si>
  <si>
    <t>Soja em grão à granel, FOB Rondonopolis-MT</t>
  </si>
  <si>
    <t>Comercial Soja</t>
  </si>
  <si>
    <t>Preço de venda do farelo do dia da Oleoplan</t>
  </si>
  <si>
    <t>Preço de compra/cotação do óleo do dia da Oleoplan</t>
  </si>
  <si>
    <t>ICMS diferido, Barreiras-BA</t>
  </si>
  <si>
    <t>ICMS diferido, CIF São Paulo-SP</t>
  </si>
  <si>
    <t>ICMS 12%, CIF São Paulo-SP 30 dd</t>
  </si>
  <si>
    <t>Comercial Biodiesel</t>
  </si>
  <si>
    <t>Preço médio homologado pela ANP para Veranópolis</t>
  </si>
  <si>
    <t>Preço médio homologado pela ANP para Iraquara</t>
  </si>
  <si>
    <t>%</t>
  </si>
  <si>
    <t>Variação diária do preço do OVD Veranópolis</t>
  </si>
  <si>
    <t>número</t>
  </si>
  <si>
    <t>Prêmio Exportação RIG (US$/ton)</t>
  </si>
  <si>
    <t>Pontos do prêmio exportação RIG multiplicado por 0,220462</t>
  </si>
  <si>
    <t>Relação entre OV CBOT e Brendt barril - quanto mais perto de 7 mais indicada é a compra</t>
  </si>
  <si>
    <t>Relação entre OV Veranópolis e Brendt barril - quanto mais perto de 7 mais indicada é a compra</t>
  </si>
  <si>
    <t>Variável</t>
  </si>
  <si>
    <t>Óleo de Soja Cuiabá (R$/ton)</t>
  </si>
  <si>
    <t>Óleo de Soja Rio Verde (R$/ton)</t>
  </si>
  <si>
    <t>Óleo de soja bruto, FOB, sem PIS/COFINS, 7% ICMS</t>
  </si>
  <si>
    <t>Óleo de soja bruto, FOB, sem PIS/COFINS, s/ ICMS</t>
  </si>
  <si>
    <t>http://www.valor.com.br/valor-data/commodities/minerais</t>
  </si>
  <si>
    <t>Link</t>
  </si>
  <si>
    <t>http://www.valor.com.br/valor-data/commodities/agricolas</t>
  </si>
  <si>
    <t>http://www.bcb.gov.br/pt-br/paginas/default.aspx</t>
  </si>
  <si>
    <t>Média Ptax's do dia</t>
  </si>
  <si>
    <t>http://cepea.esalq.usp.br/boi/</t>
  </si>
  <si>
    <t>http://www.safras.com.br/safrasprodutos/Safrasnet.aspx</t>
  </si>
  <si>
    <t>Log in: vendas@oleoplan.com.br; Senha: 741109; Diretório: Boi/Cotações de preços físicos</t>
  </si>
  <si>
    <t>Log in: vendas@oleoplan.com.br; Senha: 741109; Diretório: Boi/Informativo Diário</t>
  </si>
  <si>
    <t>Log in: vendas@oleoplan.com.br; Senha: 741109; Diretório: Soja/Informativo Diário Óleo</t>
  </si>
  <si>
    <t>Log in: vendas@oleoplan.com.br; Senha: 741109; Diretório: Soja/Informativo Diário Soja</t>
  </si>
  <si>
    <t>Log in: vendas@oleoplan.com.br; Senha: 741109; Diretório: Soja/Informativo Diário Soja (transformar os pontos em dólares por meio da Conversão de Unidades Agrícolas)</t>
  </si>
  <si>
    <t>Petróleo Brent (US$/barril)</t>
  </si>
  <si>
    <t>Média Móvel</t>
  </si>
  <si>
    <t>View All Energy Products</t>
  </si>
  <si>
    <t>RME Biodiesel FOB Rdam (Argus) (RED Compliant) vs. Low Sulphur Gasoil Futures</t>
  </si>
  <si>
    <t>Valor de venda</t>
  </si>
  <si>
    <t>European Low Sulphur Gasoil Bullet Futures</t>
  </si>
  <si>
    <t>Ácido Graxo Oleoplan Nordeste (R$/ton)</t>
  </si>
  <si>
    <t>Soja Goiás (R$/saca 60kg)</t>
  </si>
  <si>
    <t>Soja em grão à granel, CIF Rio Verde-GO</t>
  </si>
  <si>
    <t>Formato</t>
  </si>
  <si>
    <t>http://www.cmegroup.com/europe/products/energy/biofuels/european-gasoil-ice-calendar-future_quotes_settlements_futures.html?sector=AGRICULTURE&amp;clearingCode=0B</t>
  </si>
  <si>
    <t>Log in: vendas@oleoplan.com.br; Senha: 741109; Diretório: Soja/Informativo Diário Óleo Soja</t>
  </si>
  <si>
    <t/>
  </si>
  <si>
    <t>Óleo de Palma Bolsa CIF Rotterdam (US$/ton)</t>
  </si>
  <si>
    <t>Petróleo Brent (US$/ton)</t>
  </si>
  <si>
    <t>http://www.cmegroup.com/europe/products/energy/biofuels/european-fame-0-biodiesel-fob-ara-red-compliant-argus-vs-european-gasoil-ice-spread-calendar-futures.html_quotes_settlements_futures.html</t>
  </si>
  <si>
    <t>http://www.cmegroup.com/europe/products/energy/biofuels/european-rme-biodiesel-fob-ara-red-compliant-argus-vs-european-gasoil-ice-spread-calendar-futures.html_quotes_settlements_futures.html</t>
  </si>
  <si>
    <t>compra</t>
  </si>
  <si>
    <t>Custo efetivo recomp das compras de GA do dia para Veranópolis</t>
  </si>
  <si>
    <t>Custo efetivo recomp das compras de GA do dia para Iraquara</t>
  </si>
  <si>
    <t>Custo efetivo recomp das compras de AG do dia para Veranópolis</t>
  </si>
  <si>
    <t>A partir do dia 15/12/2016, essa informação passou a ser pega da página do investing.com [http://br.investing.com/commodities/brent-oil]</t>
  </si>
  <si>
    <t>A partir do dia 15/12/2016, essa informação passou a ser pega da página de outra página do site do Valor Econômico [http://www.valor.com.br/valor-data/tabela/5846/oleo-vegetal]</t>
  </si>
  <si>
    <t>Biodiesel Oleoplan (R$/m³)</t>
  </si>
  <si>
    <t>Biodiesel Oleoplan Nordeste (R$/m³)</t>
  </si>
  <si>
    <t>Prêmio RME (US$/mt)</t>
  </si>
  <si>
    <t>FAME Biodiesel (US$/mt)</t>
  </si>
  <si>
    <t>Gasoil (US$/mt)</t>
  </si>
  <si>
    <t>Óleo de Palma Bruto (US$/ton)</t>
  </si>
  <si>
    <t>c$</t>
  </si>
  <si>
    <t>buschel</t>
  </si>
  <si>
    <t>MP AA Oleoplan (R$/ton)</t>
  </si>
  <si>
    <t>MP AA Oleoplan Nordeste (R$/ton)</t>
  </si>
  <si>
    <t>MP AG Oleoplan (R$/ton)</t>
  </si>
  <si>
    <t>MP AG Oleoplan Nordeste (R$/ton)</t>
  </si>
  <si>
    <t>Boi Gordo PA Redenção (R$/@)</t>
  </si>
  <si>
    <t>Boi Gordo RO Cacoal (R$/@)</t>
  </si>
  <si>
    <t>Boi Gordo SP (R$/@)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</si>
</sst>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_-[$€-2]\ * #,##0.00_-;\-[$€-2]\ * #,##0.00_-;_-[$€-2]\ * &quot;-&quot;??_-;_-@_-"/>
    <numFmt numFmtId="169" formatCode="_-* #,##0_-;\-* #,##0_-;_-* &quot;-&quot;??_-;_-@_-"/>
    <numFmt numFmtId="170" formatCode="_-* #,##0.00\ _R_$_-;\-* #,##0.00\ _R_$_-;_-* \-??\ _R_$_-;_-@_-"/>
    <numFmt numFmtId="171" formatCode="_-[$R$-416]\ * #,##0.000_-;\-[$R$-416]\ * #,##0.000_-;_-[$R$-416]\ 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5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1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3" fillId="40" borderId="0" applyNumberFormat="0" applyBorder="0" applyAlignment="0" applyProtection="0"/>
    <xf numFmtId="0" fontId="24" fillId="52" borderId="18" applyNumberFormat="0" applyAlignment="0" applyProtection="0"/>
    <xf numFmtId="0" fontId="25" fillId="53" borderId="19" applyNumberFormat="0" applyAlignment="0" applyProtection="0"/>
    <xf numFmtId="0" fontId="26" fillId="0" borderId="20" applyNumberFormat="0" applyFill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7" borderId="0" applyNumberFormat="0" applyBorder="0" applyAlignment="0" applyProtection="0"/>
    <xf numFmtId="0" fontId="27" fillId="43" borderId="18" applyNumberFormat="0" applyAlignment="0" applyProtection="0"/>
    <xf numFmtId="0" fontId="28" fillId="39" borderId="0" applyNumberFormat="0" applyBorder="0" applyAlignment="0" applyProtection="0"/>
    <xf numFmtId="164" fontId="1" fillId="0" borderId="0" applyFont="0" applyFill="0" applyBorder="0" applyAlignment="0" applyProtection="0"/>
    <xf numFmtId="0" fontId="29" fillId="58" borderId="0" applyNumberFormat="0" applyBorder="0" applyAlignment="0" applyProtection="0"/>
    <xf numFmtId="0" fontId="18" fillId="0" borderId="0"/>
    <xf numFmtId="0" fontId="1" fillId="0" borderId="0"/>
    <xf numFmtId="0" fontId="18" fillId="59" borderId="21" applyNumberFormat="0" applyAlignment="0" applyProtection="0"/>
    <xf numFmtId="9" fontId="18" fillId="0" borderId="0" applyFill="0" applyBorder="0" applyAlignment="0" applyProtection="0"/>
    <xf numFmtId="0" fontId="30" fillId="52" borderId="22" applyNumberFormat="0" applyAlignment="0" applyProtection="0"/>
    <xf numFmtId="165" fontId="1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6" applyNumberFormat="0" applyFill="0" applyAlignment="0" applyProtection="0"/>
    <xf numFmtId="170" fontId="18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13" fillId="34" borderId="0" xfId="0" applyFont="1" applyFill="1"/>
    <xf numFmtId="0" fontId="0" fillId="33" borderId="0" xfId="0" applyFill="1"/>
    <xf numFmtId="0" fontId="20" fillId="33" borderId="0" xfId="46" applyFill="1"/>
    <xf numFmtId="0" fontId="20" fillId="0" borderId="0" xfId="46"/>
    <xf numFmtId="0" fontId="0" fillId="37" borderId="0" xfId="0" applyFill="1"/>
    <xf numFmtId="165" fontId="0" fillId="37" borderId="0" xfId="45" applyFont="1" applyFill="1"/>
    <xf numFmtId="0" fontId="0" fillId="37" borderId="10" xfId="0" applyFill="1" applyBorder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7" borderId="11" xfId="0" applyFill="1" applyBorder="1" applyAlignment="1">
      <alignment vertical="center" wrapText="1"/>
    </xf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  <xf numFmtId="0" fontId="39" fillId="35" borderId="0" xfId="0" applyFont="1" applyFill="1" applyAlignment="1">
      <alignment horizontal="center" vertical="center" wrapText="1"/>
    </xf>
    <xf numFmtId="16" fontId="40" fillId="35" borderId="0" xfId="0" applyNumberFormat="1" applyFont="1" applyFill="1" applyAlignment="1">
      <alignment horizontal="center" vertical="center"/>
    </xf>
    <xf numFmtId="0" fontId="40" fillId="36" borderId="0" xfId="0" applyFont="1" applyFill="1"/>
    <xf numFmtId="166" fontId="40" fillId="0" borderId="0" xfId="0" applyNumberFormat="1" applyFont="1"/>
    <xf numFmtId="0" fontId="40" fillId="35" borderId="0" xfId="0" applyFont="1" applyFill="1"/>
    <xf numFmtId="0" fontId="40" fillId="36" borderId="0" xfId="45" applyNumberFormat="1" applyFont="1" applyFill="1"/>
    <xf numFmtId="169" fontId="40" fillId="36" borderId="0" xfId="45" applyNumberFormat="1" applyFont="1" applyFill="1"/>
    <xf numFmtId="167" fontId="40" fillId="36" borderId="0" xfId="45" applyNumberFormat="1" applyFont="1" applyFill="1"/>
    <xf numFmtId="167" fontId="40" fillId="36" borderId="0" xfId="0" applyNumberFormat="1" applyFont="1" applyFill="1"/>
    <xf numFmtId="167" fontId="40" fillId="36" borderId="0" xfId="44" applyNumberFormat="1" applyFont="1" applyFill="1"/>
    <xf numFmtId="167" fontId="40" fillId="35" borderId="0" xfId="0" applyNumberFormat="1" applyFont="1" applyFill="1"/>
    <xf numFmtId="0" fontId="40" fillId="36" borderId="0" xfId="44" applyNumberFormat="1" applyFont="1" applyFill="1"/>
    <xf numFmtId="165" fontId="40" fillId="36" borderId="0" xfId="45" applyFont="1" applyFill="1"/>
    <xf numFmtId="167" fontId="40" fillId="0" borderId="0" xfId="44" applyNumberFormat="1" applyFont="1"/>
    <xf numFmtId="167" fontId="40" fillId="0" borderId="0" xfId="0" applyNumberFormat="1" applyFont="1"/>
    <xf numFmtId="166" fontId="40" fillId="36" borderId="0" xfId="44" applyNumberFormat="1" applyFont="1" applyFill="1"/>
    <xf numFmtId="168" fontId="40" fillId="35" borderId="0" xfId="0" applyNumberFormat="1" applyFont="1" applyFill="1"/>
    <xf numFmtId="164" fontId="40" fillId="36" borderId="0" xfId="1" applyFont="1" applyFill="1"/>
    <xf numFmtId="2" fontId="0" fillId="37" borderId="0" xfId="0" applyNumberFormat="1" applyFill="1"/>
    <xf numFmtId="0" fontId="0" fillId="36" borderId="0" xfId="44" applyNumberFormat="1" applyFont="1" applyFill="1"/>
    <xf numFmtId="0" fontId="40" fillId="37" borderId="0" xfId="0" applyFont="1" applyFill="1"/>
    <xf numFmtId="166" fontId="40" fillId="37" borderId="0" xfId="1" applyNumberFormat="1" applyFont="1" applyFill="1"/>
    <xf numFmtId="0" fontId="40" fillId="37" borderId="0" xfId="45" applyNumberFormat="1" applyFont="1" applyFill="1"/>
    <xf numFmtId="169" fontId="40" fillId="37" borderId="0" xfId="45" applyNumberFormat="1" applyFont="1" applyFill="1"/>
    <xf numFmtId="166" fontId="40" fillId="37" borderId="0" xfId="0" applyNumberFormat="1" applyFont="1" applyFill="1"/>
    <xf numFmtId="166" fontId="40" fillId="37" borderId="0" xfId="45" applyNumberFormat="1" applyFont="1" applyFill="1"/>
    <xf numFmtId="167" fontId="40" fillId="37" borderId="0" xfId="0" applyNumberFormat="1" applyFont="1" applyFill="1"/>
    <xf numFmtId="0" fontId="40" fillId="37" borderId="0" xfId="44" applyNumberFormat="1" applyFont="1" applyFill="1"/>
    <xf numFmtId="167" fontId="40" fillId="37" borderId="0" xfId="44" applyNumberFormat="1" applyFont="1" applyFill="1"/>
    <xf numFmtId="0" fontId="40" fillId="37" borderId="0" xfId="44" applyNumberFormat="1" applyFont="1" applyFill="1" applyAlignment="1">
      <alignment horizontal="left"/>
    </xf>
    <xf numFmtId="166" fontId="40" fillId="37" borderId="0" xfId="44" applyNumberFormat="1" applyFont="1" applyFill="1"/>
    <xf numFmtId="10" fontId="40" fillId="37" borderId="0" xfId="44" applyNumberFormat="1" applyFont="1" applyFill="1"/>
    <xf numFmtId="0" fontId="0" fillId="37" borderId="0" xfId="44" applyNumberFormat="1" applyFont="1" applyFill="1"/>
    <xf numFmtId="164" fontId="40" fillId="37" borderId="0" xfId="1" applyFont="1" applyFill="1"/>
    <xf numFmtId="166" fontId="40" fillId="0" borderId="0" xfId="45" applyNumberFormat="1" applyFont="1"/>
    <xf numFmtId="169" fontId="40" fillId="0" borderId="0" xfId="45" applyNumberFormat="1" applyFont="1"/>
    <xf numFmtId="166" fontId="40" fillId="0" borderId="0" xfId="1" applyNumberFormat="1" applyFont="1"/>
    <xf numFmtId="167" fontId="40" fillId="0" borderId="0" xfId="45" applyNumberFormat="1" applyFont="1"/>
    <xf numFmtId="166" fontId="0" fillId="37" borderId="0" xfId="45" applyNumberFormat="1" applyFont="1" applyFill="1"/>
    <xf numFmtId="167" fontId="1" fillId="37" borderId="0" xfId="44" applyNumberFormat="1" applyFill="1"/>
    <xf numFmtId="166" fontId="0" fillId="37" borderId="0" xfId="0" applyNumberFormat="1" applyFill="1"/>
    <xf numFmtId="166" fontId="0" fillId="0" borderId="0" xfId="0" applyNumberFormat="1"/>
    <xf numFmtId="169" fontId="0" fillId="37" borderId="0" xfId="45" applyNumberFormat="1" applyFont="1" applyFill="1"/>
    <xf numFmtId="166" fontId="0" fillId="36" borderId="0" xfId="45" applyNumberFormat="1" applyFont="1" applyFill="1"/>
    <xf numFmtId="167" fontId="0" fillId="36" borderId="0" xfId="44" applyNumberFormat="1" applyFont="1" applyFill="1"/>
    <xf numFmtId="167" fontId="0" fillId="37" borderId="0" xfId="0" applyNumberFormat="1" applyFill="1"/>
    <xf numFmtId="167" fontId="0" fillId="35" borderId="0" xfId="0" applyNumberFormat="1" applyFill="1"/>
    <xf numFmtId="167" fontId="0" fillId="36" borderId="0" xfId="0" applyNumberFormat="1" applyFill="1"/>
    <xf numFmtId="167" fontId="0" fillId="37" borderId="0" xfId="44" applyNumberFormat="1" applyFont="1" applyFill="1"/>
    <xf numFmtId="166" fontId="0" fillId="36" borderId="0" xfId="44" applyNumberFormat="1" applyFont="1" applyFill="1"/>
    <xf numFmtId="168" fontId="0" fillId="35" borderId="0" xfId="0" applyNumberFormat="1" applyFill="1"/>
    <xf numFmtId="164" fontId="0" fillId="37" borderId="0" xfId="1" applyFont="1" applyFill="1"/>
    <xf numFmtId="164" fontId="0" fillId="36" borderId="0" xfId="1" applyFont="1" applyFill="1"/>
    <xf numFmtId="0" fontId="0" fillId="35" borderId="0" xfId="0" applyFill="1"/>
    <xf numFmtId="166" fontId="0" fillId="0" borderId="0" xfId="45" applyNumberFormat="1" applyFont="1"/>
    <xf numFmtId="169" fontId="0" fillId="0" borderId="0" xfId="45" applyNumberFormat="1" applyFont="1"/>
    <xf numFmtId="166" fontId="0" fillId="0" borderId="0" xfId="1" applyNumberFormat="1" applyFont="1"/>
    <xf numFmtId="167" fontId="0" fillId="0" borderId="0" xfId="45" applyNumberFormat="1" applyFont="1"/>
    <xf numFmtId="167" fontId="0" fillId="0" borderId="0" xfId="44" applyNumberFormat="1" applyFont="1"/>
    <xf numFmtId="167" fontId="0" fillId="0" borderId="0" xfId="0" applyNumberFormat="1"/>
    <xf numFmtId="0" fontId="0" fillId="36" borderId="0" xfId="0" applyFill="1"/>
    <xf numFmtId="167" fontId="1" fillId="36" borderId="0" xfId="44" applyNumberFormat="1" applyFill="1"/>
    <xf numFmtId="167" fontId="1" fillId="36" borderId="0" xfId="44" applyNumberFormat="1" applyFont="1" applyFill="1"/>
    <xf numFmtId="167" fontId="1" fillId="37" borderId="0" xfId="44" applyNumberFormat="1" applyFont="1" applyFill="1"/>
    <xf numFmtId="166" fontId="1" fillId="37" borderId="0" xfId="44" applyNumberFormat="1" applyFont="1" applyFill="1"/>
    <xf numFmtId="166" fontId="0" fillId="36" borderId="0" xfId="0" applyNumberFormat="1" applyFont="1" applyFill="1"/>
    <xf numFmtId="166" fontId="1" fillId="37" borderId="0" xfId="45" applyNumberFormat="1" applyFill="1"/>
    <xf numFmtId="169" fontId="1" fillId="37" borderId="0" xfId="45" applyNumberFormat="1" applyFill="1"/>
    <xf numFmtId="169" fontId="1" fillId="36" borderId="0" xfId="45" applyNumberFormat="1" applyFill="1"/>
    <xf numFmtId="166" fontId="1" fillId="37" borderId="0" xfId="1" applyNumberFormat="1" applyFill="1"/>
    <xf numFmtId="167" fontId="1" fillId="36" borderId="0" xfId="45" applyNumberFormat="1" applyFill="1"/>
    <xf numFmtId="167" fontId="1" fillId="37" borderId="0" xfId="0" applyNumberFormat="1" applyFont="1" applyFill="1"/>
    <xf numFmtId="167" fontId="1" fillId="35" borderId="0" xfId="0" applyNumberFormat="1" applyFont="1" applyFill="1"/>
    <xf numFmtId="167" fontId="1" fillId="36" borderId="0" xfId="0" applyNumberFormat="1" applyFont="1" applyFill="1"/>
    <xf numFmtId="166" fontId="1" fillId="37" borderId="0" xfId="44" applyNumberFormat="1" applyFill="1"/>
    <xf numFmtId="165" fontId="1" fillId="36" borderId="0" xfId="45" applyFill="1"/>
    <xf numFmtId="10" fontId="1" fillId="37" borderId="0" xfId="44" applyNumberFormat="1" applyFill="1"/>
    <xf numFmtId="166" fontId="14" fillId="36" borderId="0" xfId="44" applyNumberFormat="1" applyFont="1" applyFill="1"/>
    <xf numFmtId="166" fontId="1" fillId="36" borderId="0" xfId="44" applyNumberFormat="1" applyFont="1" applyFill="1"/>
    <xf numFmtId="0" fontId="0" fillId="36" borderId="0" xfId="0" applyFont="1" applyFill="1"/>
    <xf numFmtId="0" fontId="0" fillId="0" borderId="0" xfId="0" applyFont="1"/>
    <xf numFmtId="0" fontId="0" fillId="37" borderId="0" xfId="0" applyFont="1" applyFill="1"/>
    <xf numFmtId="166" fontId="0" fillId="37" borderId="0" xfId="0" applyNumberFormat="1" applyFont="1" applyFill="1"/>
    <xf numFmtId="166" fontId="0" fillId="0" borderId="0" xfId="0" applyNumberFormat="1" applyFont="1"/>
    <xf numFmtId="0" fontId="0" fillId="35" borderId="0" xfId="0" applyFont="1" applyFill="1"/>
    <xf numFmtId="166" fontId="0" fillId="35" borderId="0" xfId="0" applyNumberFormat="1" applyFont="1" applyFill="1"/>
    <xf numFmtId="0" fontId="0" fillId="37" borderId="0" xfId="45" applyNumberFormat="1" applyFont="1" applyFill="1"/>
    <xf numFmtId="167" fontId="0" fillId="36" borderId="0" xfId="0" applyNumberFormat="1" applyFont="1" applyFill="1"/>
    <xf numFmtId="171" fontId="40" fillId="37" borderId="0" xfId="0" applyNumberFormat="1" applyFont="1" applyFill="1"/>
    <xf numFmtId="167" fontId="0" fillId="37" borderId="0" xfId="0" applyNumberFormat="1" applyFont="1" applyFill="1"/>
    <xf numFmtId="10" fontId="1" fillId="37" borderId="0" xfId="44" applyNumberFormat="1" applyFont="1" applyFill="1"/>
    <xf numFmtId="166" fontId="14" fillId="36" borderId="0" xfId="0" applyNumberFormat="1" applyFont="1" applyFill="1"/>
    <xf numFmtId="167" fontId="14" fillId="37" borderId="0" xfId="44" applyNumberFormat="1" applyFont="1" applyFill="1"/>
    <xf numFmtId="167" fontId="14" fillId="36" borderId="0" xfId="44" applyNumberFormat="1" applyFont="1" applyFill="1"/>
    <xf numFmtId="167" fontId="43" fillId="37" borderId="0" xfId="44" applyNumberFormat="1" applyFont="1" applyFill="1"/>
    <xf numFmtId="167" fontId="43" fillId="36" borderId="0" xfId="44" applyNumberFormat="1" applyFont="1" applyFill="1"/>
    <xf numFmtId="0" fontId="16" fillId="36" borderId="15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 wrapText="1"/>
    </xf>
  </cellXfs>
  <cellStyles count="417">
    <cellStyle name="20% - Ênfase1" xfId="20" builtinId="30" customBuiltin="1"/>
    <cellStyle name="20% - Ênfase1 2" xfId="49" xr:uid="{00000000-0005-0000-0000-000001000000}"/>
    <cellStyle name="20% - Ênfase2" xfId="24" builtinId="34" customBuiltin="1"/>
    <cellStyle name="20% - Ênfase2 2" xfId="50" xr:uid="{00000000-0005-0000-0000-000003000000}"/>
    <cellStyle name="20% - Ênfase3" xfId="28" builtinId="38" customBuiltin="1"/>
    <cellStyle name="20% - Ênfase3 2" xfId="51" xr:uid="{00000000-0005-0000-0000-000005000000}"/>
    <cellStyle name="20% - Ênfase4" xfId="32" builtinId="42" customBuiltin="1"/>
    <cellStyle name="20% - Ênfase4 2" xfId="52" xr:uid="{00000000-0005-0000-0000-000007000000}"/>
    <cellStyle name="20% - Ênfase5" xfId="36" builtinId="46" customBuiltin="1"/>
    <cellStyle name="20% - Ênfase5 2" xfId="53" xr:uid="{00000000-0005-0000-0000-000009000000}"/>
    <cellStyle name="20% - Ênfase6" xfId="40" builtinId="50" customBuiltin="1"/>
    <cellStyle name="20% - Ênfase6 2" xfId="54" xr:uid="{00000000-0005-0000-0000-00000B000000}"/>
    <cellStyle name="40% - Ênfase1" xfId="21" builtinId="31" customBuiltin="1"/>
    <cellStyle name="40% - Ênfase1 2" xfId="55" xr:uid="{00000000-0005-0000-0000-00000D000000}"/>
    <cellStyle name="40% - Ênfase2" xfId="25" builtinId="35" customBuiltin="1"/>
    <cellStyle name="40% - Ênfase2 2" xfId="56" xr:uid="{00000000-0005-0000-0000-00000F000000}"/>
    <cellStyle name="40% - Ênfase3" xfId="29" builtinId="39" customBuiltin="1"/>
    <cellStyle name="40% - Ênfase3 2" xfId="57" xr:uid="{00000000-0005-0000-0000-000011000000}"/>
    <cellStyle name="40% - Ênfase4" xfId="33" builtinId="43" customBuiltin="1"/>
    <cellStyle name="40% - Ênfase4 2" xfId="58" xr:uid="{00000000-0005-0000-0000-000013000000}"/>
    <cellStyle name="40% - Ênfase5" xfId="37" builtinId="47" customBuiltin="1"/>
    <cellStyle name="40% - Ênfase5 2" xfId="59" xr:uid="{00000000-0005-0000-0000-000015000000}"/>
    <cellStyle name="40% - Ênfase6" xfId="41" builtinId="51" customBuiltin="1"/>
    <cellStyle name="40% - Ênfase6 2" xfId="60" xr:uid="{00000000-0005-0000-0000-000017000000}"/>
    <cellStyle name="60% - Ênfase1" xfId="22" builtinId="32" customBuiltin="1"/>
    <cellStyle name="60% - Ênfase1 2" xfId="61" xr:uid="{00000000-0005-0000-0000-000019000000}"/>
    <cellStyle name="60% - Ênfase2" xfId="26" builtinId="36" customBuiltin="1"/>
    <cellStyle name="60% - Ênfase2 2" xfId="62" xr:uid="{00000000-0005-0000-0000-00001B000000}"/>
    <cellStyle name="60% - Ênfase3" xfId="30" builtinId="40" customBuiltin="1"/>
    <cellStyle name="60% - Ênfase3 2" xfId="63" xr:uid="{00000000-0005-0000-0000-00001D000000}"/>
    <cellStyle name="60% - Ênfase4" xfId="34" builtinId="44" customBuiltin="1"/>
    <cellStyle name="60% - Ênfase4 2" xfId="64" xr:uid="{00000000-0005-0000-0000-00001F000000}"/>
    <cellStyle name="60% - Ênfase5" xfId="38" builtinId="48" customBuiltin="1"/>
    <cellStyle name="60% - Ênfase5 2" xfId="65" xr:uid="{00000000-0005-0000-0000-000021000000}"/>
    <cellStyle name="60% - Ênfase6" xfId="42" builtinId="52" customBuiltin="1"/>
    <cellStyle name="60% - Ênfase6 2" xfId="66" xr:uid="{00000000-0005-0000-0000-000023000000}"/>
    <cellStyle name="Bom" xfId="7" builtinId="26" customBuiltin="1"/>
    <cellStyle name="Bom 2" xfId="67" xr:uid="{00000000-0005-0000-0000-000025000000}"/>
    <cellStyle name="Cálculo" xfId="12" builtinId="22" customBuiltin="1"/>
    <cellStyle name="Cálculo 2" xfId="68" xr:uid="{00000000-0005-0000-0000-000027000000}"/>
    <cellStyle name="Célula de Verificação" xfId="14" builtinId="23" customBuiltin="1"/>
    <cellStyle name="Célula de Verificação 2" xfId="69" xr:uid="{00000000-0005-0000-0000-000029000000}"/>
    <cellStyle name="Célula Vinculada" xfId="13" builtinId="24" customBuiltin="1"/>
    <cellStyle name="Célula Vinculada 2" xfId="70" xr:uid="{00000000-0005-0000-0000-00002B000000}"/>
    <cellStyle name="Ênfase1" xfId="19" builtinId="29" customBuiltin="1"/>
    <cellStyle name="Ênfase1 2" xfId="71" xr:uid="{00000000-0005-0000-0000-00002D000000}"/>
    <cellStyle name="Ênfase2" xfId="23" builtinId="33" customBuiltin="1"/>
    <cellStyle name="Ênfase2 2" xfId="72" xr:uid="{00000000-0005-0000-0000-00002F000000}"/>
    <cellStyle name="Ênfase3" xfId="27" builtinId="37" customBuiltin="1"/>
    <cellStyle name="Ênfase3 2" xfId="73" xr:uid="{00000000-0005-0000-0000-000031000000}"/>
    <cellStyle name="Ênfase4" xfId="31" builtinId="41" customBuiltin="1"/>
    <cellStyle name="Ênfase4 2" xfId="74" xr:uid="{00000000-0005-0000-0000-000033000000}"/>
    <cellStyle name="Ênfase5" xfId="35" builtinId="45" customBuiltin="1"/>
    <cellStyle name="Ênfase5 2" xfId="75" xr:uid="{00000000-0005-0000-0000-000035000000}"/>
    <cellStyle name="Ênfase6" xfId="39" builtinId="49" customBuiltin="1"/>
    <cellStyle name="Ênfase6 2" xfId="76" xr:uid="{00000000-0005-0000-0000-000037000000}"/>
    <cellStyle name="Entrada" xfId="10" builtinId="20" customBuiltin="1"/>
    <cellStyle name="Entrada 2" xfId="77" xr:uid="{00000000-0005-0000-0000-000039000000}"/>
    <cellStyle name="Hiperlink" xfId="46" builtinId="8"/>
    <cellStyle name="Incorreto 2" xfId="78" xr:uid="{00000000-0005-0000-0000-00003C000000}"/>
    <cellStyle name="Moeda" xfId="1" builtinId="4"/>
    <cellStyle name="Moeda 10" xfId="123" xr:uid="{00000000-0005-0000-0000-00003E000000}"/>
    <cellStyle name="Moeda 10 2" xfId="274" xr:uid="{00000000-0005-0000-0000-00003F000000}"/>
    <cellStyle name="Moeda 11" xfId="127" xr:uid="{00000000-0005-0000-0000-000040000000}"/>
    <cellStyle name="Moeda 11 2" xfId="278" xr:uid="{00000000-0005-0000-0000-000041000000}"/>
    <cellStyle name="Moeda 12" xfId="131" xr:uid="{00000000-0005-0000-0000-000042000000}"/>
    <cellStyle name="Moeda 12 2" xfId="282" xr:uid="{00000000-0005-0000-0000-000043000000}"/>
    <cellStyle name="Moeda 13" xfId="135" xr:uid="{00000000-0005-0000-0000-000044000000}"/>
    <cellStyle name="Moeda 13 2" xfId="286" xr:uid="{00000000-0005-0000-0000-000045000000}"/>
    <cellStyle name="Moeda 14" xfId="139" xr:uid="{00000000-0005-0000-0000-000046000000}"/>
    <cellStyle name="Moeda 14 2" xfId="290" xr:uid="{00000000-0005-0000-0000-000047000000}"/>
    <cellStyle name="Moeda 15" xfId="143" xr:uid="{00000000-0005-0000-0000-000048000000}"/>
    <cellStyle name="Moeda 15 2" xfId="294" xr:uid="{00000000-0005-0000-0000-000049000000}"/>
    <cellStyle name="Moeda 16" xfId="147" xr:uid="{00000000-0005-0000-0000-00004A000000}"/>
    <cellStyle name="Moeda 16 2" xfId="298" xr:uid="{00000000-0005-0000-0000-00004B000000}"/>
    <cellStyle name="Moeda 17" xfId="151" xr:uid="{00000000-0005-0000-0000-00004C000000}"/>
    <cellStyle name="Moeda 17 2" xfId="302" xr:uid="{00000000-0005-0000-0000-00004D000000}"/>
    <cellStyle name="Moeda 18" xfId="155" xr:uid="{00000000-0005-0000-0000-00004E000000}"/>
    <cellStyle name="Moeda 18 2" xfId="306" xr:uid="{00000000-0005-0000-0000-00004F000000}"/>
    <cellStyle name="Moeda 19" xfId="159" xr:uid="{00000000-0005-0000-0000-000050000000}"/>
    <cellStyle name="Moeda 19 2" xfId="310" xr:uid="{00000000-0005-0000-0000-000051000000}"/>
    <cellStyle name="Moeda 2" xfId="79" xr:uid="{00000000-0005-0000-0000-000052000000}"/>
    <cellStyle name="Moeda 2 10" xfId="132" xr:uid="{00000000-0005-0000-0000-000053000000}"/>
    <cellStyle name="Moeda 2 10 2" xfId="283" xr:uid="{00000000-0005-0000-0000-000054000000}"/>
    <cellStyle name="Moeda 2 11" xfId="136" xr:uid="{00000000-0005-0000-0000-000055000000}"/>
    <cellStyle name="Moeda 2 11 2" xfId="287" xr:uid="{00000000-0005-0000-0000-000056000000}"/>
    <cellStyle name="Moeda 2 12" xfId="140" xr:uid="{00000000-0005-0000-0000-000057000000}"/>
    <cellStyle name="Moeda 2 12 2" xfId="291" xr:uid="{00000000-0005-0000-0000-000058000000}"/>
    <cellStyle name="Moeda 2 13" xfId="144" xr:uid="{00000000-0005-0000-0000-000059000000}"/>
    <cellStyle name="Moeda 2 13 2" xfId="295" xr:uid="{00000000-0005-0000-0000-00005A000000}"/>
    <cellStyle name="Moeda 2 14" xfId="148" xr:uid="{00000000-0005-0000-0000-00005B000000}"/>
    <cellStyle name="Moeda 2 14 2" xfId="299" xr:uid="{00000000-0005-0000-0000-00005C000000}"/>
    <cellStyle name="Moeda 2 15" xfId="152" xr:uid="{00000000-0005-0000-0000-00005D000000}"/>
    <cellStyle name="Moeda 2 15 2" xfId="303" xr:uid="{00000000-0005-0000-0000-00005E000000}"/>
    <cellStyle name="Moeda 2 16" xfId="156" xr:uid="{00000000-0005-0000-0000-00005F000000}"/>
    <cellStyle name="Moeda 2 16 2" xfId="307" xr:uid="{00000000-0005-0000-0000-000060000000}"/>
    <cellStyle name="Moeda 2 17" xfId="160" xr:uid="{00000000-0005-0000-0000-000061000000}"/>
    <cellStyle name="Moeda 2 17 2" xfId="311" xr:uid="{00000000-0005-0000-0000-000062000000}"/>
    <cellStyle name="Moeda 2 18" xfId="164" xr:uid="{00000000-0005-0000-0000-000063000000}"/>
    <cellStyle name="Moeda 2 18 2" xfId="315" xr:uid="{00000000-0005-0000-0000-000064000000}"/>
    <cellStyle name="Moeda 2 19" xfId="168" xr:uid="{00000000-0005-0000-0000-000065000000}"/>
    <cellStyle name="Moeda 2 19 2" xfId="319" xr:uid="{00000000-0005-0000-0000-000066000000}"/>
    <cellStyle name="Moeda 2 2" xfId="100" xr:uid="{00000000-0005-0000-0000-000067000000}"/>
    <cellStyle name="Moeda 2 2 2" xfId="251" xr:uid="{00000000-0005-0000-0000-000068000000}"/>
    <cellStyle name="Moeda 2 2 3" xfId="405" xr:uid="{00000000-0005-0000-0000-000069000000}"/>
    <cellStyle name="Moeda 2 2 4" xfId="414" xr:uid="{00000000-0005-0000-0000-00006A000000}"/>
    <cellStyle name="Moeda 2 20" xfId="172" xr:uid="{00000000-0005-0000-0000-00006B000000}"/>
    <cellStyle name="Moeda 2 20 2" xfId="323" xr:uid="{00000000-0005-0000-0000-00006C000000}"/>
    <cellStyle name="Moeda 2 21" xfId="176" xr:uid="{00000000-0005-0000-0000-00006D000000}"/>
    <cellStyle name="Moeda 2 21 2" xfId="327" xr:uid="{00000000-0005-0000-0000-00006E000000}"/>
    <cellStyle name="Moeda 2 22" xfId="180" xr:uid="{00000000-0005-0000-0000-00006F000000}"/>
    <cellStyle name="Moeda 2 22 2" xfId="331" xr:uid="{00000000-0005-0000-0000-000070000000}"/>
    <cellStyle name="Moeda 2 23" xfId="184" xr:uid="{00000000-0005-0000-0000-000071000000}"/>
    <cellStyle name="Moeda 2 23 2" xfId="335" xr:uid="{00000000-0005-0000-0000-000072000000}"/>
    <cellStyle name="Moeda 2 24" xfId="188" xr:uid="{00000000-0005-0000-0000-000073000000}"/>
    <cellStyle name="Moeda 2 24 2" xfId="339" xr:uid="{00000000-0005-0000-0000-000074000000}"/>
    <cellStyle name="Moeda 2 25" xfId="192" xr:uid="{00000000-0005-0000-0000-000075000000}"/>
    <cellStyle name="Moeda 2 25 2" xfId="343" xr:uid="{00000000-0005-0000-0000-000076000000}"/>
    <cellStyle name="Moeda 2 26" xfId="196" xr:uid="{00000000-0005-0000-0000-000077000000}"/>
    <cellStyle name="Moeda 2 26 2" xfId="347" xr:uid="{00000000-0005-0000-0000-000078000000}"/>
    <cellStyle name="Moeda 2 27" xfId="200" xr:uid="{00000000-0005-0000-0000-000079000000}"/>
    <cellStyle name="Moeda 2 27 2" xfId="351" xr:uid="{00000000-0005-0000-0000-00007A000000}"/>
    <cellStyle name="Moeda 2 28" xfId="204" xr:uid="{00000000-0005-0000-0000-00007B000000}"/>
    <cellStyle name="Moeda 2 28 2" xfId="355" xr:uid="{00000000-0005-0000-0000-00007C000000}"/>
    <cellStyle name="Moeda 2 29" xfId="208" xr:uid="{00000000-0005-0000-0000-00007D000000}"/>
    <cellStyle name="Moeda 2 29 2" xfId="359" xr:uid="{00000000-0005-0000-0000-00007E000000}"/>
    <cellStyle name="Moeda 2 3" xfId="104" xr:uid="{00000000-0005-0000-0000-00007F000000}"/>
    <cellStyle name="Moeda 2 3 2" xfId="255" xr:uid="{00000000-0005-0000-0000-000080000000}"/>
    <cellStyle name="Moeda 2 30" xfId="212" xr:uid="{00000000-0005-0000-0000-000081000000}"/>
    <cellStyle name="Moeda 2 30 2" xfId="363" xr:uid="{00000000-0005-0000-0000-000082000000}"/>
    <cellStyle name="Moeda 2 31" xfId="216" xr:uid="{00000000-0005-0000-0000-000083000000}"/>
    <cellStyle name="Moeda 2 31 2" xfId="367" xr:uid="{00000000-0005-0000-0000-000084000000}"/>
    <cellStyle name="Moeda 2 32" xfId="220" xr:uid="{00000000-0005-0000-0000-000085000000}"/>
    <cellStyle name="Moeda 2 32 2" xfId="371" xr:uid="{00000000-0005-0000-0000-000086000000}"/>
    <cellStyle name="Moeda 2 33" xfId="224" xr:uid="{00000000-0005-0000-0000-000087000000}"/>
    <cellStyle name="Moeda 2 33 2" xfId="375" xr:uid="{00000000-0005-0000-0000-000088000000}"/>
    <cellStyle name="Moeda 2 34" xfId="228" xr:uid="{00000000-0005-0000-0000-000089000000}"/>
    <cellStyle name="Moeda 2 34 2" xfId="379" xr:uid="{00000000-0005-0000-0000-00008A000000}"/>
    <cellStyle name="Moeda 2 35" xfId="232" xr:uid="{00000000-0005-0000-0000-00008B000000}"/>
    <cellStyle name="Moeda 2 35 2" xfId="383" xr:uid="{00000000-0005-0000-0000-00008C000000}"/>
    <cellStyle name="Moeda 2 36" xfId="236" xr:uid="{00000000-0005-0000-0000-00008D000000}"/>
    <cellStyle name="Moeda 2 36 2" xfId="387" xr:uid="{00000000-0005-0000-0000-00008E000000}"/>
    <cellStyle name="Moeda 2 37" xfId="240" xr:uid="{00000000-0005-0000-0000-00008F000000}"/>
    <cellStyle name="Moeda 2 37 2" xfId="391" xr:uid="{00000000-0005-0000-0000-000090000000}"/>
    <cellStyle name="Moeda 2 38" xfId="245" xr:uid="{00000000-0005-0000-0000-000091000000}"/>
    <cellStyle name="Moeda 2 38 2" xfId="396" xr:uid="{00000000-0005-0000-0000-000092000000}"/>
    <cellStyle name="Moeda 2 39" xfId="401" xr:uid="{00000000-0005-0000-0000-000093000000}"/>
    <cellStyle name="Moeda 2 4" xfId="108" xr:uid="{00000000-0005-0000-0000-000094000000}"/>
    <cellStyle name="Moeda 2 4 2" xfId="259" xr:uid="{00000000-0005-0000-0000-000095000000}"/>
    <cellStyle name="Moeda 2 40" xfId="410" xr:uid="{00000000-0005-0000-0000-000096000000}"/>
    <cellStyle name="Moeda 2 5" xfId="112" xr:uid="{00000000-0005-0000-0000-000097000000}"/>
    <cellStyle name="Moeda 2 5 2" xfId="263" xr:uid="{00000000-0005-0000-0000-000098000000}"/>
    <cellStyle name="Moeda 2 6" xfId="116" xr:uid="{00000000-0005-0000-0000-000099000000}"/>
    <cellStyle name="Moeda 2 6 2" xfId="267" xr:uid="{00000000-0005-0000-0000-00009A000000}"/>
    <cellStyle name="Moeda 2 7" xfId="120" xr:uid="{00000000-0005-0000-0000-00009B000000}"/>
    <cellStyle name="Moeda 2 7 2" xfId="271" xr:uid="{00000000-0005-0000-0000-00009C000000}"/>
    <cellStyle name="Moeda 2 8" xfId="124" xr:uid="{00000000-0005-0000-0000-00009D000000}"/>
    <cellStyle name="Moeda 2 8 2" xfId="275" xr:uid="{00000000-0005-0000-0000-00009E000000}"/>
    <cellStyle name="Moeda 2 9" xfId="128" xr:uid="{00000000-0005-0000-0000-00009F000000}"/>
    <cellStyle name="Moeda 2 9 2" xfId="279" xr:uid="{00000000-0005-0000-0000-0000A0000000}"/>
    <cellStyle name="Moeda 20" xfId="163" xr:uid="{00000000-0005-0000-0000-0000A1000000}"/>
    <cellStyle name="Moeda 20 2" xfId="314" xr:uid="{00000000-0005-0000-0000-0000A2000000}"/>
    <cellStyle name="Moeda 21" xfId="167" xr:uid="{00000000-0005-0000-0000-0000A3000000}"/>
    <cellStyle name="Moeda 21 2" xfId="318" xr:uid="{00000000-0005-0000-0000-0000A4000000}"/>
    <cellStyle name="Moeda 22" xfId="171" xr:uid="{00000000-0005-0000-0000-0000A5000000}"/>
    <cellStyle name="Moeda 22 2" xfId="322" xr:uid="{00000000-0005-0000-0000-0000A6000000}"/>
    <cellStyle name="Moeda 23" xfId="175" xr:uid="{00000000-0005-0000-0000-0000A7000000}"/>
    <cellStyle name="Moeda 23 2" xfId="326" xr:uid="{00000000-0005-0000-0000-0000A8000000}"/>
    <cellStyle name="Moeda 24" xfId="179" xr:uid="{00000000-0005-0000-0000-0000A9000000}"/>
    <cellStyle name="Moeda 24 2" xfId="330" xr:uid="{00000000-0005-0000-0000-0000AA000000}"/>
    <cellStyle name="Moeda 25" xfId="183" xr:uid="{00000000-0005-0000-0000-0000AB000000}"/>
    <cellStyle name="Moeda 25 2" xfId="334" xr:uid="{00000000-0005-0000-0000-0000AC000000}"/>
    <cellStyle name="Moeda 26" xfId="187" xr:uid="{00000000-0005-0000-0000-0000AD000000}"/>
    <cellStyle name="Moeda 26 2" xfId="338" xr:uid="{00000000-0005-0000-0000-0000AE000000}"/>
    <cellStyle name="Moeda 27" xfId="191" xr:uid="{00000000-0005-0000-0000-0000AF000000}"/>
    <cellStyle name="Moeda 27 2" xfId="342" xr:uid="{00000000-0005-0000-0000-0000B0000000}"/>
    <cellStyle name="Moeda 28" xfId="195" xr:uid="{00000000-0005-0000-0000-0000B1000000}"/>
    <cellStyle name="Moeda 28 2" xfId="346" xr:uid="{00000000-0005-0000-0000-0000B2000000}"/>
    <cellStyle name="Moeda 29" xfId="199" xr:uid="{00000000-0005-0000-0000-0000B3000000}"/>
    <cellStyle name="Moeda 29 2" xfId="350" xr:uid="{00000000-0005-0000-0000-0000B4000000}"/>
    <cellStyle name="Moeda 3" xfId="48" xr:uid="{00000000-0005-0000-0000-0000B5000000}"/>
    <cellStyle name="Moeda 3 2" xfId="248" xr:uid="{00000000-0005-0000-0000-0000B6000000}"/>
    <cellStyle name="Moeda 3 3" xfId="404" xr:uid="{00000000-0005-0000-0000-0000B7000000}"/>
    <cellStyle name="Moeda 3 4" xfId="413" xr:uid="{00000000-0005-0000-0000-0000B8000000}"/>
    <cellStyle name="Moeda 30" xfId="203" xr:uid="{00000000-0005-0000-0000-0000B9000000}"/>
    <cellStyle name="Moeda 30 2" xfId="354" xr:uid="{00000000-0005-0000-0000-0000BA000000}"/>
    <cellStyle name="Moeda 31" xfId="207" xr:uid="{00000000-0005-0000-0000-0000BB000000}"/>
    <cellStyle name="Moeda 31 2" xfId="358" xr:uid="{00000000-0005-0000-0000-0000BC000000}"/>
    <cellStyle name="Moeda 32" xfId="211" xr:uid="{00000000-0005-0000-0000-0000BD000000}"/>
    <cellStyle name="Moeda 32 2" xfId="362" xr:uid="{00000000-0005-0000-0000-0000BE000000}"/>
    <cellStyle name="Moeda 33" xfId="215" xr:uid="{00000000-0005-0000-0000-0000BF000000}"/>
    <cellStyle name="Moeda 33 2" xfId="366" xr:uid="{00000000-0005-0000-0000-0000C0000000}"/>
    <cellStyle name="Moeda 34" xfId="219" xr:uid="{00000000-0005-0000-0000-0000C1000000}"/>
    <cellStyle name="Moeda 34 2" xfId="370" xr:uid="{00000000-0005-0000-0000-0000C2000000}"/>
    <cellStyle name="Moeda 35" xfId="223" xr:uid="{00000000-0005-0000-0000-0000C3000000}"/>
    <cellStyle name="Moeda 35 2" xfId="374" xr:uid="{00000000-0005-0000-0000-0000C4000000}"/>
    <cellStyle name="Moeda 36" xfId="227" xr:uid="{00000000-0005-0000-0000-0000C5000000}"/>
    <cellStyle name="Moeda 36 2" xfId="378" xr:uid="{00000000-0005-0000-0000-0000C6000000}"/>
    <cellStyle name="Moeda 37" xfId="231" xr:uid="{00000000-0005-0000-0000-0000C7000000}"/>
    <cellStyle name="Moeda 37 2" xfId="382" xr:uid="{00000000-0005-0000-0000-0000C8000000}"/>
    <cellStyle name="Moeda 38" xfId="235" xr:uid="{00000000-0005-0000-0000-0000C9000000}"/>
    <cellStyle name="Moeda 38 2" xfId="386" xr:uid="{00000000-0005-0000-0000-0000CA000000}"/>
    <cellStyle name="Moeda 39" xfId="239" xr:uid="{00000000-0005-0000-0000-0000CB000000}"/>
    <cellStyle name="Moeda 39 2" xfId="390" xr:uid="{00000000-0005-0000-0000-0000CC000000}"/>
    <cellStyle name="Moeda 4" xfId="99" xr:uid="{00000000-0005-0000-0000-0000CD000000}"/>
    <cellStyle name="Moeda 4 2" xfId="250" xr:uid="{00000000-0005-0000-0000-0000CE000000}"/>
    <cellStyle name="Moeda 40" xfId="244" xr:uid="{00000000-0005-0000-0000-0000CF000000}"/>
    <cellStyle name="Moeda 40 2" xfId="395" xr:uid="{00000000-0005-0000-0000-0000D0000000}"/>
    <cellStyle name="Moeda 41" xfId="400" xr:uid="{00000000-0005-0000-0000-0000D1000000}"/>
    <cellStyle name="Moeda 42" xfId="409" xr:uid="{00000000-0005-0000-0000-0000D2000000}"/>
    <cellStyle name="Moeda 5" xfId="103" xr:uid="{00000000-0005-0000-0000-0000D3000000}"/>
    <cellStyle name="Moeda 5 2" xfId="254" xr:uid="{00000000-0005-0000-0000-0000D4000000}"/>
    <cellStyle name="Moeda 6" xfId="107" xr:uid="{00000000-0005-0000-0000-0000D5000000}"/>
    <cellStyle name="Moeda 6 2" xfId="258" xr:uid="{00000000-0005-0000-0000-0000D6000000}"/>
    <cellStyle name="Moeda 7" xfId="111" xr:uid="{00000000-0005-0000-0000-0000D7000000}"/>
    <cellStyle name="Moeda 7 2" xfId="262" xr:uid="{00000000-0005-0000-0000-0000D8000000}"/>
    <cellStyle name="Moeda 8" xfId="115" xr:uid="{00000000-0005-0000-0000-0000D9000000}"/>
    <cellStyle name="Moeda 8 2" xfId="266" xr:uid="{00000000-0005-0000-0000-0000DA000000}"/>
    <cellStyle name="Moeda 9" xfId="119" xr:uid="{00000000-0005-0000-0000-0000DB000000}"/>
    <cellStyle name="Moeda 9 2" xfId="270" xr:uid="{00000000-0005-0000-0000-0000DC000000}"/>
    <cellStyle name="Neutra 2" xfId="80" xr:uid="{00000000-0005-0000-0000-0000DE000000}"/>
    <cellStyle name="Neutro" xfId="9" builtinId="28" customBuiltin="1"/>
    <cellStyle name="Normal" xfId="0" builtinId="0"/>
    <cellStyle name="Normal 2" xfId="43" xr:uid="{00000000-0005-0000-0000-0000E0000000}"/>
    <cellStyle name="Normal 3" xfId="81" xr:uid="{00000000-0005-0000-0000-0000E1000000}"/>
    <cellStyle name="Normal 5" xfId="82" xr:uid="{00000000-0005-0000-0000-0000E2000000}"/>
    <cellStyle name="Nota" xfId="16" builtinId="10" customBuiltin="1"/>
    <cellStyle name="Nota 2" xfId="83" xr:uid="{00000000-0005-0000-0000-0000E4000000}"/>
    <cellStyle name="Porcentagem" xfId="44" builtinId="5"/>
    <cellStyle name="Porcentagem 2" xfId="84" xr:uid="{00000000-0005-0000-0000-0000E6000000}"/>
    <cellStyle name="Ruim" xfId="8" builtinId="27" customBuiltin="1"/>
    <cellStyle name="Saída" xfId="11" builtinId="21" customBuiltin="1"/>
    <cellStyle name="Saída 2" xfId="85" xr:uid="{00000000-0005-0000-0000-0000E8000000}"/>
    <cellStyle name="Separador de milhares 2" xfId="86" xr:uid="{00000000-0005-0000-0000-0000E9000000}"/>
    <cellStyle name="Separador de milhares 2 2" xfId="241" xr:uid="{00000000-0005-0000-0000-0000EA000000}"/>
    <cellStyle name="Separador de milhares 2 2 2" xfId="392" xr:uid="{00000000-0005-0000-0000-0000EB000000}"/>
    <cellStyle name="Separador de milhares 2 2 3" xfId="406" xr:uid="{00000000-0005-0000-0000-0000EC000000}"/>
    <cellStyle name="Separador de milhares 2 2 4" xfId="415" xr:uid="{00000000-0005-0000-0000-0000ED000000}"/>
    <cellStyle name="Texto de Aviso" xfId="15" builtinId="11" customBuiltin="1"/>
    <cellStyle name="Texto de Aviso 2" xfId="87" xr:uid="{00000000-0005-0000-0000-0000EF000000}"/>
    <cellStyle name="Texto Explicativo" xfId="17" builtinId="53" customBuiltin="1"/>
    <cellStyle name="Texto Explicativo 2" xfId="88" xr:uid="{00000000-0005-0000-0000-0000F1000000}"/>
    <cellStyle name="Título" xfId="2" builtinId="15" customBuiltin="1"/>
    <cellStyle name="Título 1" xfId="3" builtinId="16" customBuiltin="1"/>
    <cellStyle name="Título 1 1" xfId="89" xr:uid="{00000000-0005-0000-0000-0000F4000000}"/>
    <cellStyle name="Título 1 1 1" xfId="90" xr:uid="{00000000-0005-0000-0000-0000F5000000}"/>
    <cellStyle name="Título 1 2" xfId="91" xr:uid="{00000000-0005-0000-0000-0000F6000000}"/>
    <cellStyle name="Título 2" xfId="4" builtinId="17" customBuiltin="1"/>
    <cellStyle name="Título 2 2" xfId="92" xr:uid="{00000000-0005-0000-0000-0000F8000000}"/>
    <cellStyle name="Título 3" xfId="5" builtinId="18" customBuiltin="1"/>
    <cellStyle name="Título 3 2" xfId="93" xr:uid="{00000000-0005-0000-0000-0000FA000000}"/>
    <cellStyle name="Título 4" xfId="6" builtinId="19" customBuiltin="1"/>
    <cellStyle name="Título 4 2" xfId="94" xr:uid="{00000000-0005-0000-0000-0000FC000000}"/>
    <cellStyle name="Total" xfId="18" builtinId="25" customBuiltin="1"/>
    <cellStyle name="Total 2" xfId="95" xr:uid="{00000000-0005-0000-0000-0000FE000000}"/>
    <cellStyle name="Vírgula" xfId="45" builtinId="3"/>
    <cellStyle name="Vírgula 10" xfId="122" xr:uid="{00000000-0005-0000-0000-000000010000}"/>
    <cellStyle name="Vírgula 10 2" xfId="273" xr:uid="{00000000-0005-0000-0000-000001010000}"/>
    <cellStyle name="Vírgula 11" xfId="126" xr:uid="{00000000-0005-0000-0000-000002010000}"/>
    <cellStyle name="Vírgula 11 2" xfId="277" xr:uid="{00000000-0005-0000-0000-000003010000}"/>
    <cellStyle name="Vírgula 12" xfId="130" xr:uid="{00000000-0005-0000-0000-000004010000}"/>
    <cellStyle name="Vírgula 12 2" xfId="281" xr:uid="{00000000-0005-0000-0000-000005010000}"/>
    <cellStyle name="Vírgula 13" xfId="134" xr:uid="{00000000-0005-0000-0000-000006010000}"/>
    <cellStyle name="Vírgula 13 2" xfId="285" xr:uid="{00000000-0005-0000-0000-000007010000}"/>
    <cellStyle name="Vírgula 14" xfId="138" xr:uid="{00000000-0005-0000-0000-000008010000}"/>
    <cellStyle name="Vírgula 14 2" xfId="289" xr:uid="{00000000-0005-0000-0000-000009010000}"/>
    <cellStyle name="Vírgula 15" xfId="142" xr:uid="{00000000-0005-0000-0000-00000A010000}"/>
    <cellStyle name="Vírgula 15 2" xfId="293" xr:uid="{00000000-0005-0000-0000-00000B010000}"/>
    <cellStyle name="Vírgula 16" xfId="146" xr:uid="{00000000-0005-0000-0000-00000C010000}"/>
    <cellStyle name="Vírgula 16 2" xfId="297" xr:uid="{00000000-0005-0000-0000-00000D010000}"/>
    <cellStyle name="Vírgula 17" xfId="150" xr:uid="{00000000-0005-0000-0000-00000E010000}"/>
    <cellStyle name="Vírgula 17 2" xfId="301" xr:uid="{00000000-0005-0000-0000-00000F010000}"/>
    <cellStyle name="Vírgula 18" xfId="154" xr:uid="{00000000-0005-0000-0000-000010010000}"/>
    <cellStyle name="Vírgula 18 2" xfId="305" xr:uid="{00000000-0005-0000-0000-000011010000}"/>
    <cellStyle name="Vírgula 19" xfId="158" xr:uid="{00000000-0005-0000-0000-000012010000}"/>
    <cellStyle name="Vírgula 19 2" xfId="309" xr:uid="{00000000-0005-0000-0000-000013010000}"/>
    <cellStyle name="Vírgula 2" xfId="96" xr:uid="{00000000-0005-0000-0000-000014010000}"/>
    <cellStyle name="Vírgula 2 2" xfId="97" xr:uid="{00000000-0005-0000-0000-000015010000}"/>
    <cellStyle name="Vírgula 2 2 10" xfId="133" xr:uid="{00000000-0005-0000-0000-000016010000}"/>
    <cellStyle name="Vírgula 2 2 10 2" xfId="284" xr:uid="{00000000-0005-0000-0000-000017010000}"/>
    <cellStyle name="Vírgula 2 2 11" xfId="137" xr:uid="{00000000-0005-0000-0000-000018010000}"/>
    <cellStyle name="Vírgula 2 2 11 2" xfId="288" xr:uid="{00000000-0005-0000-0000-000019010000}"/>
    <cellStyle name="Vírgula 2 2 12" xfId="141" xr:uid="{00000000-0005-0000-0000-00001A010000}"/>
    <cellStyle name="Vírgula 2 2 12 2" xfId="292" xr:uid="{00000000-0005-0000-0000-00001B010000}"/>
    <cellStyle name="Vírgula 2 2 13" xfId="145" xr:uid="{00000000-0005-0000-0000-00001C010000}"/>
    <cellStyle name="Vírgula 2 2 13 2" xfId="296" xr:uid="{00000000-0005-0000-0000-00001D010000}"/>
    <cellStyle name="Vírgula 2 2 14" xfId="149" xr:uid="{00000000-0005-0000-0000-00001E010000}"/>
    <cellStyle name="Vírgula 2 2 14 2" xfId="300" xr:uid="{00000000-0005-0000-0000-00001F010000}"/>
    <cellStyle name="Vírgula 2 2 15" xfId="153" xr:uid="{00000000-0005-0000-0000-000020010000}"/>
    <cellStyle name="Vírgula 2 2 15 2" xfId="304" xr:uid="{00000000-0005-0000-0000-000021010000}"/>
    <cellStyle name="Vírgula 2 2 16" xfId="157" xr:uid="{00000000-0005-0000-0000-000022010000}"/>
    <cellStyle name="Vírgula 2 2 16 2" xfId="308" xr:uid="{00000000-0005-0000-0000-000023010000}"/>
    <cellStyle name="Vírgula 2 2 17" xfId="161" xr:uid="{00000000-0005-0000-0000-000024010000}"/>
    <cellStyle name="Vírgula 2 2 17 2" xfId="312" xr:uid="{00000000-0005-0000-0000-000025010000}"/>
    <cellStyle name="Vírgula 2 2 18" xfId="165" xr:uid="{00000000-0005-0000-0000-000026010000}"/>
    <cellStyle name="Vírgula 2 2 18 2" xfId="316" xr:uid="{00000000-0005-0000-0000-000027010000}"/>
    <cellStyle name="Vírgula 2 2 19" xfId="169" xr:uid="{00000000-0005-0000-0000-000028010000}"/>
    <cellStyle name="Vírgula 2 2 19 2" xfId="320" xr:uid="{00000000-0005-0000-0000-000029010000}"/>
    <cellStyle name="Vírgula 2 2 2" xfId="101" xr:uid="{00000000-0005-0000-0000-00002A010000}"/>
    <cellStyle name="Vírgula 2 2 2 2" xfId="252" xr:uid="{00000000-0005-0000-0000-00002B010000}"/>
    <cellStyle name="Vírgula 2 2 2 3" xfId="407" xr:uid="{00000000-0005-0000-0000-00002C010000}"/>
    <cellStyle name="Vírgula 2 2 2 4" xfId="416" xr:uid="{00000000-0005-0000-0000-00002D010000}"/>
    <cellStyle name="Vírgula 2 2 20" xfId="173" xr:uid="{00000000-0005-0000-0000-00002E010000}"/>
    <cellStyle name="Vírgula 2 2 20 2" xfId="324" xr:uid="{00000000-0005-0000-0000-00002F010000}"/>
    <cellStyle name="Vírgula 2 2 21" xfId="177" xr:uid="{00000000-0005-0000-0000-000030010000}"/>
    <cellStyle name="Vírgula 2 2 21 2" xfId="328" xr:uid="{00000000-0005-0000-0000-000031010000}"/>
    <cellStyle name="Vírgula 2 2 22" xfId="181" xr:uid="{00000000-0005-0000-0000-000032010000}"/>
    <cellStyle name="Vírgula 2 2 22 2" xfId="332" xr:uid="{00000000-0005-0000-0000-000033010000}"/>
    <cellStyle name="Vírgula 2 2 23" xfId="185" xr:uid="{00000000-0005-0000-0000-000034010000}"/>
    <cellStyle name="Vírgula 2 2 23 2" xfId="336" xr:uid="{00000000-0005-0000-0000-000035010000}"/>
    <cellStyle name="Vírgula 2 2 24" xfId="189" xr:uid="{00000000-0005-0000-0000-000036010000}"/>
    <cellStyle name="Vírgula 2 2 24 2" xfId="340" xr:uid="{00000000-0005-0000-0000-000037010000}"/>
    <cellStyle name="Vírgula 2 2 25" xfId="193" xr:uid="{00000000-0005-0000-0000-000038010000}"/>
    <cellStyle name="Vírgula 2 2 25 2" xfId="344" xr:uid="{00000000-0005-0000-0000-000039010000}"/>
    <cellStyle name="Vírgula 2 2 26" xfId="197" xr:uid="{00000000-0005-0000-0000-00003A010000}"/>
    <cellStyle name="Vírgula 2 2 26 2" xfId="348" xr:uid="{00000000-0005-0000-0000-00003B010000}"/>
    <cellStyle name="Vírgula 2 2 27" xfId="201" xr:uid="{00000000-0005-0000-0000-00003C010000}"/>
    <cellStyle name="Vírgula 2 2 27 2" xfId="352" xr:uid="{00000000-0005-0000-0000-00003D010000}"/>
    <cellStyle name="Vírgula 2 2 28" xfId="205" xr:uid="{00000000-0005-0000-0000-00003E010000}"/>
    <cellStyle name="Vírgula 2 2 28 2" xfId="356" xr:uid="{00000000-0005-0000-0000-00003F010000}"/>
    <cellStyle name="Vírgula 2 2 29" xfId="209" xr:uid="{00000000-0005-0000-0000-000040010000}"/>
    <cellStyle name="Vírgula 2 2 29 2" xfId="360" xr:uid="{00000000-0005-0000-0000-000041010000}"/>
    <cellStyle name="Vírgula 2 2 3" xfId="105" xr:uid="{00000000-0005-0000-0000-000042010000}"/>
    <cellStyle name="Vírgula 2 2 3 2" xfId="256" xr:uid="{00000000-0005-0000-0000-000043010000}"/>
    <cellStyle name="Vírgula 2 2 30" xfId="213" xr:uid="{00000000-0005-0000-0000-000044010000}"/>
    <cellStyle name="Vírgula 2 2 30 2" xfId="364" xr:uid="{00000000-0005-0000-0000-000045010000}"/>
    <cellStyle name="Vírgula 2 2 31" xfId="217" xr:uid="{00000000-0005-0000-0000-000046010000}"/>
    <cellStyle name="Vírgula 2 2 31 2" xfId="368" xr:uid="{00000000-0005-0000-0000-000047010000}"/>
    <cellStyle name="Vírgula 2 2 32" xfId="221" xr:uid="{00000000-0005-0000-0000-000048010000}"/>
    <cellStyle name="Vírgula 2 2 32 2" xfId="372" xr:uid="{00000000-0005-0000-0000-000049010000}"/>
    <cellStyle name="Vírgula 2 2 33" xfId="225" xr:uid="{00000000-0005-0000-0000-00004A010000}"/>
    <cellStyle name="Vírgula 2 2 33 2" xfId="376" xr:uid="{00000000-0005-0000-0000-00004B010000}"/>
    <cellStyle name="Vírgula 2 2 34" xfId="229" xr:uid="{00000000-0005-0000-0000-00004C010000}"/>
    <cellStyle name="Vírgula 2 2 34 2" xfId="380" xr:uid="{00000000-0005-0000-0000-00004D010000}"/>
    <cellStyle name="Vírgula 2 2 35" xfId="233" xr:uid="{00000000-0005-0000-0000-00004E010000}"/>
    <cellStyle name="Vírgula 2 2 35 2" xfId="384" xr:uid="{00000000-0005-0000-0000-00004F010000}"/>
    <cellStyle name="Vírgula 2 2 36" xfId="237" xr:uid="{00000000-0005-0000-0000-000050010000}"/>
    <cellStyle name="Vírgula 2 2 36 2" xfId="388" xr:uid="{00000000-0005-0000-0000-000051010000}"/>
    <cellStyle name="Vírgula 2 2 37" xfId="242" xr:uid="{00000000-0005-0000-0000-000052010000}"/>
    <cellStyle name="Vírgula 2 2 37 2" xfId="393" xr:uid="{00000000-0005-0000-0000-000053010000}"/>
    <cellStyle name="Vírgula 2 2 38" xfId="246" xr:uid="{00000000-0005-0000-0000-000054010000}"/>
    <cellStyle name="Vírgula 2 2 38 2" xfId="397" xr:uid="{00000000-0005-0000-0000-000055010000}"/>
    <cellStyle name="Vírgula 2 2 39" xfId="402" xr:uid="{00000000-0005-0000-0000-000056010000}"/>
    <cellStyle name="Vírgula 2 2 4" xfId="109" xr:uid="{00000000-0005-0000-0000-000057010000}"/>
    <cellStyle name="Vírgula 2 2 4 2" xfId="260" xr:uid="{00000000-0005-0000-0000-000058010000}"/>
    <cellStyle name="Vírgula 2 2 40" xfId="411" xr:uid="{00000000-0005-0000-0000-000059010000}"/>
    <cellStyle name="Vírgula 2 2 5" xfId="113" xr:uid="{00000000-0005-0000-0000-00005A010000}"/>
    <cellStyle name="Vírgula 2 2 5 2" xfId="264" xr:uid="{00000000-0005-0000-0000-00005B010000}"/>
    <cellStyle name="Vírgula 2 2 6" xfId="117" xr:uid="{00000000-0005-0000-0000-00005C010000}"/>
    <cellStyle name="Vírgula 2 2 6 2" xfId="268" xr:uid="{00000000-0005-0000-0000-00005D010000}"/>
    <cellStyle name="Vírgula 2 2 7" xfId="121" xr:uid="{00000000-0005-0000-0000-00005E010000}"/>
    <cellStyle name="Vírgula 2 2 7 2" xfId="272" xr:uid="{00000000-0005-0000-0000-00005F010000}"/>
    <cellStyle name="Vírgula 2 2 8" xfId="125" xr:uid="{00000000-0005-0000-0000-000060010000}"/>
    <cellStyle name="Vírgula 2 2 8 2" xfId="276" xr:uid="{00000000-0005-0000-0000-000061010000}"/>
    <cellStyle name="Vírgula 2 2 9" xfId="129" xr:uid="{00000000-0005-0000-0000-000062010000}"/>
    <cellStyle name="Vírgula 2 2 9 2" xfId="280" xr:uid="{00000000-0005-0000-0000-000063010000}"/>
    <cellStyle name="Vírgula 20" xfId="162" xr:uid="{00000000-0005-0000-0000-000064010000}"/>
    <cellStyle name="Vírgula 20 2" xfId="313" xr:uid="{00000000-0005-0000-0000-000065010000}"/>
    <cellStyle name="Vírgula 21" xfId="166" xr:uid="{00000000-0005-0000-0000-000066010000}"/>
    <cellStyle name="Vírgula 21 2" xfId="317" xr:uid="{00000000-0005-0000-0000-000067010000}"/>
    <cellStyle name="Vírgula 22" xfId="170" xr:uid="{00000000-0005-0000-0000-000068010000}"/>
    <cellStyle name="Vírgula 22 2" xfId="321" xr:uid="{00000000-0005-0000-0000-000069010000}"/>
    <cellStyle name="Vírgula 23" xfId="174" xr:uid="{00000000-0005-0000-0000-00006A010000}"/>
    <cellStyle name="Vírgula 23 2" xfId="325" xr:uid="{00000000-0005-0000-0000-00006B010000}"/>
    <cellStyle name="Vírgula 24" xfId="178" xr:uid="{00000000-0005-0000-0000-00006C010000}"/>
    <cellStyle name="Vírgula 24 2" xfId="329" xr:uid="{00000000-0005-0000-0000-00006D010000}"/>
    <cellStyle name="Vírgula 25" xfId="182" xr:uid="{00000000-0005-0000-0000-00006E010000}"/>
    <cellStyle name="Vírgula 25 2" xfId="333" xr:uid="{00000000-0005-0000-0000-00006F010000}"/>
    <cellStyle name="Vírgula 26" xfId="186" xr:uid="{00000000-0005-0000-0000-000070010000}"/>
    <cellStyle name="Vírgula 26 2" xfId="337" xr:uid="{00000000-0005-0000-0000-000071010000}"/>
    <cellStyle name="Vírgula 27" xfId="190" xr:uid="{00000000-0005-0000-0000-000072010000}"/>
    <cellStyle name="Vírgula 27 2" xfId="341" xr:uid="{00000000-0005-0000-0000-000073010000}"/>
    <cellStyle name="Vírgula 28" xfId="194" xr:uid="{00000000-0005-0000-0000-000074010000}"/>
    <cellStyle name="Vírgula 28 2" xfId="345" xr:uid="{00000000-0005-0000-0000-000075010000}"/>
    <cellStyle name="Vírgula 29" xfId="198" xr:uid="{00000000-0005-0000-0000-000076010000}"/>
    <cellStyle name="Vírgula 29 2" xfId="349" xr:uid="{00000000-0005-0000-0000-000077010000}"/>
    <cellStyle name="Vírgula 3" xfId="47" xr:uid="{00000000-0005-0000-0000-000078010000}"/>
    <cellStyle name="Vírgula 3 2" xfId="247" xr:uid="{00000000-0005-0000-0000-000079010000}"/>
    <cellStyle name="Vírgula 3 3" xfId="398" xr:uid="{00000000-0005-0000-0000-00007A010000}"/>
    <cellStyle name="Vírgula 3 4" xfId="403" xr:uid="{00000000-0005-0000-0000-00007B010000}"/>
    <cellStyle name="Vírgula 3 5" xfId="412" xr:uid="{00000000-0005-0000-0000-00007C010000}"/>
    <cellStyle name="Vírgula 30" xfId="202" xr:uid="{00000000-0005-0000-0000-00007D010000}"/>
    <cellStyle name="Vírgula 30 2" xfId="353" xr:uid="{00000000-0005-0000-0000-00007E010000}"/>
    <cellStyle name="Vírgula 31" xfId="206" xr:uid="{00000000-0005-0000-0000-00007F010000}"/>
    <cellStyle name="Vírgula 31 2" xfId="357" xr:uid="{00000000-0005-0000-0000-000080010000}"/>
    <cellStyle name="Vírgula 32" xfId="210" xr:uid="{00000000-0005-0000-0000-000081010000}"/>
    <cellStyle name="Vírgula 32 2" xfId="361" xr:uid="{00000000-0005-0000-0000-000082010000}"/>
    <cellStyle name="Vírgula 33" xfId="214" xr:uid="{00000000-0005-0000-0000-000083010000}"/>
    <cellStyle name="Vírgula 33 2" xfId="365" xr:uid="{00000000-0005-0000-0000-000084010000}"/>
    <cellStyle name="Vírgula 34" xfId="218" xr:uid="{00000000-0005-0000-0000-000085010000}"/>
    <cellStyle name="Vírgula 34 2" xfId="369" xr:uid="{00000000-0005-0000-0000-000086010000}"/>
    <cellStyle name="Vírgula 35" xfId="222" xr:uid="{00000000-0005-0000-0000-000087010000}"/>
    <cellStyle name="Vírgula 35 2" xfId="373" xr:uid="{00000000-0005-0000-0000-000088010000}"/>
    <cellStyle name="Vírgula 36" xfId="226" xr:uid="{00000000-0005-0000-0000-000089010000}"/>
    <cellStyle name="Vírgula 36 2" xfId="377" xr:uid="{00000000-0005-0000-0000-00008A010000}"/>
    <cellStyle name="Vírgula 37" xfId="230" xr:uid="{00000000-0005-0000-0000-00008B010000}"/>
    <cellStyle name="Vírgula 37 2" xfId="381" xr:uid="{00000000-0005-0000-0000-00008C010000}"/>
    <cellStyle name="Vírgula 38" xfId="234" xr:uid="{00000000-0005-0000-0000-00008D010000}"/>
    <cellStyle name="Vírgula 38 2" xfId="385" xr:uid="{00000000-0005-0000-0000-00008E010000}"/>
    <cellStyle name="Vírgula 39" xfId="238" xr:uid="{00000000-0005-0000-0000-00008F010000}"/>
    <cellStyle name="Vírgula 39 2" xfId="389" xr:uid="{00000000-0005-0000-0000-000090010000}"/>
    <cellStyle name="Vírgula 4" xfId="98" xr:uid="{00000000-0005-0000-0000-000091010000}"/>
    <cellStyle name="Vírgula 4 2" xfId="249" xr:uid="{00000000-0005-0000-0000-000092010000}"/>
    <cellStyle name="Vírgula 40" xfId="243" xr:uid="{00000000-0005-0000-0000-000093010000}"/>
    <cellStyle name="Vírgula 40 2" xfId="394" xr:uid="{00000000-0005-0000-0000-000094010000}"/>
    <cellStyle name="Vírgula 41" xfId="399" xr:uid="{00000000-0005-0000-0000-000095010000}"/>
    <cellStyle name="Vírgula 42" xfId="408" xr:uid="{00000000-0005-0000-0000-000096010000}"/>
    <cellStyle name="Vírgula 5" xfId="102" xr:uid="{00000000-0005-0000-0000-000097010000}"/>
    <cellStyle name="Vírgula 5 2" xfId="253" xr:uid="{00000000-0005-0000-0000-000098010000}"/>
    <cellStyle name="Vírgula 6" xfId="106" xr:uid="{00000000-0005-0000-0000-000099010000}"/>
    <cellStyle name="Vírgula 6 2" xfId="257" xr:uid="{00000000-0005-0000-0000-00009A010000}"/>
    <cellStyle name="Vírgula 7" xfId="110" xr:uid="{00000000-0005-0000-0000-00009B010000}"/>
    <cellStyle name="Vírgula 7 2" xfId="261" xr:uid="{00000000-0005-0000-0000-00009C010000}"/>
    <cellStyle name="Vírgula 8" xfId="114" xr:uid="{00000000-0005-0000-0000-00009D010000}"/>
    <cellStyle name="Vírgula 8 2" xfId="265" xr:uid="{00000000-0005-0000-0000-00009E010000}"/>
    <cellStyle name="Vírgula 9" xfId="118" xr:uid="{00000000-0005-0000-0000-00009F010000}"/>
    <cellStyle name="Vírgula 9 2" xfId="269" xr:uid="{00000000-0005-0000-0000-0000A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microsoft.com/office/2017/10/relationships/person" Target="persons/perso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05-4DA1-97DA-475F1E5E73A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05-4DA1-97DA-475F1E5E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14024"/>
        <c:axId val="386514416"/>
      </c:lineChart>
      <c:catAx>
        <c:axId val="386514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86514416"/>
        <c:crosses val="autoZero"/>
        <c:auto val="1"/>
        <c:lblAlgn val="ctr"/>
        <c:lblOffset val="100"/>
        <c:noMultiLvlLbl val="1"/>
      </c:catAx>
      <c:valAx>
        <c:axId val="3865144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514024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C83-42BB-A3D2-944717B8BDF9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C83-42BB-A3D2-944717B8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15200"/>
        <c:axId val="386515592"/>
      </c:lineChart>
      <c:catAx>
        <c:axId val="386515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86515592"/>
        <c:crosses val="autoZero"/>
        <c:auto val="1"/>
        <c:lblAlgn val="ctr"/>
        <c:lblOffset val="100"/>
        <c:tickLblSkip val="1"/>
        <c:noMultiLvlLbl val="1"/>
      </c:catAx>
      <c:valAx>
        <c:axId val="38651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515200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150314384022E-2"/>
          <c:y val="2.3465697963139739E-2"/>
          <c:w val="0.89523147652826562"/>
          <c:h val="0.8577837445264123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2F-42B3-9865-FCAE3070405A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2F-42B3-9865-FCAE3070405A}"/>
            </c:ext>
          </c:extLst>
        </c:ser>
        <c:ser>
          <c:idx val="2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52F-42B3-9865-FCAE3070405A}"/>
            </c:ext>
          </c:extLst>
        </c:ser>
        <c:ser>
          <c:idx val="3"/>
          <c:order val="3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2F-42B3-9865-FCAE3070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17120"/>
        <c:axId val="567517512"/>
      </c:lineChart>
      <c:catAx>
        <c:axId val="567517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7517512"/>
        <c:crosses val="autoZero"/>
        <c:auto val="1"/>
        <c:lblAlgn val="ctr"/>
        <c:lblOffset val="100"/>
        <c:noMultiLvlLbl val="1"/>
      </c:catAx>
      <c:valAx>
        <c:axId val="567517512"/>
        <c:scaling>
          <c:orientation val="minMax"/>
          <c:min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517120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A9-4287-B6B9-F69EECD6322C}"/>
            </c:ext>
          </c:extLst>
        </c:ser>
        <c:ser>
          <c:idx val="1"/>
          <c:order val="1"/>
          <c:trendline>
            <c:trendlineType val="poly"/>
            <c:order val="2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A9-4287-B6B9-F69EECD6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18296"/>
        <c:axId val="444807096"/>
      </c:lineChart>
      <c:catAx>
        <c:axId val="567518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4807096"/>
        <c:crosses val="autoZero"/>
        <c:auto val="1"/>
        <c:lblAlgn val="ctr"/>
        <c:lblOffset val="100"/>
        <c:tickLblSkip val="1"/>
        <c:noMultiLvlLbl val="1"/>
      </c:catAx>
      <c:valAx>
        <c:axId val="44480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518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4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5"/>
  <sheetViews>
    <sheetView zoomScale="8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6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áf9"/>
  <sheetViews>
    <sheetView zoomScale="94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cine Ferraro" id="{347B13F1-497C-4DE4-B40B-455F2C1A2318}" userId="S::francineferraro@oleoplan.onmicrosoft.com::713e83f3-3b18-4a6d-aad1-0b27f36162c6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W8" dT="2020-10-13T17:26:56.94" personId="{347B13F1-497C-4DE4-B40B-455F2C1A2318}" id="{C812E855-93C9-4619-9098-A043EEF32F62}">
    <text>1050</text>
  </threadedComment>
  <threadedComment ref="JX8" dT="2020-10-13T17:24:39.45" personId="{347B13F1-497C-4DE4-B40B-455F2C1A2318}" id="{9CA32A6D-2A6B-40DE-B80D-0AF7A53C8EBE}">
    <text>1065,50</text>
  </threadedComment>
  <threadedComment ref="KA8" dT="2020-10-13T17:24:39.45" personId="{347B13F1-497C-4DE4-B40B-455F2C1A2318}" id="{0E2AAEA5-1370-4775-AC22-4AC41BB0EAD1}">
    <text>1065,50</text>
  </threadedComment>
  <threadedComment ref="LG41" dT="2020-11-16T14:15:33.29" personId="{347B13F1-497C-4DE4-B40B-455F2C1A2318}" id="{EE39F06B-5606-4BD6-8655-346A6E829810}">
    <text>Óleo de palma da Biopalma</text>
  </threadedComment>
  <threadedComment ref="NA41" dT="2020-12-30T11:57:45.96" personId="{347B13F1-497C-4DE4-B40B-455F2C1A2318}" id="{733962F6-4CC7-419D-A1D4-44EE62E312BF}">
    <text>Óleo de palma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egroup.com/europe/products/energy/biofuels/european-gasoil-ice-calendar-future_quotes_settlements_futures.html?sector=AGRICULTURE&amp;clearingCode=0B" TargetMode="External"/><Relationship Id="rId13" Type="http://schemas.openxmlformats.org/officeDocument/2006/relationships/hyperlink" Target="http://www.safras.com.br/safrasprodutos/Safrasnet.aspx" TargetMode="External"/><Relationship Id="rId18" Type="http://schemas.openxmlformats.org/officeDocument/2006/relationships/hyperlink" Target="http://www.safras.com.br/safrasprodutos/Safrasnet.aspx" TargetMode="External"/><Relationship Id="rId3" Type="http://schemas.openxmlformats.org/officeDocument/2006/relationships/hyperlink" Target="http://www.valor.com.br/valor-data/commodities/minerais" TargetMode="External"/><Relationship Id="rId7" Type="http://schemas.openxmlformats.org/officeDocument/2006/relationships/hyperlink" Target="http://cepea.esalq.usp.br/boi/" TargetMode="External"/><Relationship Id="rId12" Type="http://schemas.openxmlformats.org/officeDocument/2006/relationships/hyperlink" Target="http://www.safras.com.br/safrasprodutos/Safrasnet.aspx" TargetMode="External"/><Relationship Id="rId17" Type="http://schemas.openxmlformats.org/officeDocument/2006/relationships/hyperlink" Target="http://www.cmegroup.com/europe/products/energy/biofuels/european-rme-biodiesel-fob-ara-red-compliant-argus-vs-european-gasoil-ice-spread-calendar-futures.html_quotes_settlements_futures.html" TargetMode="External"/><Relationship Id="rId2" Type="http://schemas.openxmlformats.org/officeDocument/2006/relationships/hyperlink" Target="http://www.valor.com.br/valor-data/commodities/agricolas" TargetMode="External"/><Relationship Id="rId16" Type="http://schemas.openxmlformats.org/officeDocument/2006/relationships/hyperlink" Target="http://www.cmegroup.com/europe/products/energy/biofuels/european-fame-0-biodiesel-fob-ara-red-compliant-argus-vs-european-gasoil-ice-spread-calendar-futures.html_quotes_settlements_futures.html" TargetMode="External"/><Relationship Id="rId1" Type="http://schemas.openxmlformats.org/officeDocument/2006/relationships/hyperlink" Target="http://www.valor.com.br/valor-data/commodities/agricolas" TargetMode="External"/><Relationship Id="rId6" Type="http://schemas.openxmlformats.org/officeDocument/2006/relationships/hyperlink" Target="http://www.safras.com.br/safrasprodutos/Safrasnet.aspx" TargetMode="External"/><Relationship Id="rId11" Type="http://schemas.openxmlformats.org/officeDocument/2006/relationships/hyperlink" Target="http://www.safras.com.br/safrasprodutos/Safrasnet.aspx" TargetMode="External"/><Relationship Id="rId5" Type="http://schemas.openxmlformats.org/officeDocument/2006/relationships/hyperlink" Target="http://www.bcb.gov.br/pt-br/paginas/default.aspx" TargetMode="External"/><Relationship Id="rId15" Type="http://schemas.openxmlformats.org/officeDocument/2006/relationships/hyperlink" Target="http://www.safras.com.br/safrasprodutos/Safrasnet.aspx" TargetMode="External"/><Relationship Id="rId10" Type="http://schemas.openxmlformats.org/officeDocument/2006/relationships/hyperlink" Target="http://www.safras.com.br/safrasprodutos/Safrasnet.aspx" TargetMode="External"/><Relationship Id="rId19" Type="http://schemas.openxmlformats.org/officeDocument/2006/relationships/hyperlink" Target="http://www.safras.com.br/safrasprodutos/Safrasnet.aspx" TargetMode="External"/><Relationship Id="rId4" Type="http://schemas.openxmlformats.org/officeDocument/2006/relationships/hyperlink" Target="http://www.safras.com.br/safrasprodutos/Safrasnet.aspx" TargetMode="External"/><Relationship Id="rId9" Type="http://schemas.openxmlformats.org/officeDocument/2006/relationships/hyperlink" Target="http://www.safras.com.br/safrasprodutos/Safrasnet.aspx" TargetMode="External"/><Relationship Id="rId14" Type="http://schemas.openxmlformats.org/officeDocument/2006/relationships/hyperlink" Target="http://www.safras.com.br/safrasprodutos/Safrasne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D145"/>
  <sheetViews>
    <sheetView tabSelected="1" zoomScale="90" zoomScaleNormal="90" workbookViewId="0">
      <pane xSplit="1" ySplit="1" topLeftCell="MR2" activePane="bottomRight" state="frozen"/>
      <selection pane="topRight" activeCell="B1" sqref="B1"/>
      <selection pane="bottomLeft" activeCell="A2" sqref="A2"/>
      <selection pane="bottomRight" activeCell="ND1" sqref="ND1:ND1048576"/>
    </sheetView>
  </sheetViews>
  <sheetFormatPr defaultColWidth="0" defaultRowHeight="15" zeroHeight="1" x14ac:dyDescent="0.25"/>
  <cols>
    <col min="1" max="1" width="36.28515625" bestFit="1" customWidth="1"/>
    <col min="2" max="4" width="12.7109375" bestFit="1" customWidth="1"/>
    <col min="5" max="6" width="12.140625" bestFit="1" customWidth="1"/>
    <col min="7" max="11" width="12.7109375" bestFit="1" customWidth="1"/>
    <col min="12" max="13" width="12.140625" bestFit="1" customWidth="1"/>
    <col min="14" max="18" width="12.7109375" bestFit="1" customWidth="1"/>
    <col min="19" max="20" width="12.140625" bestFit="1" customWidth="1"/>
    <col min="21" max="25" width="12.7109375" bestFit="1" customWidth="1"/>
    <col min="26" max="27" width="12.140625" bestFit="1" customWidth="1"/>
    <col min="28" max="32" width="12.7109375" bestFit="1" customWidth="1"/>
    <col min="33" max="34" width="12.140625" bestFit="1" customWidth="1"/>
    <col min="35" max="39" width="12.7109375" bestFit="1" customWidth="1"/>
    <col min="40" max="41" width="12.140625" bestFit="1" customWidth="1"/>
    <col min="42" max="46" width="12.7109375" bestFit="1" customWidth="1"/>
    <col min="47" max="47" width="12.140625" bestFit="1" customWidth="1"/>
    <col min="48" max="48" width="12.140625" customWidth="1"/>
    <col min="49" max="53" width="12.7109375" bestFit="1" customWidth="1"/>
    <col min="54" max="55" width="12.140625" bestFit="1" customWidth="1"/>
    <col min="56" max="60" width="12.7109375" bestFit="1" customWidth="1"/>
    <col min="61" max="62" width="12.140625" bestFit="1" customWidth="1"/>
    <col min="63" max="67" width="12.7109375" bestFit="1" customWidth="1"/>
    <col min="68" max="69" width="12.140625" bestFit="1" customWidth="1"/>
    <col min="70" max="74" width="12.7109375" bestFit="1" customWidth="1"/>
    <col min="75" max="76" width="12.140625" bestFit="1" customWidth="1"/>
    <col min="77" max="81" width="12.7109375" bestFit="1" customWidth="1"/>
    <col min="82" max="83" width="12.140625" bestFit="1" customWidth="1"/>
    <col min="84" max="88" width="12.7109375" bestFit="1" customWidth="1"/>
    <col min="89" max="90" width="12.140625" bestFit="1" customWidth="1"/>
    <col min="91" max="95" width="12.7109375" bestFit="1" customWidth="1"/>
    <col min="96" max="97" width="12.140625" bestFit="1" customWidth="1"/>
    <col min="98" max="102" width="12.7109375" bestFit="1" customWidth="1"/>
    <col min="103" max="104" width="12.140625" bestFit="1" customWidth="1"/>
    <col min="105" max="109" width="12.7109375" bestFit="1" customWidth="1"/>
    <col min="110" max="111" width="12.140625" bestFit="1" customWidth="1"/>
    <col min="112" max="116" width="12.7109375" bestFit="1" customWidth="1"/>
    <col min="117" max="118" width="12.140625" bestFit="1" customWidth="1"/>
    <col min="119" max="123" width="12.7109375" bestFit="1" customWidth="1"/>
    <col min="124" max="125" width="12.140625" bestFit="1" customWidth="1"/>
    <col min="126" max="131" width="12.7109375" bestFit="1" customWidth="1"/>
    <col min="132" max="132" width="12.140625" bestFit="1" customWidth="1"/>
    <col min="133" max="137" width="12.7109375" bestFit="1" customWidth="1"/>
    <col min="138" max="139" width="12.140625" bestFit="1" customWidth="1"/>
    <col min="140" max="144" width="12.7109375" bestFit="1" customWidth="1"/>
    <col min="145" max="146" width="12.140625" bestFit="1" customWidth="1"/>
    <col min="147" max="152" width="12.7109375" bestFit="1" customWidth="1"/>
    <col min="153" max="153" width="12.140625" bestFit="1" customWidth="1"/>
    <col min="154" max="158" width="12.7109375" bestFit="1" customWidth="1"/>
    <col min="159" max="160" width="12.140625" bestFit="1" customWidth="1"/>
    <col min="161" max="165" width="12.7109375" bestFit="1" customWidth="1"/>
    <col min="166" max="167" width="12.140625" bestFit="1" customWidth="1"/>
    <col min="168" max="172" width="12.7109375" bestFit="1" customWidth="1"/>
    <col min="173" max="174" width="12.140625" bestFit="1" customWidth="1"/>
    <col min="175" max="179" width="12.7109375" bestFit="1" customWidth="1"/>
    <col min="180" max="181" width="12.140625" bestFit="1" customWidth="1"/>
    <col min="182" max="186" width="12.7109375" bestFit="1" customWidth="1"/>
    <col min="187" max="188" width="12.140625" bestFit="1" customWidth="1"/>
    <col min="189" max="193" width="12.7109375" bestFit="1" customWidth="1"/>
    <col min="194" max="195" width="12.140625" bestFit="1" customWidth="1"/>
    <col min="196" max="200" width="12.7109375" bestFit="1" customWidth="1"/>
    <col min="201" max="202" width="12.140625" bestFit="1" customWidth="1"/>
    <col min="203" max="207" width="12.7109375" bestFit="1" customWidth="1"/>
    <col min="208" max="209" width="12.140625" bestFit="1" customWidth="1"/>
    <col min="210" max="214" width="12.7109375" bestFit="1" customWidth="1"/>
    <col min="215" max="216" width="12.140625" bestFit="1" customWidth="1"/>
    <col min="217" max="221" width="12.7109375" bestFit="1" customWidth="1"/>
    <col min="222" max="223" width="12.140625" bestFit="1" customWidth="1"/>
    <col min="224" max="242" width="12.7109375" bestFit="1" customWidth="1"/>
    <col min="243" max="244" width="12.140625" bestFit="1" customWidth="1"/>
    <col min="245" max="249" width="12.7109375" bestFit="1" customWidth="1"/>
    <col min="250" max="251" width="12.140625" bestFit="1" customWidth="1"/>
    <col min="252" max="256" width="12.7109375" bestFit="1" customWidth="1"/>
    <col min="257" max="258" width="12.140625" bestFit="1" customWidth="1"/>
    <col min="259" max="263" width="12.7109375" bestFit="1" customWidth="1"/>
    <col min="264" max="265" width="12.140625" bestFit="1" customWidth="1"/>
    <col min="266" max="270" width="12.7109375" bestFit="1" customWidth="1"/>
    <col min="271" max="272" width="12.140625" bestFit="1" customWidth="1"/>
    <col min="273" max="273" width="14.7109375" customWidth="1"/>
    <col min="274" max="278" width="12.7109375" bestFit="1" customWidth="1"/>
    <col min="279" max="279" width="12.140625" bestFit="1" customWidth="1"/>
    <col min="280" max="284" width="12.7109375" bestFit="1" customWidth="1"/>
    <col min="285" max="286" width="12.140625" bestFit="1" customWidth="1"/>
    <col min="287" max="291" width="12.7109375" bestFit="1" customWidth="1"/>
    <col min="292" max="293" width="12.140625" bestFit="1" customWidth="1"/>
    <col min="294" max="298" width="12.7109375" bestFit="1" customWidth="1"/>
    <col min="299" max="299" width="12.140625" bestFit="1" customWidth="1"/>
    <col min="300" max="300" width="12.140625" customWidth="1"/>
    <col min="301" max="305" width="12.7109375" bestFit="1" customWidth="1"/>
    <col min="306" max="307" width="12.140625" bestFit="1" customWidth="1"/>
    <col min="308" max="319" width="12.7109375" bestFit="1" customWidth="1"/>
    <col min="320" max="321" width="12.140625" bestFit="1" customWidth="1"/>
    <col min="322" max="347" width="12.7109375" bestFit="1" customWidth="1"/>
    <col min="348" max="349" width="12.140625" bestFit="1" customWidth="1"/>
    <col min="350" max="354" width="12.7109375" bestFit="1" customWidth="1"/>
    <col min="355" max="356" width="12.140625" bestFit="1" customWidth="1"/>
    <col min="357" max="359" width="12.7109375" bestFit="1" customWidth="1"/>
    <col min="360" max="360" width="13.85546875" bestFit="1" customWidth="1"/>
    <col min="361" max="361" width="12.7109375" bestFit="1" customWidth="1"/>
    <col min="362" max="363" width="12.140625" bestFit="1" customWidth="1"/>
    <col min="364" max="367" width="12.7109375" bestFit="1" customWidth="1"/>
    <col min="368" max="368" width="9.140625" style="5" customWidth="1"/>
    <col min="369" max="16384" width="9.140625" hidden="1"/>
  </cols>
  <sheetData>
    <row r="1" spans="1:368" ht="15.75" x14ac:dyDescent="0.25">
      <c r="A1" s="15"/>
      <c r="B1" s="16">
        <v>43831</v>
      </c>
      <c r="C1" s="16">
        <v>43832</v>
      </c>
      <c r="D1" s="16">
        <v>43833</v>
      </c>
      <c r="E1" s="16">
        <v>43834</v>
      </c>
      <c r="F1" s="16">
        <v>43835</v>
      </c>
      <c r="G1" s="16">
        <v>43836</v>
      </c>
      <c r="H1" s="16">
        <v>43837</v>
      </c>
      <c r="I1" s="16">
        <v>43838</v>
      </c>
      <c r="J1" s="16">
        <v>43839</v>
      </c>
      <c r="K1" s="16">
        <v>43840</v>
      </c>
      <c r="L1" s="16">
        <v>43841</v>
      </c>
      <c r="M1" s="16">
        <v>43842</v>
      </c>
      <c r="N1" s="16">
        <v>43843</v>
      </c>
      <c r="O1" s="16">
        <v>43844</v>
      </c>
      <c r="P1" s="16">
        <v>43845</v>
      </c>
      <c r="Q1" s="16">
        <v>43846</v>
      </c>
      <c r="R1" s="16">
        <v>43847</v>
      </c>
      <c r="S1" s="16">
        <v>43848</v>
      </c>
      <c r="T1" s="16">
        <v>43849</v>
      </c>
      <c r="U1" s="16">
        <v>43850</v>
      </c>
      <c r="V1" s="16">
        <v>43851</v>
      </c>
      <c r="W1" s="16">
        <v>43852</v>
      </c>
      <c r="X1" s="16">
        <v>43853</v>
      </c>
      <c r="Y1" s="16">
        <v>43854</v>
      </c>
      <c r="Z1" s="16">
        <v>43855</v>
      </c>
      <c r="AA1" s="16">
        <v>43856</v>
      </c>
      <c r="AB1" s="16">
        <v>43857</v>
      </c>
      <c r="AC1" s="16">
        <v>43858</v>
      </c>
      <c r="AD1" s="16">
        <v>43859</v>
      </c>
      <c r="AE1" s="16">
        <v>43860</v>
      </c>
      <c r="AF1" s="16">
        <v>43861</v>
      </c>
      <c r="AG1" s="16">
        <v>43862</v>
      </c>
      <c r="AH1" s="16">
        <v>43863</v>
      </c>
      <c r="AI1" s="16">
        <v>43864</v>
      </c>
      <c r="AJ1" s="16">
        <v>43865</v>
      </c>
      <c r="AK1" s="16">
        <v>43866</v>
      </c>
      <c r="AL1" s="16">
        <v>43867</v>
      </c>
      <c r="AM1" s="16">
        <v>43868</v>
      </c>
      <c r="AN1" s="16">
        <v>43869</v>
      </c>
      <c r="AO1" s="16">
        <v>43870</v>
      </c>
      <c r="AP1" s="16">
        <v>43871</v>
      </c>
      <c r="AQ1" s="16">
        <v>43872</v>
      </c>
      <c r="AR1" s="16">
        <v>43873</v>
      </c>
      <c r="AS1" s="16">
        <v>43874</v>
      </c>
      <c r="AT1" s="16">
        <v>43875</v>
      </c>
      <c r="AU1" s="16">
        <v>43876</v>
      </c>
      <c r="AV1" s="16">
        <v>43877</v>
      </c>
      <c r="AW1" s="16">
        <v>43878</v>
      </c>
      <c r="AX1" s="16">
        <v>43879</v>
      </c>
      <c r="AY1" s="16">
        <v>43880</v>
      </c>
      <c r="AZ1" s="16">
        <v>43881</v>
      </c>
      <c r="BA1" s="16">
        <v>43882</v>
      </c>
      <c r="BB1" s="16">
        <v>43883</v>
      </c>
      <c r="BC1" s="16">
        <v>43884</v>
      </c>
      <c r="BD1" s="16">
        <v>43885</v>
      </c>
      <c r="BE1" s="16">
        <v>43886</v>
      </c>
      <c r="BF1" s="16">
        <v>43887</v>
      </c>
      <c r="BG1" s="16">
        <v>43888</v>
      </c>
      <c r="BH1" s="16">
        <v>43889</v>
      </c>
      <c r="BI1" s="16">
        <v>43890</v>
      </c>
      <c r="BJ1" s="16">
        <v>43891</v>
      </c>
      <c r="BK1" s="16">
        <v>43892</v>
      </c>
      <c r="BL1" s="16">
        <v>43893</v>
      </c>
      <c r="BM1" s="16">
        <v>43894</v>
      </c>
      <c r="BN1" s="16">
        <v>43895</v>
      </c>
      <c r="BO1" s="16">
        <v>43896</v>
      </c>
      <c r="BP1" s="16">
        <v>43897</v>
      </c>
      <c r="BQ1" s="16">
        <v>43898</v>
      </c>
      <c r="BR1" s="16">
        <v>43899</v>
      </c>
      <c r="BS1" s="16">
        <v>43900</v>
      </c>
      <c r="BT1" s="16">
        <v>43901</v>
      </c>
      <c r="BU1" s="16">
        <v>43902</v>
      </c>
      <c r="BV1" s="16">
        <v>43903</v>
      </c>
      <c r="BW1" s="16">
        <v>43904</v>
      </c>
      <c r="BX1" s="16">
        <v>43905</v>
      </c>
      <c r="BY1" s="16">
        <v>43906</v>
      </c>
      <c r="BZ1" s="16">
        <v>43907</v>
      </c>
      <c r="CA1" s="16">
        <v>43908</v>
      </c>
      <c r="CB1" s="16">
        <v>43909</v>
      </c>
      <c r="CC1" s="16">
        <v>43910</v>
      </c>
      <c r="CD1" s="16">
        <v>43911</v>
      </c>
      <c r="CE1" s="16">
        <v>43912</v>
      </c>
      <c r="CF1" s="16">
        <v>43913</v>
      </c>
      <c r="CG1" s="16">
        <v>43914</v>
      </c>
      <c r="CH1" s="16">
        <v>43915</v>
      </c>
      <c r="CI1" s="16">
        <v>43916</v>
      </c>
      <c r="CJ1" s="16">
        <v>43917</v>
      </c>
      <c r="CK1" s="16">
        <v>43918</v>
      </c>
      <c r="CL1" s="16">
        <v>43919</v>
      </c>
      <c r="CM1" s="16">
        <v>43920</v>
      </c>
      <c r="CN1" s="16">
        <v>43921</v>
      </c>
      <c r="CO1" s="16">
        <v>43922</v>
      </c>
      <c r="CP1" s="16">
        <v>43923</v>
      </c>
      <c r="CQ1" s="16">
        <v>43924</v>
      </c>
      <c r="CR1" s="16">
        <v>43925</v>
      </c>
      <c r="CS1" s="16">
        <v>43926</v>
      </c>
      <c r="CT1" s="16">
        <v>43927</v>
      </c>
      <c r="CU1" s="16">
        <v>43928</v>
      </c>
      <c r="CV1" s="16">
        <v>43929</v>
      </c>
      <c r="CW1" s="16">
        <v>43930</v>
      </c>
      <c r="CX1" s="16">
        <v>43931</v>
      </c>
      <c r="CY1" s="16">
        <v>43932</v>
      </c>
      <c r="CZ1" s="16">
        <v>43933</v>
      </c>
      <c r="DA1" s="16">
        <v>43934</v>
      </c>
      <c r="DB1" s="16">
        <v>43935</v>
      </c>
      <c r="DC1" s="16">
        <v>43936</v>
      </c>
      <c r="DD1" s="16">
        <v>43937</v>
      </c>
      <c r="DE1" s="16">
        <v>43938</v>
      </c>
      <c r="DF1" s="16">
        <v>43939</v>
      </c>
      <c r="DG1" s="16">
        <v>43940</v>
      </c>
      <c r="DH1" s="16">
        <v>43941</v>
      </c>
      <c r="DI1" s="16">
        <v>43942</v>
      </c>
      <c r="DJ1" s="16">
        <v>43943</v>
      </c>
      <c r="DK1" s="16">
        <v>43944</v>
      </c>
      <c r="DL1" s="16">
        <v>43945</v>
      </c>
      <c r="DM1" s="16">
        <v>43946</v>
      </c>
      <c r="DN1" s="16">
        <v>43947</v>
      </c>
      <c r="DO1" s="16">
        <v>43948</v>
      </c>
      <c r="DP1" s="16">
        <v>43949</v>
      </c>
      <c r="DQ1" s="16">
        <v>43950</v>
      </c>
      <c r="DR1" s="16">
        <v>43951</v>
      </c>
      <c r="DS1" s="16">
        <v>43952</v>
      </c>
      <c r="DT1" s="16">
        <v>43953</v>
      </c>
      <c r="DU1" s="16">
        <v>43954</v>
      </c>
      <c r="DV1" s="16">
        <v>43955</v>
      </c>
      <c r="DW1" s="16">
        <v>43956</v>
      </c>
      <c r="DX1" s="16">
        <v>43957</v>
      </c>
      <c r="DY1" s="16">
        <v>43958</v>
      </c>
      <c r="DZ1" s="16">
        <v>43959</v>
      </c>
      <c r="EA1" s="16">
        <v>43960</v>
      </c>
      <c r="EB1" s="16">
        <v>43961</v>
      </c>
      <c r="EC1" s="16">
        <v>43962</v>
      </c>
      <c r="ED1" s="16">
        <v>43963</v>
      </c>
      <c r="EE1" s="16">
        <v>43964</v>
      </c>
      <c r="EF1" s="16">
        <v>43965</v>
      </c>
      <c r="EG1" s="16">
        <v>43966</v>
      </c>
      <c r="EH1" s="16">
        <v>43967</v>
      </c>
      <c r="EI1" s="16">
        <v>43968</v>
      </c>
      <c r="EJ1" s="16">
        <v>43969</v>
      </c>
      <c r="EK1" s="16">
        <v>43970</v>
      </c>
      <c r="EL1" s="16">
        <v>43971</v>
      </c>
      <c r="EM1" s="16">
        <v>43972</v>
      </c>
      <c r="EN1" s="16">
        <v>43973</v>
      </c>
      <c r="EO1" s="16">
        <v>43974</v>
      </c>
      <c r="EP1" s="16">
        <v>43975</v>
      </c>
      <c r="EQ1" s="16">
        <v>43976</v>
      </c>
      <c r="ER1" s="16">
        <v>43977</v>
      </c>
      <c r="ES1" s="16">
        <v>43978</v>
      </c>
      <c r="ET1" s="16">
        <v>43979</v>
      </c>
      <c r="EU1" s="16">
        <v>43980</v>
      </c>
      <c r="EV1" s="16">
        <v>43981</v>
      </c>
      <c r="EW1" s="16">
        <v>43982</v>
      </c>
      <c r="EX1" s="16">
        <v>43983</v>
      </c>
      <c r="EY1" s="16">
        <v>43984</v>
      </c>
      <c r="EZ1" s="16">
        <v>43985</v>
      </c>
      <c r="FA1" s="16">
        <v>43986</v>
      </c>
      <c r="FB1" s="16">
        <v>43987</v>
      </c>
      <c r="FC1" s="16">
        <v>43988</v>
      </c>
      <c r="FD1" s="16">
        <v>43989</v>
      </c>
      <c r="FE1" s="16">
        <v>43990</v>
      </c>
      <c r="FF1" s="16">
        <v>43991</v>
      </c>
      <c r="FG1" s="16">
        <v>43992</v>
      </c>
      <c r="FH1" s="16">
        <v>43993</v>
      </c>
      <c r="FI1" s="16">
        <v>43994</v>
      </c>
      <c r="FJ1" s="16">
        <v>43995</v>
      </c>
      <c r="FK1" s="16">
        <v>43996</v>
      </c>
      <c r="FL1" s="16">
        <v>43997</v>
      </c>
      <c r="FM1" s="16">
        <v>43998</v>
      </c>
      <c r="FN1" s="16">
        <v>43999</v>
      </c>
      <c r="FO1" s="16">
        <v>44000</v>
      </c>
      <c r="FP1" s="16">
        <v>44001</v>
      </c>
      <c r="FQ1" s="16">
        <v>44002</v>
      </c>
      <c r="FR1" s="16">
        <v>44003</v>
      </c>
      <c r="FS1" s="16">
        <v>44004</v>
      </c>
      <c r="FT1" s="16">
        <v>44005</v>
      </c>
      <c r="FU1" s="16">
        <v>44006</v>
      </c>
      <c r="FV1" s="16">
        <v>44007</v>
      </c>
      <c r="FW1" s="16">
        <v>44008</v>
      </c>
      <c r="FX1" s="16">
        <v>44009</v>
      </c>
      <c r="FY1" s="16">
        <v>44010</v>
      </c>
      <c r="FZ1" s="16">
        <v>44011</v>
      </c>
      <c r="GA1" s="16">
        <v>44012</v>
      </c>
      <c r="GB1" s="16">
        <v>44013</v>
      </c>
      <c r="GC1" s="16">
        <v>44014</v>
      </c>
      <c r="GD1" s="16">
        <v>44015</v>
      </c>
      <c r="GE1" s="16">
        <v>44016</v>
      </c>
      <c r="GF1" s="16">
        <v>44017</v>
      </c>
      <c r="GG1" s="16">
        <v>44018</v>
      </c>
      <c r="GH1" s="16">
        <v>44019</v>
      </c>
      <c r="GI1" s="16">
        <v>44020</v>
      </c>
      <c r="GJ1" s="16">
        <v>44021</v>
      </c>
      <c r="GK1" s="16">
        <v>44022</v>
      </c>
      <c r="GL1" s="16">
        <v>44023</v>
      </c>
      <c r="GM1" s="16">
        <v>44024</v>
      </c>
      <c r="GN1" s="16">
        <v>44025</v>
      </c>
      <c r="GO1" s="16">
        <v>44026</v>
      </c>
      <c r="GP1" s="16">
        <v>44027</v>
      </c>
      <c r="GQ1" s="16">
        <v>44028</v>
      </c>
      <c r="GR1" s="16">
        <v>44029</v>
      </c>
      <c r="GS1" s="16">
        <v>44030</v>
      </c>
      <c r="GT1" s="16">
        <v>44031</v>
      </c>
      <c r="GU1" s="16">
        <v>44032</v>
      </c>
      <c r="GV1" s="16">
        <v>44033</v>
      </c>
      <c r="GW1" s="16">
        <v>44034</v>
      </c>
      <c r="GX1" s="16">
        <v>44035</v>
      </c>
      <c r="GY1" s="16">
        <v>44036</v>
      </c>
      <c r="GZ1" s="16">
        <v>44037</v>
      </c>
      <c r="HA1" s="16">
        <v>44038</v>
      </c>
      <c r="HB1" s="16">
        <v>44039</v>
      </c>
      <c r="HC1" s="16">
        <v>44040</v>
      </c>
      <c r="HD1" s="16">
        <v>44041</v>
      </c>
      <c r="HE1" s="16">
        <v>44042</v>
      </c>
      <c r="HF1" s="16">
        <v>44043</v>
      </c>
      <c r="HG1" s="16">
        <v>44044</v>
      </c>
      <c r="HH1" s="16">
        <v>44045</v>
      </c>
      <c r="HI1" s="16">
        <v>44046</v>
      </c>
      <c r="HJ1" s="16">
        <v>44047</v>
      </c>
      <c r="HK1" s="16">
        <v>44048</v>
      </c>
      <c r="HL1" s="16">
        <v>44049</v>
      </c>
      <c r="HM1" s="16">
        <v>44050</v>
      </c>
      <c r="HN1" s="16">
        <v>44051</v>
      </c>
      <c r="HO1" s="16">
        <v>44052</v>
      </c>
      <c r="HP1" s="16">
        <v>44053</v>
      </c>
      <c r="HQ1" s="16">
        <v>44054</v>
      </c>
      <c r="HR1" s="16">
        <v>44055</v>
      </c>
      <c r="HS1" s="16">
        <v>44056</v>
      </c>
      <c r="HT1" s="16">
        <v>44057</v>
      </c>
      <c r="HU1" s="16">
        <v>44058</v>
      </c>
      <c r="HV1" s="16">
        <v>44059</v>
      </c>
      <c r="HW1" s="16">
        <v>44060</v>
      </c>
      <c r="HX1" s="16">
        <v>44061</v>
      </c>
      <c r="HY1" s="16">
        <v>44062</v>
      </c>
      <c r="HZ1" s="16">
        <v>44063</v>
      </c>
      <c r="IA1" s="16">
        <v>44064</v>
      </c>
      <c r="IB1" s="16">
        <v>44065</v>
      </c>
      <c r="IC1" s="16">
        <v>44066</v>
      </c>
      <c r="ID1" s="16">
        <v>44067</v>
      </c>
      <c r="IE1" s="16">
        <v>44068</v>
      </c>
      <c r="IF1" s="16">
        <v>44069</v>
      </c>
      <c r="IG1" s="16">
        <v>44070</v>
      </c>
      <c r="IH1" s="16">
        <v>44071</v>
      </c>
      <c r="II1" s="16">
        <v>44072</v>
      </c>
      <c r="IJ1" s="16">
        <v>44073</v>
      </c>
      <c r="IK1" s="16">
        <v>44074</v>
      </c>
      <c r="IL1" s="16">
        <v>44075</v>
      </c>
      <c r="IM1" s="16">
        <v>44076</v>
      </c>
      <c r="IN1" s="16">
        <v>44077</v>
      </c>
      <c r="IO1" s="16">
        <v>44078</v>
      </c>
      <c r="IP1" s="16">
        <v>44079</v>
      </c>
      <c r="IQ1" s="16">
        <v>44080</v>
      </c>
      <c r="IR1" s="16">
        <v>44081</v>
      </c>
      <c r="IS1" s="16">
        <v>44082</v>
      </c>
      <c r="IT1" s="16">
        <v>44083</v>
      </c>
      <c r="IU1" s="16">
        <v>44084</v>
      </c>
      <c r="IV1" s="16">
        <v>44085</v>
      </c>
      <c r="IW1" s="16">
        <v>44086</v>
      </c>
      <c r="IX1" s="16">
        <v>44087</v>
      </c>
      <c r="IY1" s="16">
        <v>44088</v>
      </c>
      <c r="IZ1" s="16">
        <v>44089</v>
      </c>
      <c r="JA1" s="16">
        <v>44090</v>
      </c>
      <c r="JB1" s="16">
        <v>44091</v>
      </c>
      <c r="JC1" s="16">
        <v>44092</v>
      </c>
      <c r="JD1" s="16">
        <v>44093</v>
      </c>
      <c r="JE1" s="16">
        <v>44094</v>
      </c>
      <c r="JF1" s="16">
        <v>44095</v>
      </c>
      <c r="JG1" s="16">
        <v>44096</v>
      </c>
      <c r="JH1" s="16">
        <v>44097</v>
      </c>
      <c r="JI1" s="16">
        <v>44098</v>
      </c>
      <c r="JJ1" s="16">
        <v>44099</v>
      </c>
      <c r="JK1" s="16">
        <v>44100</v>
      </c>
      <c r="JL1" s="16">
        <v>44101</v>
      </c>
      <c r="JM1" s="16">
        <v>44102</v>
      </c>
      <c r="JN1" s="16">
        <v>44103</v>
      </c>
      <c r="JO1" s="16">
        <v>44104</v>
      </c>
      <c r="JP1" s="16">
        <v>44105</v>
      </c>
      <c r="JQ1" s="16">
        <v>44106</v>
      </c>
      <c r="JR1" s="16">
        <v>44107</v>
      </c>
      <c r="JS1" s="16">
        <v>44108</v>
      </c>
      <c r="JT1" s="16">
        <v>44109</v>
      </c>
      <c r="JU1" s="16">
        <v>44110</v>
      </c>
      <c r="JV1" s="16">
        <v>44111</v>
      </c>
      <c r="JW1" s="16">
        <v>44112</v>
      </c>
      <c r="JX1" s="16">
        <v>44113</v>
      </c>
      <c r="JY1" s="16">
        <v>44114</v>
      </c>
      <c r="JZ1" s="16">
        <v>44115</v>
      </c>
      <c r="KA1" s="16">
        <v>44116</v>
      </c>
      <c r="KB1" s="16">
        <v>44117</v>
      </c>
      <c r="KC1" s="16">
        <v>44118</v>
      </c>
      <c r="KD1" s="16">
        <v>44119</v>
      </c>
      <c r="KE1" s="16">
        <v>44120</v>
      </c>
      <c r="KF1" s="16">
        <v>44121</v>
      </c>
      <c r="KG1" s="16">
        <v>44122</v>
      </c>
      <c r="KH1" s="16">
        <v>44123</v>
      </c>
      <c r="KI1" s="16">
        <v>44124</v>
      </c>
      <c r="KJ1" s="16">
        <v>44125</v>
      </c>
      <c r="KK1" s="16">
        <v>44126</v>
      </c>
      <c r="KL1" s="16">
        <v>44127</v>
      </c>
      <c r="KM1" s="16">
        <v>44128</v>
      </c>
      <c r="KN1" s="16">
        <v>44129</v>
      </c>
      <c r="KO1" s="16">
        <v>44130</v>
      </c>
      <c r="KP1" s="16">
        <v>44131</v>
      </c>
      <c r="KQ1" s="16">
        <v>44132</v>
      </c>
      <c r="KR1" s="16">
        <v>44133</v>
      </c>
      <c r="KS1" s="16">
        <v>44134</v>
      </c>
      <c r="KT1" s="16">
        <v>44135</v>
      </c>
      <c r="KU1" s="16">
        <v>44136</v>
      </c>
      <c r="KV1" s="16">
        <v>44137</v>
      </c>
      <c r="KW1" s="16">
        <v>44138</v>
      </c>
      <c r="KX1" s="16">
        <v>44139</v>
      </c>
      <c r="KY1" s="16">
        <v>44140</v>
      </c>
      <c r="KZ1" s="16">
        <v>44141</v>
      </c>
      <c r="LA1" s="16">
        <v>44142</v>
      </c>
      <c r="LB1" s="16">
        <v>44143</v>
      </c>
      <c r="LC1" s="16">
        <v>44144</v>
      </c>
      <c r="LD1" s="16">
        <v>44145</v>
      </c>
      <c r="LE1" s="16">
        <v>44146</v>
      </c>
      <c r="LF1" s="16">
        <v>44147</v>
      </c>
      <c r="LG1" s="16">
        <v>44148</v>
      </c>
      <c r="LH1" s="16">
        <v>44149</v>
      </c>
      <c r="LI1" s="16">
        <v>44150</v>
      </c>
      <c r="LJ1" s="16">
        <v>44151</v>
      </c>
      <c r="LK1" s="16">
        <v>44152</v>
      </c>
      <c r="LL1" s="16">
        <v>44153</v>
      </c>
      <c r="LM1" s="16">
        <v>44154</v>
      </c>
      <c r="LN1" s="16">
        <v>44155</v>
      </c>
      <c r="LO1" s="16">
        <v>44156</v>
      </c>
      <c r="LP1" s="16">
        <v>44157</v>
      </c>
      <c r="LQ1" s="16">
        <v>44158</v>
      </c>
      <c r="LR1" s="16">
        <v>44159</v>
      </c>
      <c r="LS1" s="16">
        <v>44160</v>
      </c>
      <c r="LT1" s="16">
        <v>44161</v>
      </c>
      <c r="LU1" s="16">
        <v>44162</v>
      </c>
      <c r="LV1" s="16">
        <v>44163</v>
      </c>
      <c r="LW1" s="16">
        <v>44164</v>
      </c>
      <c r="LX1" s="16">
        <v>44165</v>
      </c>
      <c r="LY1" s="16">
        <v>44166</v>
      </c>
      <c r="LZ1" s="16">
        <v>44167</v>
      </c>
      <c r="MA1" s="16">
        <v>44168</v>
      </c>
      <c r="MB1" s="16">
        <v>44169</v>
      </c>
      <c r="MC1" s="16">
        <v>44170</v>
      </c>
      <c r="MD1" s="16">
        <v>44171</v>
      </c>
      <c r="ME1" s="16">
        <v>44172</v>
      </c>
      <c r="MF1" s="16">
        <v>44173</v>
      </c>
      <c r="MG1" s="16">
        <v>44174</v>
      </c>
      <c r="MH1" s="16">
        <v>44175</v>
      </c>
      <c r="MI1" s="16">
        <v>44176</v>
      </c>
      <c r="MJ1" s="16">
        <v>44177</v>
      </c>
      <c r="MK1" s="16">
        <v>44178</v>
      </c>
      <c r="ML1" s="16">
        <v>44179</v>
      </c>
      <c r="MM1" s="16">
        <v>44180</v>
      </c>
      <c r="MN1" s="16">
        <v>44181</v>
      </c>
      <c r="MO1" s="16">
        <v>44182</v>
      </c>
      <c r="MP1" s="16">
        <v>44183</v>
      </c>
      <c r="MQ1" s="16">
        <v>44184</v>
      </c>
      <c r="MR1" s="16">
        <v>44185</v>
      </c>
      <c r="MS1" s="16">
        <v>44186</v>
      </c>
      <c r="MT1" s="16">
        <v>44187</v>
      </c>
      <c r="MU1" s="16">
        <v>44188</v>
      </c>
      <c r="MV1" s="16">
        <v>44189</v>
      </c>
      <c r="MW1" s="16">
        <v>44190</v>
      </c>
      <c r="MX1" s="16">
        <v>44191</v>
      </c>
      <c r="MY1" s="16">
        <v>44192</v>
      </c>
      <c r="MZ1" s="16">
        <v>44193</v>
      </c>
      <c r="NA1" s="16">
        <v>44194</v>
      </c>
      <c r="NB1" s="16">
        <v>44195</v>
      </c>
      <c r="NC1" s="16">
        <v>44196</v>
      </c>
    </row>
    <row r="2" spans="1:368" s="95" customFormat="1" x14ac:dyDescent="0.25">
      <c r="A2" s="94" t="s">
        <v>147</v>
      </c>
      <c r="B2" s="80">
        <v>68.16</v>
      </c>
      <c r="C2" s="80">
        <v>66.25</v>
      </c>
      <c r="D2" s="80">
        <v>68.599999999999994</v>
      </c>
      <c r="E2" s="80"/>
      <c r="F2" s="80"/>
      <c r="G2" s="80">
        <v>68.91</v>
      </c>
      <c r="H2" s="80">
        <v>68.27</v>
      </c>
      <c r="I2" s="80">
        <v>65.44</v>
      </c>
      <c r="J2" s="80">
        <v>65.37</v>
      </c>
      <c r="K2" s="80">
        <v>64.98</v>
      </c>
      <c r="L2" s="80"/>
      <c r="M2" s="80"/>
      <c r="N2" s="80">
        <v>64.2</v>
      </c>
      <c r="O2" s="80">
        <v>64.489999999999995</v>
      </c>
      <c r="P2" s="80">
        <v>64</v>
      </c>
      <c r="Q2" s="80">
        <v>64.62</v>
      </c>
      <c r="R2" s="80">
        <v>64.849999999999994</v>
      </c>
      <c r="S2" s="80"/>
      <c r="T2" s="80"/>
      <c r="U2" s="80">
        <v>64.849999999999994</v>
      </c>
      <c r="V2" s="80">
        <v>64.59</v>
      </c>
      <c r="W2" s="80">
        <v>63.21</v>
      </c>
      <c r="X2" s="80">
        <v>62.04</v>
      </c>
      <c r="Y2" s="80">
        <v>60.69</v>
      </c>
      <c r="Z2" s="80"/>
      <c r="AA2" s="80"/>
      <c r="AB2" s="80">
        <v>59.32</v>
      </c>
      <c r="AC2" s="80">
        <v>59.51</v>
      </c>
      <c r="AD2" s="80">
        <v>59.87</v>
      </c>
      <c r="AE2" s="80">
        <v>57.33</v>
      </c>
      <c r="AF2" s="80">
        <v>56.02</v>
      </c>
      <c r="AG2" s="80"/>
      <c r="AH2" s="80"/>
      <c r="AI2" s="80">
        <v>58.29</v>
      </c>
      <c r="AJ2" s="80">
        <v>53.96</v>
      </c>
      <c r="AK2" s="80">
        <v>55.28</v>
      </c>
      <c r="AL2" s="80">
        <v>54.93</v>
      </c>
      <c r="AM2" s="80">
        <v>54.47</v>
      </c>
      <c r="AN2" s="80"/>
      <c r="AO2" s="80"/>
      <c r="AP2" s="80">
        <v>53.27</v>
      </c>
      <c r="AQ2" s="80">
        <v>54.01</v>
      </c>
      <c r="AR2" s="80">
        <v>55.79</v>
      </c>
      <c r="AS2" s="80">
        <v>56.43</v>
      </c>
      <c r="AT2" s="80">
        <v>57.32</v>
      </c>
      <c r="AU2" s="80"/>
      <c r="AV2" s="80"/>
      <c r="AW2" s="80">
        <v>57.32</v>
      </c>
      <c r="AX2" s="80">
        <v>57.75</v>
      </c>
      <c r="AY2" s="80">
        <v>59.12</v>
      </c>
      <c r="AZ2" s="80">
        <v>59.31</v>
      </c>
      <c r="BA2" s="80">
        <v>58.5</v>
      </c>
      <c r="BB2" s="80"/>
      <c r="BC2" s="80"/>
      <c r="BD2" s="80">
        <v>56.3</v>
      </c>
      <c r="BE2" s="80">
        <v>54.95</v>
      </c>
      <c r="BF2" s="80">
        <v>53.43</v>
      </c>
      <c r="BG2" s="80">
        <v>52.18</v>
      </c>
      <c r="BH2" s="80">
        <v>52.18</v>
      </c>
      <c r="BI2" s="80"/>
      <c r="BJ2" s="80"/>
      <c r="BK2" s="80">
        <v>52.18</v>
      </c>
      <c r="BL2" s="80">
        <v>51.86</v>
      </c>
      <c r="BM2" s="80">
        <v>51.13</v>
      </c>
      <c r="BN2" s="80">
        <v>49.99</v>
      </c>
      <c r="BO2" s="80">
        <v>45.27</v>
      </c>
      <c r="BP2" s="80"/>
      <c r="BQ2" s="80"/>
      <c r="BR2" s="80">
        <v>34.36</v>
      </c>
      <c r="BS2" s="80">
        <v>37.24</v>
      </c>
      <c r="BT2" s="80">
        <v>35.79</v>
      </c>
      <c r="BU2" s="80">
        <v>33.222000000000001</v>
      </c>
      <c r="BV2" s="80">
        <v>33.85</v>
      </c>
      <c r="BW2" s="80"/>
      <c r="BX2" s="80"/>
      <c r="BY2" s="80">
        <v>30.05</v>
      </c>
      <c r="BZ2" s="80">
        <v>28.73</v>
      </c>
      <c r="CA2" s="80">
        <v>24.88</v>
      </c>
      <c r="CB2" s="80">
        <v>28.47</v>
      </c>
      <c r="CC2" s="80">
        <v>26.98</v>
      </c>
      <c r="CD2" s="80"/>
      <c r="CE2" s="80"/>
      <c r="CF2" s="80">
        <v>27.03</v>
      </c>
      <c r="CG2" s="80">
        <v>27.15</v>
      </c>
      <c r="CH2" s="80">
        <v>27.39</v>
      </c>
      <c r="CI2" s="80">
        <v>26.34</v>
      </c>
      <c r="CJ2" s="80">
        <v>24.93</v>
      </c>
      <c r="CK2" s="80"/>
      <c r="CL2" s="80"/>
      <c r="CM2" s="80">
        <v>26.42</v>
      </c>
      <c r="CN2" s="80">
        <v>26.35</v>
      </c>
      <c r="CO2" s="80">
        <v>24.74</v>
      </c>
      <c r="CP2" s="80">
        <v>29.94</v>
      </c>
      <c r="CQ2" s="80">
        <v>34.11</v>
      </c>
      <c r="CR2" s="80"/>
      <c r="CS2" s="80"/>
      <c r="CT2" s="80">
        <v>33.049999999999997</v>
      </c>
      <c r="CU2" s="80">
        <v>31.87</v>
      </c>
      <c r="CV2" s="80">
        <v>32.840000000000003</v>
      </c>
      <c r="CW2" s="80">
        <v>31.48</v>
      </c>
      <c r="CX2" s="80">
        <v>31.48</v>
      </c>
      <c r="CY2" s="80"/>
      <c r="CZ2" s="80"/>
      <c r="DA2" s="80">
        <v>31.74</v>
      </c>
      <c r="DB2" s="80">
        <v>29.6</v>
      </c>
      <c r="DC2" s="80">
        <v>27.69</v>
      </c>
      <c r="DD2" s="80">
        <v>27.82</v>
      </c>
      <c r="DE2" s="80">
        <v>28.08</v>
      </c>
      <c r="DF2" s="80"/>
      <c r="DG2" s="80"/>
      <c r="DH2" s="80">
        <v>19.329999999999998</v>
      </c>
      <c r="DI2" s="80">
        <v>19.329999999999998</v>
      </c>
      <c r="DJ2" s="80">
        <v>20.37</v>
      </c>
      <c r="DK2" s="80">
        <v>21.33</v>
      </c>
      <c r="DL2" s="80">
        <v>21.44</v>
      </c>
      <c r="DM2" s="80"/>
      <c r="DN2" s="80"/>
      <c r="DO2" s="80">
        <v>19.989999999999998</v>
      </c>
      <c r="DP2" s="80">
        <v>20.46</v>
      </c>
      <c r="DQ2" s="80">
        <v>24.23</v>
      </c>
      <c r="DR2" s="80">
        <v>26.44</v>
      </c>
      <c r="DS2" s="80">
        <v>26.44</v>
      </c>
      <c r="DT2" s="80"/>
      <c r="DU2" s="80"/>
      <c r="DV2" s="80">
        <v>27.2</v>
      </c>
      <c r="DW2" s="80">
        <v>30.97</v>
      </c>
      <c r="DX2" s="80">
        <v>29.72</v>
      </c>
      <c r="DY2" s="80">
        <v>29.46</v>
      </c>
      <c r="DZ2" s="80">
        <v>30.97</v>
      </c>
      <c r="EA2" s="80"/>
      <c r="EB2" s="80"/>
      <c r="EC2" s="80">
        <v>29.63</v>
      </c>
      <c r="ED2" s="80">
        <v>29.98</v>
      </c>
      <c r="EE2" s="80">
        <v>29.19</v>
      </c>
      <c r="EF2" s="80">
        <v>31.13</v>
      </c>
      <c r="EG2" s="80">
        <v>32.5</v>
      </c>
      <c r="EH2" s="80"/>
      <c r="EI2" s="80"/>
      <c r="EJ2" s="80">
        <v>34.81</v>
      </c>
      <c r="EK2" s="80">
        <v>34.65</v>
      </c>
      <c r="EL2" s="80">
        <v>35.75</v>
      </c>
      <c r="EM2" s="80">
        <v>36.06</v>
      </c>
      <c r="EN2" s="80">
        <v>35.130000000000003</v>
      </c>
      <c r="EO2" s="80"/>
      <c r="EP2" s="80"/>
      <c r="EQ2" s="80">
        <v>35.130000000000003</v>
      </c>
      <c r="ER2" s="80">
        <v>36.17</v>
      </c>
      <c r="ES2" s="80">
        <v>34.74</v>
      </c>
      <c r="ET2" s="80">
        <v>36.03</v>
      </c>
      <c r="EU2" s="80">
        <v>37.840000000000003</v>
      </c>
      <c r="EV2" s="80"/>
      <c r="EW2" s="80"/>
      <c r="EX2" s="80">
        <v>38.32</v>
      </c>
      <c r="EY2" s="80">
        <v>39.57</v>
      </c>
      <c r="EZ2" s="80">
        <v>39.79</v>
      </c>
      <c r="FA2" s="80">
        <v>39.99</v>
      </c>
      <c r="FB2" s="80">
        <v>42.3</v>
      </c>
      <c r="FC2" s="80"/>
      <c r="FD2" s="80"/>
      <c r="FE2" s="80">
        <v>40.799999999999997</v>
      </c>
      <c r="FF2" s="80">
        <v>41.18</v>
      </c>
      <c r="FG2" s="80">
        <v>38.549999999999997</v>
      </c>
      <c r="FH2" s="80">
        <v>38.549999999999997</v>
      </c>
      <c r="FI2" s="80">
        <v>38.729999999999997</v>
      </c>
      <c r="FJ2" s="80"/>
      <c r="FK2" s="80"/>
      <c r="FL2" s="80">
        <v>39.72</v>
      </c>
      <c r="FM2" s="80">
        <v>40.96</v>
      </c>
      <c r="FN2" s="80">
        <v>40.71</v>
      </c>
      <c r="FO2" s="80">
        <v>41.51</v>
      </c>
      <c r="FP2" s="80">
        <v>42.19</v>
      </c>
      <c r="FQ2" s="80"/>
      <c r="FR2" s="80"/>
      <c r="FS2" s="80">
        <v>43.08</v>
      </c>
      <c r="FT2" s="80">
        <v>42.63</v>
      </c>
      <c r="FU2" s="80">
        <v>40.31</v>
      </c>
      <c r="FV2" s="80">
        <v>41.05</v>
      </c>
      <c r="FW2" s="80">
        <v>41.02</v>
      </c>
      <c r="FX2" s="80"/>
      <c r="FY2" s="80"/>
      <c r="FZ2" s="80">
        <v>41.85</v>
      </c>
      <c r="GA2" s="80">
        <v>41.27</v>
      </c>
      <c r="GB2" s="80">
        <v>42.03</v>
      </c>
      <c r="GC2" s="80">
        <v>43.14</v>
      </c>
      <c r="GD2" s="80">
        <v>43.14</v>
      </c>
      <c r="GE2" s="80"/>
      <c r="GF2" s="80"/>
      <c r="GG2" s="80">
        <v>43.1</v>
      </c>
      <c r="GH2" s="80">
        <v>43.08</v>
      </c>
      <c r="GI2" s="80">
        <v>43.29</v>
      </c>
      <c r="GJ2" s="80">
        <v>42.35</v>
      </c>
      <c r="GK2" s="80">
        <v>43.24</v>
      </c>
      <c r="GL2" s="80"/>
      <c r="GM2" s="80"/>
      <c r="GN2" s="80">
        <v>42.72</v>
      </c>
      <c r="GO2" s="80">
        <v>42.9</v>
      </c>
      <c r="GP2" s="80">
        <v>43.79</v>
      </c>
      <c r="GQ2" s="80">
        <v>43.37</v>
      </c>
      <c r="GR2" s="80">
        <v>43.14</v>
      </c>
      <c r="GS2" s="80"/>
      <c r="GT2" s="80"/>
      <c r="GU2" s="80">
        <v>43.28</v>
      </c>
      <c r="GV2" s="80">
        <v>44.32</v>
      </c>
      <c r="GW2" s="80">
        <v>44.29</v>
      </c>
      <c r="GX2" s="80">
        <v>43.31</v>
      </c>
      <c r="GY2" s="80">
        <v>43.34</v>
      </c>
      <c r="GZ2" s="80"/>
      <c r="HA2" s="80"/>
      <c r="HB2" s="80">
        <v>43.41</v>
      </c>
      <c r="HC2" s="80">
        <v>43.22</v>
      </c>
      <c r="HD2" s="80">
        <v>43.75</v>
      </c>
      <c r="HE2" s="80">
        <v>43.25</v>
      </c>
      <c r="HF2" s="80">
        <v>43.52</v>
      </c>
      <c r="HG2" s="80"/>
      <c r="HH2" s="80"/>
      <c r="HI2" s="80">
        <v>44.15</v>
      </c>
      <c r="HJ2" s="80">
        <v>44.43</v>
      </c>
      <c r="HK2" s="80">
        <v>45.17</v>
      </c>
      <c r="HL2" s="80">
        <v>45.09</v>
      </c>
      <c r="HM2" s="80">
        <v>44.4</v>
      </c>
      <c r="HN2" s="80"/>
      <c r="HO2" s="80"/>
      <c r="HP2" s="80">
        <v>44.99</v>
      </c>
      <c r="HQ2" s="80">
        <v>44.5</v>
      </c>
      <c r="HR2" s="80">
        <v>45.43</v>
      </c>
      <c r="HS2" s="80">
        <v>44.96</v>
      </c>
      <c r="HT2" s="80">
        <v>44.8</v>
      </c>
      <c r="HU2" s="80"/>
      <c r="HV2" s="80"/>
      <c r="HW2" s="80">
        <v>45.37</v>
      </c>
      <c r="HX2" s="80">
        <v>45.46</v>
      </c>
      <c r="HY2" s="80">
        <v>45.37</v>
      </c>
      <c r="HZ2" s="80">
        <v>44.9</v>
      </c>
      <c r="IA2" s="80">
        <v>44.35</v>
      </c>
      <c r="IB2" s="80"/>
      <c r="IC2" s="80"/>
      <c r="ID2" s="80">
        <v>45.13</v>
      </c>
      <c r="IE2" s="80">
        <v>45.86</v>
      </c>
      <c r="IF2" s="80">
        <v>45.64</v>
      </c>
      <c r="IG2" s="80">
        <v>45.6</v>
      </c>
      <c r="IH2" s="80">
        <v>45.81</v>
      </c>
      <c r="II2" s="80"/>
      <c r="IJ2" s="80"/>
      <c r="IK2" s="80">
        <v>45.28</v>
      </c>
      <c r="IL2" s="80">
        <v>45.58</v>
      </c>
      <c r="IM2" s="80">
        <v>44.43</v>
      </c>
      <c r="IN2" s="80">
        <v>44.07</v>
      </c>
      <c r="IO2" s="80">
        <v>42.66</v>
      </c>
      <c r="IP2" s="80"/>
      <c r="IQ2" s="80"/>
      <c r="IR2" s="80">
        <v>42.66</v>
      </c>
      <c r="IS2" s="80">
        <v>39.78</v>
      </c>
      <c r="IT2" s="80">
        <v>40.79</v>
      </c>
      <c r="IU2" s="80">
        <v>40.06</v>
      </c>
      <c r="IV2" s="80">
        <v>39.83</v>
      </c>
      <c r="IW2" s="80"/>
      <c r="IX2" s="80"/>
      <c r="IY2" s="80">
        <v>39.61</v>
      </c>
      <c r="IZ2" s="80">
        <v>40.53</v>
      </c>
      <c r="JA2" s="80">
        <v>42.22</v>
      </c>
      <c r="JB2" s="80">
        <v>43.3</v>
      </c>
      <c r="JC2" s="80">
        <v>43.15</v>
      </c>
      <c r="JD2" s="80"/>
      <c r="JE2" s="80"/>
      <c r="JF2" s="80">
        <v>41.44</v>
      </c>
      <c r="JG2" s="80">
        <v>41.72</v>
      </c>
      <c r="JH2" s="80">
        <v>41.77</v>
      </c>
      <c r="JI2" s="80">
        <v>41.94</v>
      </c>
      <c r="JJ2" s="80">
        <v>41.92</v>
      </c>
      <c r="JK2" s="80"/>
      <c r="JL2" s="80"/>
      <c r="JM2" s="80">
        <v>42.43</v>
      </c>
      <c r="JN2" s="80">
        <v>41.56</v>
      </c>
      <c r="JO2" s="80">
        <v>42.3</v>
      </c>
      <c r="JP2" s="80">
        <v>40.93</v>
      </c>
      <c r="JQ2" s="80">
        <v>39.270000000000003</v>
      </c>
      <c r="JR2" s="80"/>
      <c r="JS2" s="80"/>
      <c r="JT2" s="80">
        <v>41.29</v>
      </c>
      <c r="JU2" s="80">
        <v>42.65</v>
      </c>
      <c r="JV2" s="80">
        <v>41.99</v>
      </c>
      <c r="JW2" s="80">
        <v>43.34</v>
      </c>
      <c r="JX2" s="80">
        <v>41.72</v>
      </c>
      <c r="JY2" s="80"/>
      <c r="JZ2" s="80"/>
      <c r="KA2" s="80">
        <v>41.72</v>
      </c>
      <c r="KB2" s="80">
        <v>42.45</v>
      </c>
      <c r="KC2" s="80">
        <v>43.32</v>
      </c>
      <c r="KD2" s="80">
        <v>43.16</v>
      </c>
      <c r="KE2" s="80">
        <v>42.93</v>
      </c>
      <c r="KF2" s="80"/>
      <c r="KG2" s="80"/>
      <c r="KH2" s="80">
        <v>42.62</v>
      </c>
      <c r="KI2" s="80">
        <v>43.16</v>
      </c>
      <c r="KJ2" s="80">
        <v>41.73</v>
      </c>
      <c r="KK2" s="80">
        <v>42.46</v>
      </c>
      <c r="KL2" s="80">
        <v>41.77</v>
      </c>
      <c r="KM2" s="80"/>
      <c r="KN2" s="80"/>
      <c r="KO2" s="80">
        <v>40.46</v>
      </c>
      <c r="KP2" s="80">
        <v>41.2</v>
      </c>
      <c r="KQ2" s="80">
        <v>39.119999999999997</v>
      </c>
      <c r="KR2" s="80">
        <v>38.97</v>
      </c>
      <c r="KS2" s="80">
        <v>38.97</v>
      </c>
      <c r="KT2" s="80"/>
      <c r="KU2" s="80"/>
      <c r="KV2" s="80">
        <v>38.97</v>
      </c>
      <c r="KW2" s="80">
        <v>39.71</v>
      </c>
      <c r="KX2" s="80">
        <v>41.23</v>
      </c>
      <c r="KY2" s="80">
        <v>40.93</v>
      </c>
      <c r="KZ2" s="80">
        <v>39.450000000000003</v>
      </c>
      <c r="LA2" s="80"/>
      <c r="LB2" s="80"/>
      <c r="LC2" s="80">
        <v>42.4</v>
      </c>
      <c r="LD2" s="80">
        <v>43.61</v>
      </c>
      <c r="LE2" s="80">
        <v>43.8</v>
      </c>
      <c r="LF2" s="80">
        <v>43.53</v>
      </c>
      <c r="LG2" s="80">
        <v>42.78</v>
      </c>
      <c r="LH2" s="80"/>
      <c r="LI2" s="80"/>
      <c r="LJ2" s="80">
        <v>44.36</v>
      </c>
      <c r="LK2" s="80">
        <v>43.75</v>
      </c>
      <c r="LL2" s="80">
        <v>44.34</v>
      </c>
      <c r="LM2" s="80">
        <v>44.2</v>
      </c>
      <c r="LN2" s="80">
        <v>44.96</v>
      </c>
      <c r="LO2" s="80"/>
      <c r="LP2" s="80"/>
      <c r="LQ2" s="80">
        <v>46.06</v>
      </c>
      <c r="LR2" s="80">
        <v>47.86</v>
      </c>
      <c r="LS2" s="80">
        <v>48.61</v>
      </c>
      <c r="LT2" s="80">
        <v>48.61</v>
      </c>
      <c r="LU2" s="80">
        <v>48.25</v>
      </c>
      <c r="LV2" s="80"/>
      <c r="LW2" s="80"/>
      <c r="LX2" s="80">
        <v>47.88</v>
      </c>
      <c r="LY2" s="80">
        <v>47.42</v>
      </c>
      <c r="LZ2" s="80">
        <v>48.25</v>
      </c>
      <c r="MA2" s="80">
        <v>48.71</v>
      </c>
      <c r="MB2" s="80">
        <v>49.25</v>
      </c>
      <c r="MC2" s="80"/>
      <c r="MD2" s="80"/>
      <c r="ME2" s="80">
        <v>48.79</v>
      </c>
      <c r="MF2" s="80">
        <v>48.84</v>
      </c>
      <c r="MG2" s="80">
        <v>48.86</v>
      </c>
      <c r="MH2" s="80">
        <v>50.25</v>
      </c>
      <c r="MI2" s="80">
        <v>49.97</v>
      </c>
      <c r="MJ2" s="80"/>
      <c r="MK2" s="80"/>
      <c r="ML2" s="80">
        <v>50.29</v>
      </c>
      <c r="MM2" s="80">
        <v>50.76</v>
      </c>
      <c r="MN2" s="80">
        <v>51.08</v>
      </c>
      <c r="MO2" s="80">
        <v>51.5</v>
      </c>
      <c r="MP2" s="80">
        <v>52.26</v>
      </c>
      <c r="MQ2" s="80"/>
      <c r="MR2" s="80"/>
      <c r="MS2" s="80">
        <v>50.91</v>
      </c>
      <c r="MT2" s="80">
        <v>50.08</v>
      </c>
      <c r="MU2" s="80">
        <v>51.2</v>
      </c>
      <c r="MV2" s="80">
        <v>51.29</v>
      </c>
      <c r="MW2" s="80">
        <v>51.29</v>
      </c>
      <c r="MX2" s="80"/>
      <c r="MY2" s="80"/>
      <c r="MZ2" s="80">
        <v>50.86</v>
      </c>
      <c r="NA2" s="80">
        <v>51.23</v>
      </c>
      <c r="NB2" s="80">
        <v>51.8</v>
      </c>
      <c r="NC2" s="80">
        <v>51.8</v>
      </c>
      <c r="ND2" s="96"/>
    </row>
    <row r="3" spans="1:368" s="95" customFormat="1" x14ac:dyDescent="0.25">
      <c r="A3" s="96" t="s">
        <v>161</v>
      </c>
      <c r="B3" s="97">
        <v>499.61279999999999</v>
      </c>
      <c r="C3" s="97">
        <f>C2*7.33</f>
        <v>485.61250000000001</v>
      </c>
      <c r="D3" s="97">
        <f>D2*7.33</f>
        <v>502.83799999999997</v>
      </c>
      <c r="E3" s="97"/>
      <c r="F3" s="97"/>
      <c r="G3" s="97">
        <f>G2*7.33</f>
        <v>505.1103</v>
      </c>
      <c r="H3" s="97">
        <f>H2*7.33</f>
        <v>500.41909999999996</v>
      </c>
      <c r="I3" s="97">
        <f>I2*7.33</f>
        <v>479.67519999999996</v>
      </c>
      <c r="J3" s="97">
        <f>J2*7.33</f>
        <v>479.16210000000007</v>
      </c>
      <c r="K3" s="97">
        <f>K2*7.33</f>
        <v>476.30340000000001</v>
      </c>
      <c r="L3" s="97"/>
      <c r="M3" s="97"/>
      <c r="N3" s="97">
        <f t="shared" ref="N3:R3" si="0">N2*7.33</f>
        <v>470.58600000000001</v>
      </c>
      <c r="O3" s="97">
        <f t="shared" si="0"/>
        <v>472.71169999999995</v>
      </c>
      <c r="P3" s="97">
        <f t="shared" si="0"/>
        <v>469.12</v>
      </c>
      <c r="Q3" s="97">
        <f t="shared" si="0"/>
        <v>473.66460000000006</v>
      </c>
      <c r="R3" s="97">
        <f t="shared" si="0"/>
        <v>475.35049999999995</v>
      </c>
      <c r="S3" s="97"/>
      <c r="T3" s="97"/>
      <c r="U3" s="97">
        <f t="shared" ref="U3:Y3" si="1">U2*7.33</f>
        <v>475.35049999999995</v>
      </c>
      <c r="V3" s="97">
        <f t="shared" si="1"/>
        <v>473.44470000000001</v>
      </c>
      <c r="W3" s="97">
        <f t="shared" si="1"/>
        <v>463.32929999999999</v>
      </c>
      <c r="X3" s="97">
        <f t="shared" si="1"/>
        <v>454.75319999999999</v>
      </c>
      <c r="Y3" s="97">
        <f t="shared" si="1"/>
        <v>444.85769999999997</v>
      </c>
      <c r="Z3" s="97"/>
      <c r="AA3" s="97"/>
      <c r="AB3" s="97">
        <f t="shared" ref="AB3:AF3" si="2">AB2*7.33</f>
        <v>434.81560000000002</v>
      </c>
      <c r="AC3" s="97">
        <f t="shared" si="2"/>
        <v>436.20830000000001</v>
      </c>
      <c r="AD3" s="97">
        <f t="shared" si="2"/>
        <v>438.84710000000001</v>
      </c>
      <c r="AE3" s="97">
        <f t="shared" si="2"/>
        <v>420.22890000000001</v>
      </c>
      <c r="AF3" s="97">
        <f t="shared" si="2"/>
        <v>410.62660000000005</v>
      </c>
      <c r="AG3" s="97"/>
      <c r="AH3" s="97"/>
      <c r="AI3" s="97">
        <f t="shared" ref="AI3:AM3" si="3">AI2*7.33</f>
        <v>427.26569999999998</v>
      </c>
      <c r="AJ3" s="97">
        <f t="shared" si="3"/>
        <v>395.52680000000004</v>
      </c>
      <c r="AK3" s="97">
        <f t="shared" si="3"/>
        <v>405.20240000000001</v>
      </c>
      <c r="AL3" s="97">
        <f t="shared" si="3"/>
        <v>402.63690000000003</v>
      </c>
      <c r="AM3" s="97">
        <f t="shared" si="3"/>
        <v>399.26510000000002</v>
      </c>
      <c r="AN3" s="97"/>
      <c r="AO3" s="97"/>
      <c r="AP3" s="97">
        <f t="shared" ref="AP3:AT3" si="4">AP2*7.33</f>
        <v>390.46910000000003</v>
      </c>
      <c r="AQ3" s="97">
        <f t="shared" si="4"/>
        <v>395.89330000000001</v>
      </c>
      <c r="AR3" s="97">
        <f t="shared" si="4"/>
        <v>408.94069999999999</v>
      </c>
      <c r="AS3" s="97">
        <f t="shared" si="4"/>
        <v>413.63190000000003</v>
      </c>
      <c r="AT3" s="97">
        <f t="shared" si="4"/>
        <v>420.15559999999999</v>
      </c>
      <c r="AU3" s="97"/>
      <c r="AV3" s="97"/>
      <c r="AW3" s="97">
        <f t="shared" ref="AW3:BA3" si="5">AW2*7.33</f>
        <v>420.15559999999999</v>
      </c>
      <c r="AX3" s="97">
        <f t="shared" si="5"/>
        <v>423.3075</v>
      </c>
      <c r="AY3" s="97">
        <f t="shared" si="5"/>
        <v>433.34960000000001</v>
      </c>
      <c r="AZ3" s="97">
        <f t="shared" si="5"/>
        <v>434.7423</v>
      </c>
      <c r="BA3" s="97">
        <f t="shared" si="5"/>
        <v>428.80500000000001</v>
      </c>
      <c r="BB3" s="97"/>
      <c r="BC3" s="97"/>
      <c r="BD3" s="97">
        <f t="shared" ref="BD3:BE3" si="6">BD2*7.33</f>
        <v>412.67899999999997</v>
      </c>
      <c r="BE3" s="97">
        <f t="shared" si="6"/>
        <v>402.7835</v>
      </c>
      <c r="BF3" s="97">
        <f>BF2*7.33</f>
        <v>391.64190000000002</v>
      </c>
      <c r="BG3" s="97">
        <f>BG2*7.33</f>
        <v>382.4794</v>
      </c>
      <c r="BH3" s="97">
        <f>BH2*7.33</f>
        <v>382.4794</v>
      </c>
      <c r="BI3" s="97"/>
      <c r="BJ3" s="97"/>
      <c r="BK3" s="97">
        <f>BK2*7.33</f>
        <v>382.4794</v>
      </c>
      <c r="BL3" s="97">
        <f>BL2*7.33</f>
        <v>380.13380000000001</v>
      </c>
      <c r="BM3" s="97">
        <f>BM2*7.33</f>
        <v>374.78290000000004</v>
      </c>
      <c r="BN3" s="97">
        <f>BN2*7.33</f>
        <v>366.42670000000004</v>
      </c>
      <c r="BO3" s="97">
        <f>BO2*7.33</f>
        <v>331.82910000000004</v>
      </c>
      <c r="BP3" s="97"/>
      <c r="BQ3" s="97"/>
      <c r="BR3" s="97">
        <f t="shared" ref="BR3:BS3" si="7">BR2*7.33</f>
        <v>251.8588</v>
      </c>
      <c r="BS3" s="97">
        <f t="shared" si="7"/>
        <v>272.9692</v>
      </c>
      <c r="BT3" s="97">
        <f>BT2*7.33</f>
        <v>262.34069999999997</v>
      </c>
      <c r="BU3" s="97">
        <f>BU2*7.33</f>
        <v>243.51726000000002</v>
      </c>
      <c r="BV3" s="97">
        <f>BV2*7.33</f>
        <v>248.12050000000002</v>
      </c>
      <c r="BW3" s="97"/>
      <c r="BX3" s="97"/>
      <c r="BY3" s="97">
        <f>BY2*7.33</f>
        <v>220.26650000000001</v>
      </c>
      <c r="BZ3" s="97">
        <f>BZ2*7.33</f>
        <v>210.5909</v>
      </c>
      <c r="CA3" s="97">
        <f t="shared" ref="CA3:CC3" si="8">CA2*7.33</f>
        <v>182.37039999999999</v>
      </c>
      <c r="CB3" s="97">
        <f t="shared" si="8"/>
        <v>208.68510000000001</v>
      </c>
      <c r="CC3" s="97">
        <f t="shared" si="8"/>
        <v>197.76340000000002</v>
      </c>
      <c r="CD3" s="97"/>
      <c r="CE3" s="97"/>
      <c r="CF3" s="97">
        <f t="shared" ref="CF3:CJ3" si="9">CF2*7.33</f>
        <v>198.12990000000002</v>
      </c>
      <c r="CG3" s="97">
        <f t="shared" si="9"/>
        <v>199.0095</v>
      </c>
      <c r="CH3" s="97">
        <f t="shared" si="9"/>
        <v>200.7687</v>
      </c>
      <c r="CI3" s="97">
        <f t="shared" si="9"/>
        <v>193.07220000000001</v>
      </c>
      <c r="CJ3" s="97">
        <f t="shared" si="9"/>
        <v>182.73689999999999</v>
      </c>
      <c r="CK3" s="97"/>
      <c r="CL3" s="97"/>
      <c r="CM3" s="97">
        <f t="shared" ref="CM3:CQ3" si="10">CM2*7.33</f>
        <v>193.65860000000001</v>
      </c>
      <c r="CN3" s="97">
        <f t="shared" si="10"/>
        <v>193.1455</v>
      </c>
      <c r="CO3" s="97">
        <f t="shared" si="10"/>
        <v>181.3442</v>
      </c>
      <c r="CP3" s="97">
        <f t="shared" si="10"/>
        <v>219.46020000000001</v>
      </c>
      <c r="CQ3" s="97">
        <f t="shared" si="10"/>
        <v>250.02629999999999</v>
      </c>
      <c r="CR3" s="97"/>
      <c r="CS3" s="97"/>
      <c r="CT3" s="97">
        <f t="shared" ref="CT3:CX3" si="11">CT2*7.33</f>
        <v>242.25649999999999</v>
      </c>
      <c r="CU3" s="97">
        <f t="shared" si="11"/>
        <v>233.6071</v>
      </c>
      <c r="CV3" s="97">
        <f t="shared" si="11"/>
        <v>240.71720000000002</v>
      </c>
      <c r="CW3" s="97">
        <f t="shared" si="11"/>
        <v>230.7484</v>
      </c>
      <c r="CX3" s="97">
        <f t="shared" si="11"/>
        <v>230.7484</v>
      </c>
      <c r="CY3" s="97"/>
      <c r="CZ3" s="97"/>
      <c r="DA3" s="97">
        <f t="shared" ref="DA3:DE3" si="12">DA2*7.33</f>
        <v>232.6542</v>
      </c>
      <c r="DB3" s="97">
        <f t="shared" si="12"/>
        <v>216.96800000000002</v>
      </c>
      <c r="DC3" s="97">
        <f t="shared" si="12"/>
        <v>202.96770000000001</v>
      </c>
      <c r="DD3" s="97">
        <f t="shared" si="12"/>
        <v>203.92060000000001</v>
      </c>
      <c r="DE3" s="97">
        <f t="shared" si="12"/>
        <v>205.82639999999998</v>
      </c>
      <c r="DF3" s="97"/>
      <c r="DG3" s="97"/>
      <c r="DH3" s="97">
        <f t="shared" ref="DH3:DL3" si="13">DH2*7.33</f>
        <v>141.68889999999999</v>
      </c>
      <c r="DI3" s="97">
        <v>141.68889999999999</v>
      </c>
      <c r="DJ3" s="97">
        <f t="shared" si="13"/>
        <v>149.31210000000002</v>
      </c>
      <c r="DK3" s="97">
        <f t="shared" si="13"/>
        <v>156.34889999999999</v>
      </c>
      <c r="DL3" s="97">
        <f t="shared" si="13"/>
        <v>157.15520000000001</v>
      </c>
      <c r="DM3" s="97"/>
      <c r="DN3" s="97"/>
      <c r="DO3" s="97">
        <f t="shared" ref="DO3:DP3" si="14">DO2*7.33</f>
        <v>146.52669999999998</v>
      </c>
      <c r="DP3" s="97">
        <f t="shared" si="14"/>
        <v>149.9718</v>
      </c>
      <c r="DQ3" s="97">
        <f t="shared" ref="DQ3:DR3" si="15">DQ2*7.33</f>
        <v>177.60589999999999</v>
      </c>
      <c r="DR3" s="97">
        <f t="shared" si="15"/>
        <v>193.80520000000001</v>
      </c>
      <c r="DS3" s="97">
        <v>193.80520000000001</v>
      </c>
      <c r="DT3" s="97"/>
      <c r="DU3" s="97"/>
      <c r="DV3" s="97">
        <f t="shared" ref="DV3:DY3" si="16">DV2*7.33</f>
        <v>199.376</v>
      </c>
      <c r="DW3" s="97">
        <f t="shared" si="16"/>
        <v>227.01009999999999</v>
      </c>
      <c r="DX3" s="97">
        <f t="shared" si="16"/>
        <v>217.8476</v>
      </c>
      <c r="DY3" s="97">
        <f t="shared" si="16"/>
        <v>215.9418</v>
      </c>
      <c r="DZ3" s="97">
        <f t="shared" ref="DZ3" si="17">DZ2*7.33</f>
        <v>227.01009999999999</v>
      </c>
      <c r="EA3" s="97"/>
      <c r="EB3" s="97"/>
      <c r="EC3" s="97">
        <f t="shared" ref="EC3:EG3" si="18">EC2*7.33</f>
        <v>217.18789999999998</v>
      </c>
      <c r="ED3" s="97">
        <f t="shared" si="18"/>
        <v>219.7534</v>
      </c>
      <c r="EE3" s="97">
        <f t="shared" si="18"/>
        <v>213.96270000000001</v>
      </c>
      <c r="EF3" s="97">
        <f t="shared" si="18"/>
        <v>228.18289999999999</v>
      </c>
      <c r="EG3" s="97">
        <f t="shared" si="18"/>
        <v>238.22499999999999</v>
      </c>
      <c r="EH3" s="97"/>
      <c r="EI3" s="97"/>
      <c r="EJ3" s="97">
        <f t="shared" ref="EJ3:EN3" si="19">EJ2*7.33</f>
        <v>255.15730000000002</v>
      </c>
      <c r="EK3" s="97">
        <f t="shared" si="19"/>
        <v>253.9845</v>
      </c>
      <c r="EL3" s="97">
        <f t="shared" si="19"/>
        <v>262.04750000000001</v>
      </c>
      <c r="EM3" s="97">
        <f t="shared" si="19"/>
        <v>264.31980000000004</v>
      </c>
      <c r="EN3" s="97">
        <f t="shared" si="19"/>
        <v>257.50290000000001</v>
      </c>
      <c r="EO3" s="97"/>
      <c r="EP3" s="97"/>
      <c r="EQ3" s="97">
        <f t="shared" ref="EQ3:EU3" si="20">EQ2*7.33</f>
        <v>257.50290000000001</v>
      </c>
      <c r="ER3" s="97">
        <f t="shared" si="20"/>
        <v>265.12610000000001</v>
      </c>
      <c r="ES3" s="97">
        <f t="shared" si="20"/>
        <v>254.64420000000001</v>
      </c>
      <c r="ET3" s="97">
        <f t="shared" si="20"/>
        <v>264.09989999999999</v>
      </c>
      <c r="EU3" s="97">
        <f t="shared" si="20"/>
        <v>277.36720000000003</v>
      </c>
      <c r="EV3" s="97"/>
      <c r="EW3" s="97"/>
      <c r="EX3" s="97">
        <f t="shared" ref="EX3:FB3" si="21">EX2*7.33</f>
        <v>280.88560000000001</v>
      </c>
      <c r="EY3" s="97">
        <f t="shared" si="21"/>
        <v>290.04809999999998</v>
      </c>
      <c r="EZ3" s="97">
        <f t="shared" si="21"/>
        <v>291.66070000000002</v>
      </c>
      <c r="FA3" s="97">
        <f>FA2*7.33</f>
        <v>293.12670000000003</v>
      </c>
      <c r="FB3" s="97">
        <f t="shared" si="21"/>
        <v>310.05899999999997</v>
      </c>
      <c r="FC3" s="97"/>
      <c r="FD3" s="97"/>
      <c r="FE3" s="97">
        <f t="shared" ref="FE3:FG3" si="22">FE2*7.33</f>
        <v>299.06399999999996</v>
      </c>
      <c r="FF3" s="97">
        <f t="shared" si="22"/>
        <v>301.8494</v>
      </c>
      <c r="FG3" s="97">
        <f t="shared" si="22"/>
        <v>282.57149999999996</v>
      </c>
      <c r="FH3" s="97">
        <f>FH2*7.33</f>
        <v>282.57149999999996</v>
      </c>
      <c r="FI3" s="97">
        <f t="shared" ref="FI3" si="23">FI2*7.33</f>
        <v>283.89089999999999</v>
      </c>
      <c r="FJ3" s="97"/>
      <c r="FK3" s="97"/>
      <c r="FL3" s="97">
        <f t="shared" ref="FL3:FN3" si="24">FL2*7.33</f>
        <v>291.14760000000001</v>
      </c>
      <c r="FM3" s="97">
        <f t="shared" si="24"/>
        <v>300.23680000000002</v>
      </c>
      <c r="FN3" s="97">
        <f t="shared" si="24"/>
        <v>298.40430000000003</v>
      </c>
      <c r="FO3" s="97">
        <f>FO2*7.33</f>
        <v>304.26830000000001</v>
      </c>
      <c r="FP3" s="97">
        <f t="shared" ref="FP3" si="25">FP2*7.33</f>
        <v>309.2527</v>
      </c>
      <c r="FQ3" s="97"/>
      <c r="FR3" s="97"/>
      <c r="FS3" s="97">
        <f t="shared" ref="FS3:FU3" si="26">FS2*7.33</f>
        <v>315.77639999999997</v>
      </c>
      <c r="FT3" s="97">
        <f t="shared" si="26"/>
        <v>312.47790000000003</v>
      </c>
      <c r="FU3" s="97">
        <f t="shared" si="26"/>
        <v>295.47230000000002</v>
      </c>
      <c r="FV3" s="97">
        <f>FV2*7.33</f>
        <v>300.8965</v>
      </c>
      <c r="FW3" s="97">
        <f t="shared" ref="FW3" si="27">FW2*7.33</f>
        <v>300.67660000000001</v>
      </c>
      <c r="FX3" s="97"/>
      <c r="FY3" s="97"/>
      <c r="FZ3" s="97">
        <f t="shared" ref="FZ3:GB3" si="28">FZ2*7.33</f>
        <v>306.76050000000004</v>
      </c>
      <c r="GA3" s="97">
        <f t="shared" si="28"/>
        <v>302.50910000000005</v>
      </c>
      <c r="GB3" s="97">
        <f t="shared" si="28"/>
        <v>308.07990000000001</v>
      </c>
      <c r="GC3" s="97">
        <f>GC2*7.33</f>
        <v>316.21620000000001</v>
      </c>
      <c r="GD3" s="97">
        <f t="shared" ref="GD3" si="29">GD2*7.33</f>
        <v>316.21620000000001</v>
      </c>
      <c r="GE3" s="97"/>
      <c r="GF3" s="97"/>
      <c r="GG3" s="97">
        <f t="shared" ref="GG3:GI3" si="30">GG2*7.33</f>
        <v>315.923</v>
      </c>
      <c r="GH3" s="97">
        <f t="shared" si="30"/>
        <v>315.77639999999997</v>
      </c>
      <c r="GI3" s="97">
        <f t="shared" si="30"/>
        <v>317.31569999999999</v>
      </c>
      <c r="GJ3" s="97">
        <f>GJ2*7.33</f>
        <v>310.4255</v>
      </c>
      <c r="GK3" s="97">
        <f t="shared" ref="GK3" si="31">GK2*7.33</f>
        <v>316.94920000000002</v>
      </c>
      <c r="GL3" s="97"/>
      <c r="GM3" s="97"/>
      <c r="GN3" s="97">
        <f t="shared" ref="GN3:GP3" si="32">GN2*7.33</f>
        <v>313.13760000000002</v>
      </c>
      <c r="GO3" s="97">
        <f t="shared" si="32"/>
        <v>314.45699999999999</v>
      </c>
      <c r="GP3" s="97">
        <f t="shared" si="32"/>
        <v>320.98070000000001</v>
      </c>
      <c r="GQ3" s="97">
        <f>GQ2*7.33</f>
        <v>317.90209999999996</v>
      </c>
      <c r="GR3" s="97">
        <f t="shared" ref="GR3" si="33">GR2*7.33</f>
        <v>316.21620000000001</v>
      </c>
      <c r="GS3" s="97"/>
      <c r="GT3" s="97"/>
      <c r="GU3" s="97">
        <f t="shared" ref="GU3:GW3" si="34">GU2*7.33</f>
        <v>317.24240000000003</v>
      </c>
      <c r="GV3" s="97">
        <f t="shared" si="34"/>
        <v>324.86560000000003</v>
      </c>
      <c r="GW3" s="97">
        <f t="shared" si="34"/>
        <v>324.64569999999998</v>
      </c>
      <c r="GX3" s="97">
        <f>GX2*7.33</f>
        <v>317.46230000000003</v>
      </c>
      <c r="GY3" s="97">
        <f t="shared" ref="GY3" si="35">GY2*7.33</f>
        <v>317.68220000000002</v>
      </c>
      <c r="GZ3" s="97"/>
      <c r="HA3" s="97"/>
      <c r="HB3" s="97">
        <f t="shared" ref="HB3:HD3" si="36">HB2*7.33</f>
        <v>318.19529999999997</v>
      </c>
      <c r="HC3" s="97">
        <f t="shared" si="36"/>
        <v>316.80259999999998</v>
      </c>
      <c r="HD3" s="97">
        <f t="shared" si="36"/>
        <v>320.6875</v>
      </c>
      <c r="HE3" s="97">
        <f>HE2*7.33</f>
        <v>317.02249999999998</v>
      </c>
      <c r="HF3" s="97">
        <f t="shared" ref="HF3" si="37">HF2*7.33</f>
        <v>319.00160000000005</v>
      </c>
      <c r="HG3" s="97"/>
      <c r="HH3" s="97"/>
      <c r="HI3" s="97">
        <f t="shared" ref="HI3:HK3" si="38">HI2*7.33</f>
        <v>323.61950000000002</v>
      </c>
      <c r="HJ3" s="97">
        <f t="shared" si="38"/>
        <v>325.67189999999999</v>
      </c>
      <c r="HK3" s="97">
        <f t="shared" si="38"/>
        <v>331.09610000000004</v>
      </c>
      <c r="HL3" s="97">
        <f>HL2*7.33</f>
        <v>330.50970000000001</v>
      </c>
      <c r="HM3" s="97">
        <f t="shared" ref="HM3" si="39">HM2*7.33</f>
        <v>325.452</v>
      </c>
      <c r="HN3" s="97"/>
      <c r="HO3" s="97"/>
      <c r="HP3" s="97">
        <f t="shared" ref="HP3:HR3" si="40">HP2*7.33</f>
        <v>329.77670000000001</v>
      </c>
      <c r="HQ3" s="97">
        <f t="shared" si="40"/>
        <v>326.185</v>
      </c>
      <c r="HR3" s="97">
        <f t="shared" si="40"/>
        <v>333.00189999999998</v>
      </c>
      <c r="HS3" s="97">
        <f>HS2*7.33</f>
        <v>329.55680000000001</v>
      </c>
      <c r="HT3" s="97">
        <f t="shared" ref="HT3" si="41">HT2*7.33</f>
        <v>328.38399999999996</v>
      </c>
      <c r="HU3" s="97"/>
      <c r="HV3" s="97"/>
      <c r="HW3" s="97">
        <f t="shared" ref="HW3:HY3" si="42">HW2*7.33</f>
        <v>332.56209999999999</v>
      </c>
      <c r="HX3" s="97">
        <f t="shared" si="42"/>
        <v>333.22180000000003</v>
      </c>
      <c r="HY3" s="97">
        <f t="shared" si="42"/>
        <v>332.56209999999999</v>
      </c>
      <c r="HZ3" s="97">
        <f>HZ2*7.33</f>
        <v>329.11700000000002</v>
      </c>
      <c r="IA3" s="97">
        <f t="shared" ref="IA3" si="43">IA2*7.33</f>
        <v>325.08550000000002</v>
      </c>
      <c r="IB3" s="97"/>
      <c r="IC3" s="97"/>
      <c r="ID3" s="97">
        <f t="shared" ref="ID3:IF3" si="44">ID2*7.33</f>
        <v>330.80290000000002</v>
      </c>
      <c r="IE3" s="97">
        <f t="shared" si="44"/>
        <v>336.15379999999999</v>
      </c>
      <c r="IF3" s="97">
        <f t="shared" si="44"/>
        <v>334.5412</v>
      </c>
      <c r="IG3" s="97">
        <f>IG2*7.33</f>
        <v>334.24799999999999</v>
      </c>
      <c r="IH3" s="97">
        <f t="shared" ref="IH3" si="45">IH2*7.33</f>
        <v>335.78730000000002</v>
      </c>
      <c r="II3" s="97"/>
      <c r="IJ3" s="97"/>
      <c r="IK3" s="97">
        <f t="shared" ref="IK3:IM3" si="46">IK2*7.33</f>
        <v>331.9024</v>
      </c>
      <c r="IL3" s="97">
        <f t="shared" si="46"/>
        <v>334.10140000000001</v>
      </c>
      <c r="IM3" s="97">
        <f t="shared" si="46"/>
        <v>325.67189999999999</v>
      </c>
      <c r="IN3" s="97">
        <f>IN2*7.33</f>
        <v>323.03309999999999</v>
      </c>
      <c r="IO3" s="97">
        <f t="shared" ref="IO3" si="47">IO2*7.33</f>
        <v>312.69779999999997</v>
      </c>
      <c r="IP3" s="97"/>
      <c r="IQ3" s="97"/>
      <c r="IR3" s="97">
        <f t="shared" ref="IR3:IT3" si="48">IR2*7.33</f>
        <v>312.69779999999997</v>
      </c>
      <c r="IS3" s="97">
        <f t="shared" si="48"/>
        <v>291.5874</v>
      </c>
      <c r="IT3" s="97">
        <f t="shared" si="48"/>
        <v>298.9907</v>
      </c>
      <c r="IU3" s="97">
        <f>IU2*7.33</f>
        <v>293.63980000000004</v>
      </c>
      <c r="IV3" s="97">
        <f t="shared" ref="IV3" si="49">IV2*7.33</f>
        <v>291.95389999999998</v>
      </c>
      <c r="IW3" s="97"/>
      <c r="IX3" s="97"/>
      <c r="IY3" s="97">
        <f t="shared" ref="IY3:JA3" si="50">IY2*7.33</f>
        <v>290.34129999999999</v>
      </c>
      <c r="IZ3" s="97">
        <f t="shared" si="50"/>
        <v>297.0849</v>
      </c>
      <c r="JA3" s="97">
        <f t="shared" si="50"/>
        <v>309.4726</v>
      </c>
      <c r="JB3" s="97">
        <f>JB2*7.33</f>
        <v>317.38900000000001</v>
      </c>
      <c r="JC3" s="97">
        <f t="shared" ref="JC3" si="51">JC2*7.33</f>
        <v>316.28949999999998</v>
      </c>
      <c r="JD3" s="97"/>
      <c r="JE3" s="97"/>
      <c r="JF3" s="97">
        <f t="shared" ref="JF3:JH3" si="52">JF2*7.33</f>
        <v>303.7552</v>
      </c>
      <c r="JG3" s="97">
        <f t="shared" si="52"/>
        <v>305.80759999999998</v>
      </c>
      <c r="JH3" s="97">
        <f t="shared" si="52"/>
        <v>306.17410000000001</v>
      </c>
      <c r="JI3" s="97">
        <f>JI2*7.33</f>
        <v>307.42019999999997</v>
      </c>
      <c r="JJ3" s="97">
        <f t="shared" ref="JJ3" si="53">JJ2*7.33</f>
        <v>307.27359999999999</v>
      </c>
      <c r="JK3" s="97"/>
      <c r="JL3" s="97"/>
      <c r="JM3" s="97">
        <f t="shared" ref="JM3:JO3" si="54">JM2*7.33</f>
        <v>311.01190000000003</v>
      </c>
      <c r="JN3" s="97">
        <f t="shared" si="54"/>
        <v>304.63480000000004</v>
      </c>
      <c r="JO3" s="97">
        <f t="shared" si="54"/>
        <v>310.05899999999997</v>
      </c>
      <c r="JP3" s="97">
        <f>JP2*7.33</f>
        <v>300.01690000000002</v>
      </c>
      <c r="JQ3" s="97">
        <f t="shared" ref="JQ3" si="55">JQ2*7.33</f>
        <v>287.84910000000002</v>
      </c>
      <c r="JR3" s="97"/>
      <c r="JS3" s="97"/>
      <c r="JT3" s="97">
        <f t="shared" ref="JT3:JV3" si="56">JT2*7.33</f>
        <v>302.65570000000002</v>
      </c>
      <c r="JU3" s="97">
        <f t="shared" si="56"/>
        <v>312.62450000000001</v>
      </c>
      <c r="JV3" s="97">
        <f t="shared" si="56"/>
        <v>307.7867</v>
      </c>
      <c r="JW3" s="97">
        <f>JW2*7.33</f>
        <v>317.68220000000002</v>
      </c>
      <c r="JX3" s="97">
        <f t="shared" ref="JX3" si="57">JX2*7.33</f>
        <v>305.80759999999998</v>
      </c>
      <c r="JY3" s="97"/>
      <c r="JZ3" s="97"/>
      <c r="KA3" s="97">
        <f t="shared" ref="KA3:KC3" si="58">KA2*7.33</f>
        <v>305.80759999999998</v>
      </c>
      <c r="KB3" s="97">
        <f t="shared" si="58"/>
        <v>311.1585</v>
      </c>
      <c r="KC3" s="97">
        <f t="shared" si="58"/>
        <v>317.53559999999999</v>
      </c>
      <c r="KD3" s="97">
        <f>KD2*7.33</f>
        <v>316.36279999999999</v>
      </c>
      <c r="KE3" s="97">
        <f t="shared" ref="KE3" si="59">KE2*7.33</f>
        <v>314.67689999999999</v>
      </c>
      <c r="KF3" s="97"/>
      <c r="KG3" s="97"/>
      <c r="KH3" s="97">
        <f t="shared" ref="KH3:KJ3" si="60">KH2*7.33</f>
        <v>312.40459999999996</v>
      </c>
      <c r="KI3" s="97">
        <f t="shared" si="60"/>
        <v>316.36279999999999</v>
      </c>
      <c r="KJ3" s="97">
        <f t="shared" si="60"/>
        <v>305.8809</v>
      </c>
      <c r="KK3" s="97">
        <f>KK2*7.33</f>
        <v>311.23180000000002</v>
      </c>
      <c r="KL3" s="97">
        <f t="shared" ref="KL3" si="61">KL2*7.33</f>
        <v>306.17410000000001</v>
      </c>
      <c r="KM3" s="97"/>
      <c r="KN3" s="97"/>
      <c r="KO3" s="97">
        <f t="shared" ref="KO3:KQ3" si="62">KO2*7.33</f>
        <v>296.5718</v>
      </c>
      <c r="KP3" s="97">
        <f t="shared" si="62"/>
        <v>301.99600000000004</v>
      </c>
      <c r="KQ3" s="97">
        <f t="shared" si="62"/>
        <v>286.74959999999999</v>
      </c>
      <c r="KR3" s="97">
        <f>KR2*7.33</f>
        <v>285.65010000000001</v>
      </c>
      <c r="KS3" s="97">
        <f t="shared" ref="KS3" si="63">KS2*7.33</f>
        <v>285.65010000000001</v>
      </c>
      <c r="KT3" s="97"/>
      <c r="KU3" s="97"/>
      <c r="KV3" s="97">
        <v>285.65010000000001</v>
      </c>
      <c r="KW3" s="97">
        <f t="shared" ref="KW3:KX3" si="64">KW2*7.33</f>
        <v>291.07429999999999</v>
      </c>
      <c r="KX3" s="97">
        <f t="shared" si="64"/>
        <v>302.21589999999998</v>
      </c>
      <c r="KY3" s="97">
        <f>KY2*7.33</f>
        <v>300.01690000000002</v>
      </c>
      <c r="KZ3" s="97">
        <f t="shared" ref="KZ3" si="65">KZ2*7.33</f>
        <v>289.16850000000005</v>
      </c>
      <c r="LA3" s="97"/>
      <c r="LB3" s="97"/>
      <c r="LC3" s="97">
        <f>LC2*7.33</f>
        <v>310.79199999999997</v>
      </c>
      <c r="LD3" s="97">
        <f>LD2*7.33</f>
        <v>319.66129999999998</v>
      </c>
      <c r="LE3" s="97">
        <f t="shared" ref="LE3" si="66">LE2*7.33</f>
        <v>321.05399999999997</v>
      </c>
      <c r="LF3" s="97">
        <f>LF2*7.33</f>
        <v>319.07490000000001</v>
      </c>
      <c r="LG3" s="97">
        <f t="shared" ref="LG3" si="67">LG2*7.33</f>
        <v>313.57740000000001</v>
      </c>
      <c r="LH3" s="97"/>
      <c r="LI3" s="97"/>
      <c r="LJ3" s="97">
        <f>LJ2*7.33</f>
        <v>325.15879999999999</v>
      </c>
      <c r="LK3" s="97">
        <f>LK2*7.33</f>
        <v>320.6875</v>
      </c>
      <c r="LL3" s="97">
        <f t="shared" ref="LL3" si="68">LL2*7.33</f>
        <v>325.01220000000001</v>
      </c>
      <c r="LM3" s="97">
        <f>LM2*7.33</f>
        <v>323.98600000000005</v>
      </c>
      <c r="LN3" s="97">
        <f t="shared" ref="LN3" si="69">LN2*7.33</f>
        <v>329.55680000000001</v>
      </c>
      <c r="LO3" s="97"/>
      <c r="LP3" s="97"/>
      <c r="LQ3" s="97">
        <f>LQ2*7.33</f>
        <v>337.6198</v>
      </c>
      <c r="LR3" s="97">
        <f>LR2*7.33</f>
        <v>350.81380000000001</v>
      </c>
      <c r="LS3" s="97">
        <f t="shared" ref="LS3" si="70">LS2*7.33</f>
        <v>356.31130000000002</v>
      </c>
      <c r="LT3" s="97">
        <f>LT2*7.33</f>
        <v>356.31130000000002</v>
      </c>
      <c r="LU3" s="97">
        <f t="shared" ref="LU3" si="71">LU2*7.33</f>
        <v>353.67250000000001</v>
      </c>
      <c r="LV3" s="97"/>
      <c r="LW3" s="97"/>
      <c r="LX3" s="97">
        <f>LX2*7.33</f>
        <v>350.96040000000005</v>
      </c>
      <c r="LY3" s="97">
        <f>LY2*7.33</f>
        <v>347.58860000000004</v>
      </c>
      <c r="LZ3" s="97">
        <f t="shared" ref="LZ3" si="72">LZ2*7.33</f>
        <v>353.67250000000001</v>
      </c>
      <c r="MA3" s="97">
        <f>MA2*7.33</f>
        <v>357.04430000000002</v>
      </c>
      <c r="MB3" s="97">
        <f t="shared" ref="MB3" si="73">MB2*7.33</f>
        <v>361.0025</v>
      </c>
      <c r="MC3" s="97"/>
      <c r="MD3" s="97"/>
      <c r="ME3" s="97">
        <f>ME2*7.33</f>
        <v>357.63069999999999</v>
      </c>
      <c r="MF3" s="97">
        <f>MF2*7.33</f>
        <v>357.99720000000002</v>
      </c>
      <c r="MG3" s="97">
        <f t="shared" ref="MG3" si="74">MG2*7.33</f>
        <v>358.1438</v>
      </c>
      <c r="MH3" s="97">
        <f>MH2*7.33</f>
        <v>368.33249999999998</v>
      </c>
      <c r="MI3" s="97">
        <f t="shared" ref="MI3" si="75">MI2*7.33</f>
        <v>366.2801</v>
      </c>
      <c r="MJ3" s="97"/>
      <c r="MK3" s="97"/>
      <c r="ML3" s="97">
        <f>ML2*7.33</f>
        <v>368.62569999999999</v>
      </c>
      <c r="MM3" s="97">
        <f>MM2*7.33</f>
        <v>372.07079999999996</v>
      </c>
      <c r="MN3" s="97">
        <f t="shared" ref="MN3" si="76">MN2*7.33</f>
        <v>374.41640000000001</v>
      </c>
      <c r="MO3" s="97">
        <f>MO2*7.33</f>
        <v>377.495</v>
      </c>
      <c r="MP3" s="97">
        <f t="shared" ref="MP3" si="77">MP2*7.33</f>
        <v>383.06579999999997</v>
      </c>
      <c r="MQ3" s="97"/>
      <c r="MR3" s="97"/>
      <c r="MS3" s="97">
        <f>MS2*7.33</f>
        <v>373.1703</v>
      </c>
      <c r="MT3" s="97">
        <f>MT2*7.33</f>
        <v>367.08639999999997</v>
      </c>
      <c r="MU3" s="97">
        <f t="shared" ref="MU3" si="78">MU2*7.33</f>
        <v>375.29600000000005</v>
      </c>
      <c r="MV3" s="97">
        <f>MV2*7.33</f>
        <v>375.95569999999998</v>
      </c>
      <c r="MW3" s="97">
        <v>375.95569999999998</v>
      </c>
      <c r="MX3" s="97"/>
      <c r="MY3" s="97"/>
      <c r="MZ3" s="97">
        <f>MZ2*7.33</f>
        <v>372.80380000000002</v>
      </c>
      <c r="NA3" s="97">
        <f>NA2*7.33</f>
        <v>375.51589999999999</v>
      </c>
      <c r="NB3" s="97">
        <f t="shared" ref="NB3" si="79">NB2*7.33</f>
        <v>379.69399999999996</v>
      </c>
      <c r="NC3" s="97">
        <f>NC2*7.33</f>
        <v>379.69399999999996</v>
      </c>
      <c r="ND3" s="96"/>
    </row>
    <row r="4" spans="1:368" s="95" customFormat="1" hidden="1" x14ac:dyDescent="0.25">
      <c r="A4" s="94" t="s">
        <v>174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0"/>
      <c r="IV4" s="80"/>
      <c r="IW4" s="80"/>
      <c r="IX4" s="80"/>
      <c r="IY4" s="80"/>
      <c r="IZ4" s="80"/>
      <c r="JA4" s="80"/>
      <c r="JB4" s="80"/>
      <c r="JC4" s="80"/>
      <c r="JD4" s="80"/>
      <c r="JE4" s="80"/>
      <c r="JF4" s="80"/>
      <c r="JG4" s="80"/>
      <c r="JH4" s="80"/>
      <c r="JI4" s="80"/>
      <c r="JJ4" s="80"/>
      <c r="JK4" s="80"/>
      <c r="JL4" s="80"/>
      <c r="JM4" s="80"/>
      <c r="JN4" s="80"/>
      <c r="JO4" s="80"/>
      <c r="JP4" s="80"/>
      <c r="JQ4" s="80"/>
      <c r="JR4" s="80"/>
      <c r="JS4" s="80"/>
      <c r="JT4" s="80"/>
      <c r="JU4" s="80"/>
      <c r="JV4" s="80"/>
      <c r="JW4" s="80"/>
      <c r="JX4" s="80"/>
      <c r="JY4" s="80"/>
      <c r="JZ4" s="80"/>
      <c r="KA4" s="80"/>
      <c r="KB4" s="80"/>
      <c r="KC4" s="80"/>
      <c r="KD4" s="80"/>
      <c r="KE4" s="80"/>
      <c r="KF4" s="80"/>
      <c r="KG4" s="80"/>
      <c r="KH4" s="80"/>
      <c r="KI4" s="80"/>
      <c r="KJ4" s="80"/>
      <c r="KK4" s="80"/>
      <c r="KL4" s="80"/>
      <c r="KM4" s="80"/>
      <c r="KN4" s="80"/>
      <c r="KO4" s="80"/>
      <c r="KP4" s="80"/>
      <c r="KQ4" s="80"/>
      <c r="KR4" s="80"/>
      <c r="KS4" s="80"/>
      <c r="KT4" s="80"/>
      <c r="KU4" s="80"/>
      <c r="KV4" s="80"/>
      <c r="KW4" s="80"/>
      <c r="KX4" s="80"/>
      <c r="KY4" s="80"/>
      <c r="KZ4" s="80"/>
      <c r="LA4" s="80"/>
      <c r="LB4" s="80"/>
      <c r="LC4" s="80"/>
      <c r="LD4" s="80"/>
      <c r="LE4" s="80"/>
      <c r="LF4" s="80"/>
      <c r="LG4" s="80"/>
      <c r="LH4" s="80"/>
      <c r="LI4" s="80"/>
      <c r="LJ4" s="80"/>
      <c r="LK4" s="80"/>
      <c r="LL4" s="80"/>
      <c r="LM4" s="80"/>
      <c r="LN4" s="80"/>
      <c r="LO4" s="80"/>
      <c r="LP4" s="80"/>
      <c r="LQ4" s="80"/>
      <c r="LR4" s="80"/>
      <c r="LS4" s="80"/>
      <c r="LT4" s="80"/>
      <c r="LU4" s="80"/>
      <c r="LV4" s="80"/>
      <c r="LW4" s="80"/>
      <c r="LX4" s="80"/>
      <c r="LY4" s="80"/>
      <c r="LZ4" s="80"/>
      <c r="MA4" s="80"/>
      <c r="MB4" s="80"/>
      <c r="MC4" s="80"/>
      <c r="MD4" s="80"/>
      <c r="ME4" s="80"/>
      <c r="MF4" s="80"/>
      <c r="MG4" s="80"/>
      <c r="MH4" s="80"/>
      <c r="MI4" s="80"/>
      <c r="MJ4" s="80"/>
      <c r="MK4" s="80"/>
      <c r="ML4" s="80"/>
      <c r="MM4" s="80"/>
      <c r="MN4" s="80"/>
      <c r="MO4" s="80"/>
      <c r="MP4" s="80"/>
      <c r="MQ4" s="80"/>
      <c r="MR4" s="80"/>
      <c r="MS4" s="80"/>
      <c r="MT4" s="80"/>
      <c r="MU4" s="80"/>
      <c r="MV4" s="80"/>
      <c r="MW4" s="80"/>
      <c r="MX4" s="80"/>
      <c r="MY4" s="80"/>
      <c r="MZ4" s="80"/>
      <c r="NA4" s="80"/>
      <c r="NB4" s="80"/>
      <c r="NC4" s="80"/>
      <c r="ND4" s="96"/>
    </row>
    <row r="5" spans="1:368" s="95" customFormat="1" hidden="1" x14ac:dyDescent="0.25">
      <c r="A5" s="95" t="s">
        <v>173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  <c r="FX5" s="98"/>
      <c r="FY5" s="98"/>
      <c r="FZ5" s="98"/>
      <c r="GA5" s="98"/>
      <c r="GB5" s="98"/>
      <c r="GC5" s="98"/>
      <c r="GD5" s="98"/>
      <c r="GE5" s="98"/>
      <c r="GF5" s="98"/>
      <c r="GG5" s="98"/>
      <c r="GH5" s="98"/>
      <c r="GI5" s="98"/>
      <c r="GJ5" s="98"/>
      <c r="GK5" s="98"/>
      <c r="GL5" s="98"/>
      <c r="GM5" s="98"/>
      <c r="GN5" s="98"/>
      <c r="GO5" s="98"/>
      <c r="GP5" s="98"/>
      <c r="GQ5" s="98"/>
      <c r="GR5" s="98"/>
      <c r="GS5" s="98"/>
      <c r="GT5" s="98"/>
      <c r="GU5" s="98"/>
      <c r="GV5" s="98"/>
      <c r="GW5" s="98"/>
      <c r="GX5" s="98"/>
      <c r="GY5" s="98"/>
      <c r="GZ5" s="98"/>
      <c r="HA5" s="98"/>
      <c r="HB5" s="98"/>
      <c r="HC5" s="98"/>
      <c r="HD5" s="98"/>
      <c r="HE5" s="98"/>
      <c r="HF5" s="98"/>
      <c r="HG5" s="98"/>
      <c r="HH5" s="98"/>
      <c r="HI5" s="98"/>
      <c r="HJ5" s="98"/>
      <c r="HK5" s="98"/>
      <c r="HL5" s="98"/>
      <c r="HM5" s="98"/>
      <c r="HN5" s="98"/>
      <c r="HO5" s="98"/>
      <c r="HP5" s="98"/>
      <c r="HQ5" s="98"/>
      <c r="HR5" s="98"/>
      <c r="HS5" s="98"/>
      <c r="HT5" s="98"/>
      <c r="HU5" s="98"/>
      <c r="HV5" s="98"/>
      <c r="HW5" s="98"/>
      <c r="HX5" s="98"/>
      <c r="HY5" s="98"/>
      <c r="HZ5" s="98"/>
      <c r="IA5" s="98"/>
      <c r="IB5" s="98"/>
      <c r="IC5" s="98"/>
      <c r="ID5" s="98"/>
      <c r="IE5" s="98"/>
      <c r="IF5" s="98"/>
      <c r="IG5" s="98"/>
      <c r="IH5" s="98"/>
      <c r="II5" s="98"/>
      <c r="IJ5" s="98"/>
      <c r="IK5" s="98"/>
      <c r="IL5" s="98"/>
      <c r="IM5" s="98"/>
      <c r="IN5" s="98"/>
      <c r="IO5" s="98"/>
      <c r="IP5" s="98"/>
      <c r="IQ5" s="98"/>
      <c r="IR5" s="98"/>
      <c r="IS5" s="98"/>
      <c r="IT5" s="98"/>
      <c r="IU5" s="98"/>
      <c r="IV5" s="98"/>
      <c r="IW5" s="98"/>
      <c r="IX5" s="98"/>
      <c r="IY5" s="98"/>
      <c r="IZ5" s="98"/>
      <c r="JA5" s="98"/>
      <c r="JB5" s="98"/>
      <c r="JC5" s="98"/>
      <c r="JD5" s="98"/>
      <c r="JE5" s="98"/>
      <c r="JF5" s="98"/>
      <c r="JG5" s="98"/>
      <c r="JH5" s="98"/>
      <c r="JI5" s="98"/>
      <c r="JJ5" s="98"/>
      <c r="JK5" s="98"/>
      <c r="JL5" s="98"/>
      <c r="JM5" s="98"/>
      <c r="JN5" s="98"/>
      <c r="JO5" s="98"/>
      <c r="JP5" s="98"/>
      <c r="JQ5" s="98"/>
      <c r="JR5" s="98"/>
      <c r="JS5" s="98"/>
      <c r="JT5" s="98"/>
      <c r="JU5" s="98"/>
      <c r="JV5" s="98"/>
      <c r="JW5" s="98"/>
      <c r="JX5" s="98"/>
      <c r="JY5" s="98"/>
      <c r="JZ5" s="98"/>
      <c r="KA5" s="98"/>
      <c r="KB5" s="98"/>
      <c r="KC5" s="98"/>
      <c r="KD5" s="98"/>
      <c r="KE5" s="98"/>
      <c r="KF5" s="98"/>
      <c r="KG5" s="98"/>
      <c r="KH5" s="98"/>
      <c r="KI5" s="98"/>
      <c r="KJ5" s="98"/>
      <c r="KK5" s="98"/>
      <c r="KL5" s="98"/>
      <c r="KM5" s="98"/>
      <c r="KN5" s="98"/>
      <c r="KO5" s="98"/>
      <c r="KP5" s="98"/>
      <c r="KQ5" s="98"/>
      <c r="KR5" s="98"/>
      <c r="KS5" s="98"/>
      <c r="KT5" s="98"/>
      <c r="KU5" s="98"/>
      <c r="KV5" s="98"/>
      <c r="KW5" s="98"/>
      <c r="KX5" s="98"/>
      <c r="KY5" s="98"/>
      <c r="KZ5" s="98"/>
      <c r="LA5" s="98"/>
      <c r="LB5" s="98"/>
      <c r="LC5" s="98"/>
      <c r="LD5" s="98"/>
      <c r="LE5" s="98"/>
      <c r="LF5" s="98"/>
      <c r="LG5" s="98"/>
      <c r="LH5" s="98"/>
      <c r="LI5" s="98"/>
      <c r="LJ5" s="98"/>
      <c r="LK5" s="98"/>
      <c r="LL5" s="98"/>
      <c r="LM5" s="98"/>
      <c r="LN5" s="98"/>
      <c r="LO5" s="98"/>
      <c r="LP5" s="98"/>
      <c r="LQ5" s="98"/>
      <c r="LR5" s="98"/>
      <c r="LS5" s="98"/>
      <c r="LT5" s="98"/>
      <c r="LU5" s="98"/>
      <c r="LV5" s="98"/>
      <c r="LW5" s="98"/>
      <c r="LX5" s="98"/>
      <c r="LY5" s="98"/>
      <c r="LZ5" s="98"/>
      <c r="MA5" s="98"/>
      <c r="MB5" s="98"/>
      <c r="MC5" s="98"/>
      <c r="MD5" s="98"/>
      <c r="ME5" s="98"/>
      <c r="MF5" s="98"/>
      <c r="MG5" s="98"/>
      <c r="MH5" s="98"/>
      <c r="MI5" s="98"/>
      <c r="MJ5" s="98"/>
      <c r="MK5" s="98"/>
      <c r="ML5" s="98"/>
      <c r="MM5" s="98"/>
      <c r="MN5" s="98"/>
      <c r="MO5" s="98"/>
      <c r="MP5" s="98"/>
      <c r="MQ5" s="98"/>
      <c r="MR5" s="98"/>
      <c r="MS5" s="98"/>
      <c r="MT5" s="98"/>
      <c r="MU5" s="98"/>
      <c r="MV5" s="98"/>
      <c r="MW5" s="98"/>
      <c r="MX5" s="98"/>
      <c r="MY5" s="98"/>
      <c r="MZ5" s="98"/>
      <c r="NA5" s="98"/>
      <c r="NB5" s="98"/>
      <c r="NC5" s="98"/>
      <c r="ND5" s="96"/>
    </row>
    <row r="6" spans="1:368" s="95" customFormat="1" hidden="1" x14ac:dyDescent="0.25">
      <c r="A6" s="94" t="s">
        <v>172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80"/>
      <c r="JQ6" s="80"/>
      <c r="JR6" s="80"/>
      <c r="JS6" s="80"/>
      <c r="JT6" s="80"/>
      <c r="JU6" s="80"/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80"/>
      <c r="KR6" s="80"/>
      <c r="KS6" s="80"/>
      <c r="KT6" s="80"/>
      <c r="KU6" s="80"/>
      <c r="KV6" s="80"/>
      <c r="KW6" s="80"/>
      <c r="KX6" s="80"/>
      <c r="KY6" s="80"/>
      <c r="KZ6" s="80"/>
      <c r="LA6" s="80"/>
      <c r="LB6" s="80"/>
      <c r="LC6" s="80"/>
      <c r="LD6" s="80"/>
      <c r="LE6" s="80"/>
      <c r="LF6" s="80"/>
      <c r="LG6" s="80"/>
      <c r="LH6" s="80"/>
      <c r="LI6" s="80"/>
      <c r="LJ6" s="80"/>
      <c r="LK6" s="80"/>
      <c r="LL6" s="80"/>
      <c r="LM6" s="80"/>
      <c r="LN6" s="80"/>
      <c r="LO6" s="80"/>
      <c r="LP6" s="80"/>
      <c r="LQ6" s="80"/>
      <c r="LR6" s="80"/>
      <c r="LS6" s="80"/>
      <c r="LT6" s="80"/>
      <c r="LU6" s="80"/>
      <c r="LV6" s="80"/>
      <c r="LW6" s="80"/>
      <c r="LX6" s="80"/>
      <c r="LY6" s="80"/>
      <c r="LZ6" s="80"/>
      <c r="MA6" s="80"/>
      <c r="MB6" s="80"/>
      <c r="MC6" s="80"/>
      <c r="MD6" s="80"/>
      <c r="ME6" s="80"/>
      <c r="MF6" s="80"/>
      <c r="MG6" s="80"/>
      <c r="MH6" s="80"/>
      <c r="MI6" s="80"/>
      <c r="MJ6" s="80"/>
      <c r="MK6" s="80"/>
      <c r="ML6" s="80"/>
      <c r="MM6" s="80"/>
      <c r="MN6" s="80"/>
      <c r="MO6" s="80"/>
      <c r="MP6" s="80"/>
      <c r="MQ6" s="80"/>
      <c r="MR6" s="80"/>
      <c r="MS6" s="80"/>
      <c r="MT6" s="80"/>
      <c r="MU6" s="80"/>
      <c r="MV6" s="80"/>
      <c r="MW6" s="80"/>
      <c r="MX6" s="80"/>
      <c r="MY6" s="80"/>
      <c r="MZ6" s="80"/>
      <c r="NA6" s="80"/>
      <c r="NB6" s="80"/>
      <c r="NC6" s="80"/>
      <c r="ND6" s="96"/>
    </row>
    <row r="7" spans="1:368" s="95" customFormat="1" x14ac:dyDescent="0.25">
      <c r="A7" s="99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  <c r="GC7" s="100"/>
      <c r="GD7" s="100"/>
      <c r="GE7" s="100"/>
      <c r="GF7" s="100"/>
      <c r="GG7" s="100"/>
      <c r="GH7" s="100"/>
      <c r="GI7" s="100"/>
      <c r="GJ7" s="100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96"/>
    </row>
    <row r="8" spans="1:368" s="95" customFormat="1" x14ac:dyDescent="0.25">
      <c r="A8" s="96" t="s">
        <v>77</v>
      </c>
      <c r="B8" s="97">
        <v>20.71</v>
      </c>
      <c r="C8" s="97">
        <v>20.82</v>
      </c>
      <c r="D8" s="53">
        <v>20.51</v>
      </c>
      <c r="E8" s="53"/>
      <c r="F8" s="53"/>
      <c r="G8" s="53">
        <v>20.56</v>
      </c>
      <c r="H8" s="53">
        <v>20.61</v>
      </c>
      <c r="I8" s="53">
        <v>20.68</v>
      </c>
      <c r="J8" s="53">
        <v>20.59</v>
      </c>
      <c r="K8" s="53">
        <v>20.61</v>
      </c>
      <c r="L8" s="53"/>
      <c r="M8" s="53"/>
      <c r="N8" s="53">
        <v>20.49</v>
      </c>
      <c r="O8" s="53">
        <v>20.47</v>
      </c>
      <c r="P8" s="53">
        <v>20.48</v>
      </c>
      <c r="Q8" s="53">
        <v>20.37</v>
      </c>
      <c r="R8" s="53">
        <v>20.5</v>
      </c>
      <c r="S8" s="53"/>
      <c r="T8" s="53"/>
      <c r="U8" s="53">
        <v>20.5</v>
      </c>
      <c r="V8" s="53">
        <v>20.190000000000001</v>
      </c>
      <c r="W8" s="53">
        <v>20.14</v>
      </c>
      <c r="X8" s="53">
        <v>20.05</v>
      </c>
      <c r="Y8" s="53">
        <v>19.89</v>
      </c>
      <c r="Z8" s="53"/>
      <c r="AA8" s="53"/>
      <c r="AB8" s="53">
        <v>19.78</v>
      </c>
      <c r="AC8" s="53">
        <v>19.73</v>
      </c>
      <c r="AD8" s="53">
        <v>19.690000000000001</v>
      </c>
      <c r="AE8" s="53">
        <v>19.32</v>
      </c>
      <c r="AF8" s="53">
        <v>19.239999999999998</v>
      </c>
      <c r="AG8" s="53"/>
      <c r="AH8" s="53"/>
      <c r="AI8" s="53">
        <v>19.329999999999998</v>
      </c>
      <c r="AJ8" s="53">
        <v>19.39</v>
      </c>
      <c r="AK8" s="53">
        <v>19.399999999999999</v>
      </c>
      <c r="AL8" s="53">
        <v>19.420000000000002</v>
      </c>
      <c r="AM8" s="53">
        <v>19.440000000000001</v>
      </c>
      <c r="AN8" s="53"/>
      <c r="AO8" s="53"/>
      <c r="AP8" s="53">
        <v>19.489999999999998</v>
      </c>
      <c r="AQ8" s="53">
        <v>19.510000000000002</v>
      </c>
      <c r="AR8" s="53">
        <v>19.510000000000002</v>
      </c>
      <c r="AS8" s="53">
        <v>19.760000000000002</v>
      </c>
      <c r="AT8" s="53">
        <v>19.7</v>
      </c>
      <c r="AU8" s="53"/>
      <c r="AV8" s="53"/>
      <c r="AW8" s="53">
        <v>19.7</v>
      </c>
      <c r="AX8" s="53">
        <v>19.670000000000002</v>
      </c>
      <c r="AY8" s="53">
        <v>19.78</v>
      </c>
      <c r="AZ8" s="53">
        <v>19.68</v>
      </c>
      <c r="BA8" s="53">
        <v>19.63</v>
      </c>
      <c r="BB8" s="53"/>
      <c r="BC8" s="53"/>
      <c r="BD8" s="53">
        <v>19.63</v>
      </c>
      <c r="BE8" s="53">
        <v>19.63</v>
      </c>
      <c r="BF8" s="53">
        <v>19.420000000000002</v>
      </c>
      <c r="BG8" s="53">
        <v>19.54</v>
      </c>
      <c r="BH8" s="53">
        <v>19.48</v>
      </c>
      <c r="BI8" s="53"/>
      <c r="BJ8" s="53"/>
      <c r="BK8" s="53">
        <v>19.63</v>
      </c>
      <c r="BL8" s="53">
        <v>19.690000000000001</v>
      </c>
      <c r="BM8" s="53">
        <v>19.809999999999999</v>
      </c>
      <c r="BN8" s="53">
        <v>19.600000000000001</v>
      </c>
      <c r="BO8" s="53">
        <v>19.47</v>
      </c>
      <c r="BP8" s="53"/>
      <c r="BQ8" s="53"/>
      <c r="BR8" s="53">
        <v>19.04</v>
      </c>
      <c r="BS8" s="53">
        <v>19.25</v>
      </c>
      <c r="BT8" s="53">
        <v>19.13</v>
      </c>
      <c r="BU8" s="53">
        <v>18.850000000000001</v>
      </c>
      <c r="BV8" s="53">
        <v>18.71</v>
      </c>
      <c r="BW8" s="53"/>
      <c r="BX8" s="53"/>
      <c r="BY8" s="53">
        <v>18.12</v>
      </c>
      <c r="BZ8" s="53">
        <v>18.170000000000002</v>
      </c>
      <c r="CA8" s="53">
        <v>18.2</v>
      </c>
      <c r="CB8" s="53">
        <v>18.59</v>
      </c>
      <c r="CC8" s="53">
        <v>19.010000000000002</v>
      </c>
      <c r="CD8" s="53"/>
      <c r="CE8" s="53"/>
      <c r="CF8" s="53">
        <v>19.489999999999998</v>
      </c>
      <c r="CG8" s="53">
        <v>19.55</v>
      </c>
      <c r="CH8" s="53">
        <v>19.43</v>
      </c>
      <c r="CI8" s="53">
        <v>19.41</v>
      </c>
      <c r="CJ8" s="53">
        <v>19.43</v>
      </c>
      <c r="CK8" s="53"/>
      <c r="CL8" s="53"/>
      <c r="CM8" s="53">
        <v>19.45</v>
      </c>
      <c r="CN8" s="53">
        <v>19.53</v>
      </c>
      <c r="CO8" s="53">
        <v>19.02</v>
      </c>
      <c r="CP8" s="53">
        <v>18.93</v>
      </c>
      <c r="CQ8" s="53">
        <v>18.829999999999998</v>
      </c>
      <c r="CR8" s="53"/>
      <c r="CS8" s="53"/>
      <c r="CT8" s="53">
        <v>19.52</v>
      </c>
      <c r="CU8" s="53">
        <v>18.84</v>
      </c>
      <c r="CV8" s="53">
        <v>18.84</v>
      </c>
      <c r="CW8" s="53">
        <v>19.04</v>
      </c>
      <c r="CX8" s="53">
        <v>19.04</v>
      </c>
      <c r="CY8" s="53"/>
      <c r="CZ8" s="53"/>
      <c r="DA8" s="53">
        <v>18.829999999999998</v>
      </c>
      <c r="DB8" s="53">
        <v>18.670000000000002</v>
      </c>
      <c r="DC8" s="53">
        <v>18.559999999999999</v>
      </c>
      <c r="DD8" s="53">
        <v>18.45</v>
      </c>
      <c r="DE8" s="53">
        <v>18.350000000000001</v>
      </c>
      <c r="DF8" s="53"/>
      <c r="DG8" s="53"/>
      <c r="DH8" s="53">
        <v>18.22</v>
      </c>
      <c r="DI8" s="53">
        <v>18.22</v>
      </c>
      <c r="DJ8" s="53">
        <v>18.399999999999999</v>
      </c>
      <c r="DK8" s="53">
        <v>18.5</v>
      </c>
      <c r="DL8" s="53">
        <v>18.350000000000001</v>
      </c>
      <c r="DM8" s="53"/>
      <c r="DN8" s="53"/>
      <c r="DO8" s="53">
        <v>18.28</v>
      </c>
      <c r="DP8" s="53">
        <v>18.21</v>
      </c>
      <c r="DQ8" s="53">
        <v>18.34</v>
      </c>
      <c r="DR8" s="53">
        <v>18.739999999999998</v>
      </c>
      <c r="DS8" s="53">
        <v>18.739999999999998</v>
      </c>
      <c r="DT8" s="53"/>
      <c r="DU8" s="53"/>
      <c r="DV8" s="53">
        <v>18.39</v>
      </c>
      <c r="DW8" s="53">
        <v>18.48</v>
      </c>
      <c r="DX8" s="53">
        <v>18.309999999999999</v>
      </c>
      <c r="DY8" s="53">
        <v>18.5</v>
      </c>
      <c r="DZ8" s="53">
        <v>18.71</v>
      </c>
      <c r="EA8" s="53"/>
      <c r="EB8" s="53"/>
      <c r="EC8" s="53">
        <v>18.79</v>
      </c>
      <c r="ED8" s="53">
        <v>18.72</v>
      </c>
      <c r="EE8" s="53">
        <v>18.43</v>
      </c>
      <c r="EF8" s="53">
        <v>18.41</v>
      </c>
      <c r="EG8" s="53">
        <v>18.489999999999998</v>
      </c>
      <c r="EH8" s="53"/>
      <c r="EI8" s="53"/>
      <c r="EJ8" s="53">
        <v>18.62</v>
      </c>
      <c r="EK8" s="53">
        <v>18.579999999999998</v>
      </c>
      <c r="EL8" s="53">
        <v>18.670000000000002</v>
      </c>
      <c r="EM8" s="53">
        <v>18.41</v>
      </c>
      <c r="EN8" s="53">
        <v>18.37</v>
      </c>
      <c r="EO8" s="53"/>
      <c r="EP8" s="53"/>
      <c r="EQ8" s="53">
        <v>18.37</v>
      </c>
      <c r="ER8" s="53">
        <v>18.670000000000002</v>
      </c>
      <c r="ES8" s="53">
        <v>18.71</v>
      </c>
      <c r="ET8" s="53">
        <v>18.670000000000002</v>
      </c>
      <c r="EU8" s="53">
        <v>18.54</v>
      </c>
      <c r="EV8" s="53"/>
      <c r="EW8" s="53"/>
      <c r="EX8" s="53">
        <v>18.53</v>
      </c>
      <c r="EY8" s="53">
        <v>18.75</v>
      </c>
      <c r="EZ8" s="53">
        <v>18.899999999999999</v>
      </c>
      <c r="FA8" s="53">
        <v>19.13</v>
      </c>
      <c r="FB8" s="53">
        <v>19.13</v>
      </c>
      <c r="FC8" s="53"/>
      <c r="FD8" s="53"/>
      <c r="FE8" s="53">
        <v>19.059999999999999</v>
      </c>
      <c r="FF8" s="53">
        <v>19.059999999999999</v>
      </c>
      <c r="FG8" s="53">
        <v>19.079999999999998</v>
      </c>
      <c r="FH8" s="53">
        <v>19.079999999999998</v>
      </c>
      <c r="FI8" s="53">
        <v>19.21</v>
      </c>
      <c r="FJ8" s="53"/>
      <c r="FK8" s="53"/>
      <c r="FL8" s="53">
        <v>19.16</v>
      </c>
      <c r="FM8" s="53">
        <v>19.11</v>
      </c>
      <c r="FN8" s="53">
        <v>19.21</v>
      </c>
      <c r="FO8" s="53">
        <v>19.25</v>
      </c>
      <c r="FP8" s="53">
        <v>19.32</v>
      </c>
      <c r="FQ8" s="53"/>
      <c r="FR8" s="53"/>
      <c r="FS8" s="53">
        <v>19.32</v>
      </c>
      <c r="FT8" s="53">
        <v>19.29</v>
      </c>
      <c r="FU8" s="53">
        <v>19.2</v>
      </c>
      <c r="FV8" s="53">
        <v>19.16</v>
      </c>
      <c r="FW8" s="53">
        <v>19.07</v>
      </c>
      <c r="FX8" s="53"/>
      <c r="FY8" s="53"/>
      <c r="FZ8" s="53">
        <v>19.100000000000001</v>
      </c>
      <c r="GA8" s="53">
        <v>19.489999999999998</v>
      </c>
      <c r="GB8" s="53">
        <v>19.7</v>
      </c>
      <c r="GC8" s="53">
        <v>19.68</v>
      </c>
      <c r="GD8" s="53">
        <v>19.68</v>
      </c>
      <c r="GE8" s="53"/>
      <c r="GF8" s="53"/>
      <c r="GG8" s="53">
        <v>19.809999999999999</v>
      </c>
      <c r="GH8" s="53">
        <v>19.739999999999998</v>
      </c>
      <c r="GI8" s="53">
        <v>19.73</v>
      </c>
      <c r="GJ8" s="53">
        <v>19.8</v>
      </c>
      <c r="GK8" s="53">
        <v>19.649999999999999</v>
      </c>
      <c r="GL8" s="53"/>
      <c r="GM8" s="53"/>
      <c r="GN8" s="53">
        <v>19.32</v>
      </c>
      <c r="GO8" s="53">
        <v>19.45</v>
      </c>
      <c r="GP8" s="53">
        <v>19.54</v>
      </c>
      <c r="GQ8" s="53">
        <v>19.7</v>
      </c>
      <c r="GR8" s="53">
        <v>19.8</v>
      </c>
      <c r="GS8" s="53"/>
      <c r="GT8" s="53"/>
      <c r="GU8" s="53">
        <v>19.91</v>
      </c>
      <c r="GV8" s="53">
        <v>19.760000000000002</v>
      </c>
      <c r="GW8" s="53">
        <v>19.829999999999998</v>
      </c>
      <c r="GX8" s="53">
        <v>19.98</v>
      </c>
      <c r="GY8" s="53">
        <v>19.95</v>
      </c>
      <c r="GZ8" s="53"/>
      <c r="HA8" s="53"/>
      <c r="HB8" s="53">
        <v>19.98</v>
      </c>
      <c r="HC8" s="53">
        <v>19.77</v>
      </c>
      <c r="HD8" s="53">
        <v>19.649999999999999</v>
      </c>
      <c r="HE8" s="53">
        <v>19.66</v>
      </c>
      <c r="HF8" s="53">
        <v>19.79</v>
      </c>
      <c r="HG8" s="53"/>
      <c r="HH8" s="53"/>
      <c r="HI8" s="53">
        <v>19.79</v>
      </c>
      <c r="HJ8" s="53">
        <v>19.48</v>
      </c>
      <c r="HK8" s="53">
        <v>19.440000000000001</v>
      </c>
      <c r="HL8" s="53">
        <v>19.420000000000002</v>
      </c>
      <c r="HM8" s="53">
        <v>19.190000000000001</v>
      </c>
      <c r="HN8" s="53"/>
      <c r="HO8" s="53"/>
      <c r="HP8" s="53">
        <v>19.32</v>
      </c>
      <c r="HQ8" s="53">
        <v>19.36</v>
      </c>
      <c r="HR8" s="53">
        <v>19.63</v>
      </c>
      <c r="HS8" s="53">
        <v>19.89</v>
      </c>
      <c r="HT8" s="53">
        <v>19.920000000000002</v>
      </c>
      <c r="HU8" s="53"/>
      <c r="HV8" s="53"/>
      <c r="HW8" s="53">
        <v>20.12</v>
      </c>
      <c r="HX8" s="53">
        <v>20.11</v>
      </c>
      <c r="HY8" s="53">
        <v>20.12</v>
      </c>
      <c r="HZ8" s="53">
        <v>19.91</v>
      </c>
      <c r="IA8" s="53">
        <v>19.86</v>
      </c>
      <c r="IB8" s="53"/>
      <c r="IC8" s="53"/>
      <c r="ID8" s="53">
        <v>19.84</v>
      </c>
      <c r="IE8" s="53">
        <v>20.14</v>
      </c>
      <c r="IF8" s="53">
        <v>20.27</v>
      </c>
      <c r="IG8" s="53">
        <v>20.66</v>
      </c>
      <c r="IH8" s="53">
        <v>20.94</v>
      </c>
      <c r="II8" s="53"/>
      <c r="IJ8" s="53"/>
      <c r="IK8" s="53">
        <v>20.97</v>
      </c>
      <c r="IL8" s="53">
        <v>21.05</v>
      </c>
      <c r="IM8" s="53">
        <v>21.22</v>
      </c>
      <c r="IN8" s="53">
        <v>21.36</v>
      </c>
      <c r="IO8" s="53">
        <v>21.37</v>
      </c>
      <c r="IP8" s="53"/>
      <c r="IQ8" s="53"/>
      <c r="IR8" s="53">
        <v>21.37</v>
      </c>
      <c r="IS8" s="53">
        <v>21.45</v>
      </c>
      <c r="IT8" s="53">
        <v>21.6</v>
      </c>
      <c r="IU8" s="53">
        <v>21.72</v>
      </c>
      <c r="IV8" s="53">
        <v>22.17</v>
      </c>
      <c r="IW8" s="53"/>
      <c r="IX8" s="53"/>
      <c r="IY8" s="53">
        <v>22.47</v>
      </c>
      <c r="IZ8" s="53">
        <v>21.86</v>
      </c>
      <c r="JA8" s="53">
        <v>22.29</v>
      </c>
      <c r="JB8" s="53">
        <v>22.67</v>
      </c>
      <c r="JC8" s="53">
        <v>23.01</v>
      </c>
      <c r="JD8" s="53"/>
      <c r="JE8" s="53"/>
      <c r="JF8" s="53">
        <v>22.54</v>
      </c>
      <c r="JG8" s="53">
        <v>22.48</v>
      </c>
      <c r="JH8" s="53">
        <v>22.37</v>
      </c>
      <c r="JI8" s="53">
        <v>22.05</v>
      </c>
      <c r="JJ8" s="53">
        <v>22.1</v>
      </c>
      <c r="JK8" s="53"/>
      <c r="JL8" s="53"/>
      <c r="JM8" s="53">
        <f>((996.25*60)/27.2155)/100</f>
        <v>21.963586926567583</v>
      </c>
      <c r="JN8" s="53">
        <f>((993*60)/27.2155)/100</f>
        <v>21.891936580257575</v>
      </c>
      <c r="JO8" s="53">
        <f>((1023.5*60)/27.2155)/100</f>
        <v>22.56434752255149</v>
      </c>
      <c r="JP8" s="53">
        <f>((1023.5*60)/27.2155)/100</f>
        <v>22.56434752255149</v>
      </c>
      <c r="JQ8" s="53">
        <f>((1020.75*60)/27.2155)/100</f>
        <v>22.503720306443018</v>
      </c>
      <c r="JR8" s="53"/>
      <c r="JS8" s="53"/>
      <c r="JT8" s="53">
        <f>((1021.5*60)/27.2155)/100</f>
        <v>22.52025500174533</v>
      </c>
      <c r="JU8" s="53">
        <f>((1044*60)/27.2155)/100</f>
        <v>23.016295860814612</v>
      </c>
      <c r="JV8" s="53">
        <f>((1051*60)/27.2155)/100</f>
        <v>23.170619683636165</v>
      </c>
      <c r="JW8" s="53">
        <f>((1050*60)/27.2155)/100</f>
        <v>23.148573423233085</v>
      </c>
      <c r="JX8" s="53">
        <f>((1065.5*60)/27.2155)/100</f>
        <v>23.490290459480811</v>
      </c>
      <c r="JY8" s="53"/>
      <c r="JZ8" s="53"/>
      <c r="KA8" s="53">
        <f t="shared" ref="KA8" si="80">((1065.5*60)/27.2155)/100</f>
        <v>23.490290459480811</v>
      </c>
      <c r="KB8" s="53">
        <f>((1044*60)/27.2155)/100</f>
        <v>23.016295860814612</v>
      </c>
      <c r="KC8" s="53">
        <f>((1056.25*60)/27.2155)/100</f>
        <v>23.28636255075233</v>
      </c>
      <c r="KD8" s="53">
        <f>((1062.25*60)/27.2155)/100</f>
        <v>23.418640113170806</v>
      </c>
      <c r="KE8" s="53">
        <f>((1050*60)/27.2155)/100</f>
        <v>23.148573423233085</v>
      </c>
      <c r="KF8" s="53"/>
      <c r="KG8" s="53"/>
      <c r="KH8" s="53">
        <f>((1054.25*60)/27.2155)/100</f>
        <v>23.24227002994617</v>
      </c>
      <c r="KI8" s="53">
        <f>((1064*60)/27.2155)/100</f>
        <v>23.457221068876194</v>
      </c>
      <c r="KJ8" s="53">
        <f>((1072*60)/27.2155)/100</f>
        <v>23.633591152100827</v>
      </c>
      <c r="KK8" s="53">
        <f>((1073.75*60)/27.2155)/100</f>
        <v>23.672172107806215</v>
      </c>
      <c r="KL8" s="53">
        <f>((1083.75*60)/27.2155)/100</f>
        <v>23.892634711837005</v>
      </c>
      <c r="KM8" s="53"/>
      <c r="KN8" s="53"/>
      <c r="KO8" s="53">
        <f>((1087.75*60)/27.2155)/100</f>
        <v>23.980819753449325</v>
      </c>
      <c r="KP8" s="53">
        <f>((1082.25*60)/27.2155)/100</f>
        <v>23.859565321232385</v>
      </c>
      <c r="KQ8" s="53">
        <f>((1057.25*60)/27.2155)/100</f>
        <v>23.30840881115541</v>
      </c>
      <c r="KR8" s="53">
        <f>((1051.75*60)/27.2155)/100</f>
        <v>23.187154378938477</v>
      </c>
      <c r="KS8" s="53">
        <f>((1056.5*60)/27.2155)/100</f>
        <v>23.291874115853098</v>
      </c>
      <c r="KT8" s="53"/>
      <c r="KU8" s="53"/>
      <c r="KV8" s="53">
        <v>23.291874115853098</v>
      </c>
      <c r="KW8" s="53">
        <f>((1059*60)/27.2155)/100</f>
        <v>23.346989766860798</v>
      </c>
      <c r="KX8" s="53">
        <f>((1079*60)/27.2155)/100</f>
        <v>23.787914974922376</v>
      </c>
      <c r="KY8" s="53">
        <f>((1101.75*60)/27.2155)/100</f>
        <v>24.28946739909243</v>
      </c>
      <c r="KZ8" s="53">
        <f>((1098.5*60)/27.2155)/100</f>
        <v>24.217817052782426</v>
      </c>
      <c r="LA8" s="53"/>
      <c r="LB8" s="53"/>
      <c r="LC8" s="53">
        <f>((1105*60)/27.2155)/100</f>
        <v>24.361117745402439</v>
      </c>
      <c r="LD8" s="53">
        <f>((1138.25*60)/27.2155)/100</f>
        <v>25.094155903804818</v>
      </c>
      <c r="LE8" s="53">
        <f>((1143.25*60)/27.2155)/100</f>
        <v>25.204387205820211</v>
      </c>
      <c r="LF8" s="53">
        <f>((1137*60)/27.2155)/100</f>
        <v>25.066598078300967</v>
      </c>
      <c r="LG8" s="53">
        <f>((1141.5*60)/27.2155)/100</f>
        <v>25.165806250114823</v>
      </c>
      <c r="LH8" s="53"/>
      <c r="LI8" s="53"/>
      <c r="LJ8" s="53">
        <f>((1153.5*60)/27.2155)/100</f>
        <v>25.430361374951776</v>
      </c>
      <c r="LK8" s="53">
        <f>((1169.75*60)/27.2155)/100</f>
        <v>25.788613106501813</v>
      </c>
      <c r="LL8" s="53">
        <f>((1175.75*60)/27.2155)/100</f>
        <v>25.920890668920286</v>
      </c>
      <c r="LM8" s="53">
        <f>((1177.5*60)/27.2155)/100</f>
        <v>25.959471624625674</v>
      </c>
      <c r="LN8" s="53">
        <f>((1181*60)/27.2155)/100</f>
        <v>26.036633536036451</v>
      </c>
      <c r="LO8" s="53"/>
      <c r="LP8" s="53"/>
      <c r="LQ8" s="53">
        <f>((1191.5*60)/27.2155)/100</f>
        <v>26.26811927026878</v>
      </c>
      <c r="LR8" s="53">
        <f>((1191.25*60)/27.2155)/100</f>
        <v>26.262607705168012</v>
      </c>
      <c r="LS8" s="53">
        <f>((1184*60)/27.2155)/100</f>
        <v>26.102772317245691</v>
      </c>
      <c r="LT8" s="53">
        <f>((1184*60)/27.2155)/100</f>
        <v>26.102772317245691</v>
      </c>
      <c r="LU8" s="53">
        <f>((1191.75*60)/27.2155)/100</f>
        <v>26.273630835369548</v>
      </c>
      <c r="LV8" s="53"/>
      <c r="LW8" s="53"/>
      <c r="LX8" s="53">
        <f>((1168.5*60)/27.2155)/100</f>
        <v>25.761055280997962</v>
      </c>
      <c r="LY8" s="53">
        <f>((1162*60)/27.2155)/100</f>
        <v>25.617754588377949</v>
      </c>
      <c r="LZ8" s="53">
        <f>((1153*60)/27.2155)/100</f>
        <v>25.419338244750232</v>
      </c>
      <c r="MA8" s="53">
        <f>((1168.25*60)/27.2155)/100</f>
        <v>25.755543715897193</v>
      </c>
      <c r="MB8" s="53">
        <f>((1163*60)/27.2155)/100</f>
        <v>25.639800848781029</v>
      </c>
      <c r="MC8" s="53"/>
      <c r="MD8" s="53"/>
      <c r="ME8" s="53">
        <f>((1158.5*60)/27.2155)/100</f>
        <v>25.540592676967172</v>
      </c>
      <c r="MF8" s="53">
        <f>((1145.75*60)/27.2155)/100</f>
        <v>25.259502856827911</v>
      </c>
      <c r="MG8" s="53">
        <f>((1158.5*60)/27.2155)/100</f>
        <v>25.540592676967172</v>
      </c>
      <c r="MH8" s="53">
        <f>((1152.75*60)/27.2155)/100</f>
        <v>25.413826679649464</v>
      </c>
      <c r="MI8" s="53">
        <f>((1160.5*60)/27.2155)/100</f>
        <v>25.584685197773329</v>
      </c>
      <c r="MJ8" s="53"/>
      <c r="MK8" s="53"/>
      <c r="ML8" s="53">
        <f>((1169.5*60)/27.2155)/100</f>
        <v>25.783101541401042</v>
      </c>
      <c r="MM8" s="53">
        <f>((1184.25*60)/27.2155)/100</f>
        <v>26.108283882346459</v>
      </c>
      <c r="MN8" s="53">
        <f>((1183.75*60)/27.2155)/100</f>
        <v>26.097260752144919</v>
      </c>
      <c r="MO8" s="53">
        <f>((1201.25*60)/27.2155)/100</f>
        <v>26.483070309198801</v>
      </c>
      <c r="MP8" s="53">
        <f>((1220*60)/27.2155)/100</f>
        <v>26.896437691756535</v>
      </c>
      <c r="MQ8" s="53"/>
      <c r="MR8" s="53"/>
      <c r="MS8" s="53">
        <f>((1243.25*60)/27.2155)/100</f>
        <v>27.409013246128126</v>
      </c>
      <c r="MT8" s="53">
        <f>((1247.25*60)/27.2155)/100</f>
        <v>27.497198287740442</v>
      </c>
      <c r="MU8" s="53">
        <f>((1258.75*60)/27.2155)/100</f>
        <v>27.750730282375851</v>
      </c>
      <c r="MV8" s="53">
        <f>((1258.75*60)/27.2155)/100</f>
        <v>27.750730282375851</v>
      </c>
      <c r="MW8" s="53">
        <v>27.750730282375851</v>
      </c>
      <c r="MX8" s="53"/>
      <c r="MY8" s="53"/>
      <c r="MZ8" s="53">
        <f>((1255.25*60)/27.2155)/100</f>
        <v>27.673568370965075</v>
      </c>
      <c r="NA8" s="53">
        <f>((1295.5*60)/27.2155)/100</f>
        <v>28.560930352189011</v>
      </c>
      <c r="NB8" s="53">
        <f>((1313.75*60)/27.2155)/100</f>
        <v>28.963274604545205</v>
      </c>
      <c r="NC8" s="53">
        <f>((1313.75*60)/27.2155)/100</f>
        <v>28.963274604545205</v>
      </c>
      <c r="ND8" s="96"/>
    </row>
    <row r="9" spans="1:368" s="95" customFormat="1" x14ac:dyDescent="0.25">
      <c r="A9" s="94" t="s">
        <v>78</v>
      </c>
      <c r="B9" s="80">
        <v>298.10000000000002</v>
      </c>
      <c r="C9" s="80">
        <v>299.2</v>
      </c>
      <c r="D9" s="80">
        <v>300.5</v>
      </c>
      <c r="E9" s="80"/>
      <c r="F9" s="80"/>
      <c r="G9" s="80">
        <v>296.2</v>
      </c>
      <c r="H9" s="80">
        <v>297.8</v>
      </c>
      <c r="I9" s="80">
        <v>295.89999999999998</v>
      </c>
      <c r="J9" s="80">
        <v>297.10000000000002</v>
      </c>
      <c r="K9" s="80">
        <v>297.10000000000002</v>
      </c>
      <c r="L9" s="80"/>
      <c r="M9" s="80"/>
      <c r="N9" s="80">
        <v>299.10000000000002</v>
      </c>
      <c r="O9" s="80">
        <v>297.2</v>
      </c>
      <c r="P9" s="80">
        <v>302.5</v>
      </c>
      <c r="Q9" s="80">
        <v>300.2</v>
      </c>
      <c r="R9" s="80">
        <v>300.10000000000002</v>
      </c>
      <c r="S9" s="80"/>
      <c r="T9" s="80"/>
      <c r="U9" s="80">
        <v>300.10000000000002</v>
      </c>
      <c r="V9" s="80">
        <v>301</v>
      </c>
      <c r="W9" s="80">
        <v>299.10000000000002</v>
      </c>
      <c r="X9" s="80">
        <v>297.89999999999998</v>
      </c>
      <c r="Y9" s="80">
        <v>298.5</v>
      </c>
      <c r="Z9" s="80"/>
      <c r="AA9" s="80"/>
      <c r="AB9" s="80">
        <v>297.3</v>
      </c>
      <c r="AC9" s="80">
        <v>297.8</v>
      </c>
      <c r="AD9" s="80">
        <v>297.8</v>
      </c>
      <c r="AE9" s="80">
        <v>296</v>
      </c>
      <c r="AF9" s="80">
        <v>292.8</v>
      </c>
      <c r="AG9" s="80"/>
      <c r="AH9" s="80"/>
      <c r="AI9" s="80">
        <v>290.89999999999998</v>
      </c>
      <c r="AJ9" s="80">
        <v>289.8</v>
      </c>
      <c r="AK9" s="80">
        <v>288.3</v>
      </c>
      <c r="AL9" s="80">
        <v>287.39999999999998</v>
      </c>
      <c r="AM9" s="80">
        <v>288</v>
      </c>
      <c r="AN9" s="80"/>
      <c r="AO9" s="80"/>
      <c r="AP9" s="80">
        <v>290</v>
      </c>
      <c r="AQ9" s="80">
        <v>291.5</v>
      </c>
      <c r="AR9" s="80">
        <v>290.8</v>
      </c>
      <c r="AS9" s="80">
        <v>291.7</v>
      </c>
      <c r="AT9" s="80">
        <v>291.60000000000002</v>
      </c>
      <c r="AU9" s="80"/>
      <c r="AV9" s="80"/>
      <c r="AW9" s="80">
        <v>291.60000000000002</v>
      </c>
      <c r="AX9" s="80">
        <v>291.10000000000002</v>
      </c>
      <c r="AY9" s="80">
        <v>292.2</v>
      </c>
      <c r="AZ9" s="80">
        <v>292.7</v>
      </c>
      <c r="BA9" s="80">
        <v>292.7</v>
      </c>
      <c r="BB9" s="80"/>
      <c r="BC9" s="80"/>
      <c r="BD9" s="80">
        <v>292.7</v>
      </c>
      <c r="BE9" s="80">
        <v>286.5</v>
      </c>
      <c r="BF9" s="80">
        <v>287.5</v>
      </c>
      <c r="BG9" s="80">
        <v>291.89999999999998</v>
      </c>
      <c r="BH9" s="80">
        <v>298.10000000000002</v>
      </c>
      <c r="BI9" s="80"/>
      <c r="BJ9" s="80"/>
      <c r="BK9" s="80">
        <v>298.5</v>
      </c>
      <c r="BL9" s="80">
        <v>302</v>
      </c>
      <c r="BM9" s="80">
        <v>304.60000000000002</v>
      </c>
      <c r="BN9" s="80">
        <v>304</v>
      </c>
      <c r="BO9" s="80">
        <v>302.8</v>
      </c>
      <c r="BP9" s="80"/>
      <c r="BQ9" s="80"/>
      <c r="BR9" s="80">
        <v>302.8</v>
      </c>
      <c r="BS9" s="80">
        <v>297.2</v>
      </c>
      <c r="BT9" s="80">
        <v>297.2</v>
      </c>
      <c r="BU9" s="80">
        <v>295.8</v>
      </c>
      <c r="BV9" s="80">
        <v>295.8</v>
      </c>
      <c r="BW9" s="80"/>
      <c r="BX9" s="80"/>
      <c r="BY9" s="80">
        <v>298.60000000000002</v>
      </c>
      <c r="BZ9" s="80">
        <v>296.5</v>
      </c>
      <c r="CA9" s="80">
        <v>298.3</v>
      </c>
      <c r="CB9" s="80">
        <v>305</v>
      </c>
      <c r="CC9" s="80">
        <v>315.7</v>
      </c>
      <c r="CD9" s="80"/>
      <c r="CE9" s="80"/>
      <c r="CF9" s="80">
        <v>324.5</v>
      </c>
      <c r="CG9" s="80">
        <v>335.9</v>
      </c>
      <c r="CH9" s="80">
        <v>332.1</v>
      </c>
      <c r="CI9" s="80">
        <v>332.1</v>
      </c>
      <c r="CJ9" s="80">
        <v>324.10000000000002</v>
      </c>
      <c r="CK9" s="80"/>
      <c r="CL9" s="80"/>
      <c r="CM9" s="80">
        <v>323.2</v>
      </c>
      <c r="CN9" s="80">
        <v>326</v>
      </c>
      <c r="CO9" s="80">
        <v>321.89999999999998</v>
      </c>
      <c r="CP9" s="80">
        <v>315.5</v>
      </c>
      <c r="CQ9" s="80">
        <v>309</v>
      </c>
      <c r="CR9" s="80"/>
      <c r="CS9" s="80"/>
      <c r="CT9" s="80">
        <v>302.7</v>
      </c>
      <c r="CU9" s="80">
        <v>297.39999999999998</v>
      </c>
      <c r="CV9" s="80">
        <v>293.8</v>
      </c>
      <c r="CW9" s="80">
        <v>293.39999999999998</v>
      </c>
      <c r="CX9" s="80">
        <v>293.39999999999998</v>
      </c>
      <c r="CY9" s="80"/>
      <c r="CZ9" s="80"/>
      <c r="DA9" s="80">
        <v>292.7</v>
      </c>
      <c r="DB9" s="80">
        <v>288.60000000000002</v>
      </c>
      <c r="DC9" s="80">
        <v>287.89999999999998</v>
      </c>
      <c r="DD9" s="80">
        <v>292.2</v>
      </c>
      <c r="DE9" s="80">
        <v>292.89999999999998</v>
      </c>
      <c r="DF9" s="80"/>
      <c r="DG9" s="80"/>
      <c r="DH9" s="80">
        <v>285.7</v>
      </c>
      <c r="DI9" s="80">
        <v>285.7</v>
      </c>
      <c r="DJ9" s="80">
        <v>288.5</v>
      </c>
      <c r="DK9" s="80">
        <v>288.60000000000002</v>
      </c>
      <c r="DL9" s="80">
        <v>289.39999999999998</v>
      </c>
      <c r="DM9" s="80"/>
      <c r="DN9" s="80"/>
      <c r="DO9" s="80">
        <v>287.8</v>
      </c>
      <c r="DP9" s="80">
        <v>285.3</v>
      </c>
      <c r="DQ9" s="80">
        <v>281.5</v>
      </c>
      <c r="DR9" s="80">
        <v>283.60000000000002</v>
      </c>
      <c r="DS9" s="80">
        <v>283.60000000000002</v>
      </c>
      <c r="DT9" s="80"/>
      <c r="DU9" s="80"/>
      <c r="DV9" s="80">
        <v>285</v>
      </c>
      <c r="DW9" s="80">
        <v>283.5</v>
      </c>
      <c r="DX9" s="80">
        <v>286.7</v>
      </c>
      <c r="DY9" s="80">
        <v>283</v>
      </c>
      <c r="DZ9" s="80">
        <v>284.8</v>
      </c>
      <c r="EA9" s="80"/>
      <c r="EB9" s="80"/>
      <c r="EC9" s="80">
        <v>288.10000000000002</v>
      </c>
      <c r="ED9" s="80">
        <v>286.60000000000002</v>
      </c>
      <c r="EE9" s="80">
        <v>286.5</v>
      </c>
      <c r="EF9" s="80">
        <v>285.2</v>
      </c>
      <c r="EG9" s="80">
        <v>288.3</v>
      </c>
      <c r="EH9" s="80"/>
      <c r="EI9" s="80"/>
      <c r="EJ9" s="80">
        <v>287.8</v>
      </c>
      <c r="EK9" s="80">
        <v>285</v>
      </c>
      <c r="EL9" s="80">
        <v>284.89999999999998</v>
      </c>
      <c r="EM9" s="80">
        <v>285.5</v>
      </c>
      <c r="EN9" s="80">
        <v>282.5</v>
      </c>
      <c r="EO9" s="80"/>
      <c r="EP9" s="80"/>
      <c r="EQ9" s="80">
        <v>282.5</v>
      </c>
      <c r="ER9" s="80">
        <v>283.3</v>
      </c>
      <c r="ES9" s="80">
        <v>284.2</v>
      </c>
      <c r="ET9" s="80">
        <v>282.2</v>
      </c>
      <c r="EU9" s="80">
        <v>283.8</v>
      </c>
      <c r="EV9" s="80"/>
      <c r="EW9" s="80"/>
      <c r="EX9" s="80">
        <v>283.2</v>
      </c>
      <c r="EY9" s="80">
        <v>283.10000000000002</v>
      </c>
      <c r="EZ9" s="80">
        <v>284</v>
      </c>
      <c r="FA9" s="80">
        <v>285.89999999999998</v>
      </c>
      <c r="FB9" s="80">
        <v>289.8</v>
      </c>
      <c r="FC9" s="80"/>
      <c r="FD9" s="80"/>
      <c r="FE9" s="80">
        <v>289.10000000000002</v>
      </c>
      <c r="FF9" s="80">
        <v>287.60000000000002</v>
      </c>
      <c r="FG9" s="106">
        <v>289.60000000000002</v>
      </c>
      <c r="FH9" s="106">
        <v>289.60000000000002</v>
      </c>
      <c r="FI9" s="80">
        <v>289.60000000000002</v>
      </c>
      <c r="FJ9" s="80"/>
      <c r="FK9" s="80"/>
      <c r="FL9" s="80">
        <v>289</v>
      </c>
      <c r="FM9" s="80">
        <v>288.8</v>
      </c>
      <c r="FN9" s="80">
        <v>288.8</v>
      </c>
      <c r="FO9" s="80">
        <v>287.8</v>
      </c>
      <c r="FP9" s="80">
        <v>288.89999999999998</v>
      </c>
      <c r="FQ9" s="80"/>
      <c r="FR9" s="80"/>
      <c r="FS9" s="80">
        <v>287.10000000000002</v>
      </c>
      <c r="FT9" s="80">
        <v>287.10000000000002</v>
      </c>
      <c r="FU9" s="80">
        <v>286.3</v>
      </c>
      <c r="FV9" s="80">
        <v>286.8</v>
      </c>
      <c r="FW9" s="80">
        <v>285.5</v>
      </c>
      <c r="FX9" s="80"/>
      <c r="FY9" s="80"/>
      <c r="FZ9" s="80">
        <v>282.10000000000002</v>
      </c>
      <c r="GA9" s="80">
        <v>280.7</v>
      </c>
      <c r="GB9" s="80">
        <v>287.2</v>
      </c>
      <c r="GC9" s="80">
        <v>292.89999999999998</v>
      </c>
      <c r="GD9" s="80">
        <v>292.89999999999998</v>
      </c>
      <c r="GE9" s="80"/>
      <c r="GF9" s="80"/>
      <c r="GG9" s="80">
        <v>295.89999999999998</v>
      </c>
      <c r="GH9" s="80">
        <v>296.2</v>
      </c>
      <c r="GI9" s="80">
        <v>291.5</v>
      </c>
      <c r="GJ9" s="80">
        <v>293.8</v>
      </c>
      <c r="GK9" s="80">
        <v>294.3</v>
      </c>
      <c r="GL9" s="80"/>
      <c r="GM9" s="80"/>
      <c r="GN9" s="80">
        <v>290</v>
      </c>
      <c r="GO9" s="80">
        <v>284.2</v>
      </c>
      <c r="GP9" s="80">
        <v>285.89999999999998</v>
      </c>
      <c r="GQ9" s="80">
        <v>285.8</v>
      </c>
      <c r="GR9" s="80">
        <v>287</v>
      </c>
      <c r="GS9" s="80"/>
      <c r="GT9" s="80"/>
      <c r="GU9" s="80">
        <v>286.5</v>
      </c>
      <c r="GV9" s="80">
        <v>288.5</v>
      </c>
      <c r="GW9" s="80">
        <v>286.2</v>
      </c>
      <c r="GX9" s="80">
        <v>286.89999999999998</v>
      </c>
      <c r="GY9" s="80">
        <v>291</v>
      </c>
      <c r="GZ9" s="80"/>
      <c r="HA9" s="80"/>
      <c r="HB9" s="80">
        <v>290.8</v>
      </c>
      <c r="HC9" s="80">
        <v>292.39999999999998</v>
      </c>
      <c r="HD9" s="80">
        <v>289</v>
      </c>
      <c r="HE9" s="80">
        <v>286.89999999999998</v>
      </c>
      <c r="HF9" s="80">
        <v>290.39999999999998</v>
      </c>
      <c r="HG9" s="80"/>
      <c r="HH9" s="80"/>
      <c r="HI9" s="80">
        <v>288.8</v>
      </c>
      <c r="HJ9" s="80">
        <v>286</v>
      </c>
      <c r="HK9" s="80">
        <v>284.7</v>
      </c>
      <c r="HL9" s="80">
        <v>282.2</v>
      </c>
      <c r="HM9" s="80">
        <v>281</v>
      </c>
      <c r="HN9" s="80"/>
      <c r="HO9" s="80"/>
      <c r="HP9" s="80">
        <v>280.10000000000002</v>
      </c>
      <c r="HQ9" s="80">
        <v>282.39999999999998</v>
      </c>
      <c r="HR9" s="80">
        <v>281.7</v>
      </c>
      <c r="HS9" s="80">
        <v>285.3</v>
      </c>
      <c r="HT9" s="80">
        <v>289.7</v>
      </c>
      <c r="HU9" s="80"/>
      <c r="HV9" s="80"/>
      <c r="HW9" s="80">
        <v>291.89999999999998</v>
      </c>
      <c r="HX9" s="80">
        <v>298.39999999999998</v>
      </c>
      <c r="HY9" s="80">
        <v>295.8</v>
      </c>
      <c r="HZ9" s="80">
        <v>295.7</v>
      </c>
      <c r="IA9" s="80">
        <v>294.5</v>
      </c>
      <c r="IB9" s="80"/>
      <c r="IC9" s="80"/>
      <c r="ID9" s="80">
        <v>290.3</v>
      </c>
      <c r="IE9" s="80">
        <v>292</v>
      </c>
      <c r="IF9" s="80">
        <v>292</v>
      </c>
      <c r="IG9" s="80">
        <v>291.89999999999998</v>
      </c>
      <c r="IH9" s="80">
        <v>294.89999999999998</v>
      </c>
      <c r="II9" s="80"/>
      <c r="IJ9" s="80"/>
      <c r="IK9" s="80">
        <v>305.10000000000002</v>
      </c>
      <c r="IL9" s="80">
        <v>304.39999999999998</v>
      </c>
      <c r="IM9" s="80">
        <v>303.39999999999998</v>
      </c>
      <c r="IN9" s="80">
        <v>303.89999999999998</v>
      </c>
      <c r="IO9" s="80">
        <v>306.10000000000002</v>
      </c>
      <c r="IP9" s="80"/>
      <c r="IQ9" s="80"/>
      <c r="IR9" s="80">
        <v>306.10000000000002</v>
      </c>
      <c r="IS9" s="80">
        <v>309.39999999999998</v>
      </c>
      <c r="IT9" s="80">
        <v>307.2</v>
      </c>
      <c r="IU9" s="80">
        <v>310.89999999999998</v>
      </c>
      <c r="IV9" s="80">
        <v>311.10000000000002</v>
      </c>
      <c r="IW9" s="80"/>
      <c r="IX9" s="80"/>
      <c r="IY9" s="80">
        <v>317.89999999999998</v>
      </c>
      <c r="IZ9" s="80">
        <v>317.7</v>
      </c>
      <c r="JA9" s="80">
        <v>314.3</v>
      </c>
      <c r="JB9" s="80">
        <v>321.2</v>
      </c>
      <c r="JC9" s="80">
        <v>330.8</v>
      </c>
      <c r="JD9" s="80"/>
      <c r="JE9" s="80"/>
      <c r="JF9" s="80">
        <v>337.5</v>
      </c>
      <c r="JG9" s="80">
        <v>333</v>
      </c>
      <c r="JH9" s="80">
        <v>337.7</v>
      </c>
      <c r="JI9" s="80">
        <v>337.7</v>
      </c>
      <c r="JJ9" s="80">
        <v>333.6</v>
      </c>
      <c r="JK9" s="80"/>
      <c r="JL9" s="80"/>
      <c r="JM9" s="80">
        <v>337.1</v>
      </c>
      <c r="JN9" s="80">
        <v>333.2</v>
      </c>
      <c r="JO9" s="80">
        <v>327.3</v>
      </c>
      <c r="JP9" s="80">
        <v>339.8</v>
      </c>
      <c r="JQ9" s="80">
        <v>345</v>
      </c>
      <c r="JR9" s="80"/>
      <c r="JS9" s="80"/>
      <c r="JT9" s="80">
        <v>349</v>
      </c>
      <c r="JU9" s="80">
        <v>343.9</v>
      </c>
      <c r="JV9" s="80">
        <v>354.1</v>
      </c>
      <c r="JW9" s="80">
        <v>362.8</v>
      </c>
      <c r="JX9" s="80">
        <v>361</v>
      </c>
      <c r="JY9" s="80"/>
      <c r="JZ9" s="80"/>
      <c r="KA9" s="80">
        <v>361</v>
      </c>
      <c r="KB9" s="80">
        <v>359.1</v>
      </c>
      <c r="KC9" s="80">
        <v>367.8</v>
      </c>
      <c r="KD9" s="106">
        <v>367.8</v>
      </c>
      <c r="KE9" s="106">
        <v>367.8</v>
      </c>
      <c r="KF9" s="80"/>
      <c r="KG9" s="80"/>
      <c r="KH9" s="80">
        <v>370.5</v>
      </c>
      <c r="KI9" s="80">
        <v>375.2</v>
      </c>
      <c r="KJ9" s="80">
        <v>373.6</v>
      </c>
      <c r="KK9" s="80">
        <v>380</v>
      </c>
      <c r="KL9" s="80">
        <v>383.1</v>
      </c>
      <c r="KM9" s="80"/>
      <c r="KN9" s="80"/>
      <c r="KO9" s="80">
        <v>385.7</v>
      </c>
      <c r="KP9" s="80">
        <v>389.4</v>
      </c>
      <c r="KQ9" s="80">
        <v>383.3</v>
      </c>
      <c r="KR9" s="80">
        <v>375.1</v>
      </c>
      <c r="KS9" s="80">
        <v>378.6</v>
      </c>
      <c r="KT9" s="80"/>
      <c r="KU9" s="80"/>
      <c r="KV9" s="80">
        <v>378.6</v>
      </c>
      <c r="KW9" s="80">
        <v>376.2</v>
      </c>
      <c r="KX9" s="80">
        <v>376.2</v>
      </c>
      <c r="KY9" s="80">
        <v>376.2</v>
      </c>
      <c r="KZ9" s="80">
        <v>376.2</v>
      </c>
      <c r="LA9" s="80"/>
      <c r="LB9" s="80"/>
      <c r="LC9" s="80">
        <v>384.7</v>
      </c>
      <c r="LD9" s="80">
        <v>384.7</v>
      </c>
      <c r="LE9" s="80">
        <v>384.7</v>
      </c>
      <c r="LF9" s="80">
        <v>388.1</v>
      </c>
      <c r="LG9" s="80">
        <v>388.1</v>
      </c>
      <c r="LH9" s="80"/>
      <c r="LI9" s="80"/>
      <c r="LJ9" s="80">
        <v>389.2</v>
      </c>
      <c r="LK9" s="80">
        <v>390.7</v>
      </c>
      <c r="LL9" s="80">
        <v>395.9</v>
      </c>
      <c r="LM9" s="80">
        <v>394.9</v>
      </c>
      <c r="LN9" s="106">
        <v>395.1</v>
      </c>
      <c r="LO9" s="80"/>
      <c r="LP9" s="80"/>
      <c r="LQ9" s="106">
        <v>395.1</v>
      </c>
      <c r="LR9" s="80">
        <v>395.1</v>
      </c>
      <c r="LS9" s="80">
        <v>399.4</v>
      </c>
      <c r="LT9" s="80">
        <v>399.4</v>
      </c>
      <c r="LU9" s="80">
        <v>399.4</v>
      </c>
      <c r="LV9" s="80"/>
      <c r="LW9" s="80"/>
      <c r="LX9" s="80">
        <v>399.4</v>
      </c>
      <c r="LY9" s="80">
        <v>394.2</v>
      </c>
      <c r="LZ9" s="80">
        <v>391.6</v>
      </c>
      <c r="MA9" s="80">
        <v>389.8</v>
      </c>
      <c r="MB9" s="80">
        <v>393.3</v>
      </c>
      <c r="MC9" s="80"/>
      <c r="MD9" s="80"/>
      <c r="ME9" s="80">
        <v>388.4</v>
      </c>
      <c r="MF9" s="80">
        <v>385.6</v>
      </c>
      <c r="MG9" s="80">
        <v>384.2</v>
      </c>
      <c r="MH9" s="80">
        <v>387.4</v>
      </c>
      <c r="MI9" s="80">
        <v>382.5</v>
      </c>
      <c r="MJ9" s="80"/>
      <c r="MK9" s="80"/>
      <c r="ML9" s="80">
        <v>386.5</v>
      </c>
      <c r="MM9" s="80">
        <v>381.3</v>
      </c>
      <c r="MN9" s="80">
        <v>388.9</v>
      </c>
      <c r="MO9" s="80">
        <v>394.5</v>
      </c>
      <c r="MP9" s="80">
        <v>398</v>
      </c>
      <c r="MQ9" s="80"/>
      <c r="MR9" s="80"/>
      <c r="MS9" s="80">
        <v>406</v>
      </c>
      <c r="MT9" s="80">
        <v>412.3</v>
      </c>
      <c r="MU9" s="80">
        <v>415</v>
      </c>
      <c r="MV9" s="80">
        <v>421.7</v>
      </c>
      <c r="MW9" s="80">
        <v>421.7</v>
      </c>
      <c r="MX9" s="80"/>
      <c r="MY9" s="80"/>
      <c r="MZ9" s="80">
        <v>419.8</v>
      </c>
      <c r="NA9" s="80">
        <v>415.3</v>
      </c>
      <c r="NB9" s="80">
        <v>432.4</v>
      </c>
      <c r="NC9" s="80">
        <v>432.4</v>
      </c>
      <c r="ND9" s="96"/>
    </row>
    <row r="10" spans="1:368" s="95" customFormat="1" x14ac:dyDescent="0.25">
      <c r="A10" s="101" t="s">
        <v>19</v>
      </c>
      <c r="B10" s="57">
        <v>3517</v>
      </c>
      <c r="C10" s="57">
        <v>3491</v>
      </c>
      <c r="D10" s="57">
        <v>3497</v>
      </c>
      <c r="E10" s="57"/>
      <c r="F10" s="57"/>
      <c r="G10" s="57">
        <v>3424</v>
      </c>
      <c r="H10" s="57">
        <v>3446</v>
      </c>
      <c r="I10" s="57">
        <v>3427</v>
      </c>
      <c r="J10" s="57">
        <v>3435</v>
      </c>
      <c r="K10" s="57">
        <v>3407</v>
      </c>
      <c r="L10" s="57"/>
      <c r="M10" s="57"/>
      <c r="N10" s="57">
        <v>3364</v>
      </c>
      <c r="O10" s="57">
        <v>3365</v>
      </c>
      <c r="P10" s="57">
        <v>3330</v>
      </c>
      <c r="Q10" s="57">
        <v>3303</v>
      </c>
      <c r="R10" s="57">
        <v>3335</v>
      </c>
      <c r="S10" s="57"/>
      <c r="T10" s="57"/>
      <c r="U10" s="57">
        <v>3335</v>
      </c>
      <c r="V10" s="57">
        <v>3275</v>
      </c>
      <c r="W10" s="57">
        <v>3302</v>
      </c>
      <c r="X10" s="57">
        <v>3248</v>
      </c>
      <c r="Y10" s="57">
        <v>3202</v>
      </c>
      <c r="Z10" s="57"/>
      <c r="AA10" s="57"/>
      <c r="AB10" s="57">
        <v>3152</v>
      </c>
      <c r="AC10" s="57">
        <v>3146</v>
      </c>
      <c r="AD10" s="57">
        <v>3152</v>
      </c>
      <c r="AE10" s="57">
        <v>3063</v>
      </c>
      <c r="AF10" s="57">
        <v>2994</v>
      </c>
      <c r="AG10" s="57"/>
      <c r="AH10" s="57"/>
      <c r="AI10" s="57">
        <v>3029</v>
      </c>
      <c r="AJ10" s="57">
        <v>3073</v>
      </c>
      <c r="AK10" s="57">
        <v>3132</v>
      </c>
      <c r="AL10" s="57">
        <v>3124</v>
      </c>
      <c r="AM10" s="57">
        <v>3097</v>
      </c>
      <c r="AN10" s="57"/>
      <c r="AO10" s="57"/>
      <c r="AP10" s="57">
        <v>3062</v>
      </c>
      <c r="AQ10" s="57">
        <v>3072</v>
      </c>
      <c r="AR10" s="57">
        <v>3072</v>
      </c>
      <c r="AS10" s="57">
        <v>3072</v>
      </c>
      <c r="AT10" s="57">
        <v>3057</v>
      </c>
      <c r="AU10" s="57"/>
      <c r="AV10" s="57"/>
      <c r="AW10" s="57">
        <v>3057</v>
      </c>
      <c r="AX10" s="57">
        <v>3048</v>
      </c>
      <c r="AY10" s="57">
        <v>3034</v>
      </c>
      <c r="AZ10" s="57">
        <v>3012</v>
      </c>
      <c r="BA10" s="57">
        <v>3064</v>
      </c>
      <c r="BB10" s="57"/>
      <c r="BC10" s="57"/>
      <c r="BD10" s="57">
        <v>3064</v>
      </c>
      <c r="BE10" s="57">
        <v>3064</v>
      </c>
      <c r="BF10" s="57">
        <v>2907</v>
      </c>
      <c r="BG10" s="57">
        <v>2883</v>
      </c>
      <c r="BH10" s="57">
        <v>2831</v>
      </c>
      <c r="BI10" s="57"/>
      <c r="BJ10" s="57"/>
      <c r="BK10" s="57">
        <v>2857</v>
      </c>
      <c r="BL10" s="57">
        <v>2884</v>
      </c>
      <c r="BM10" s="57">
        <v>2944</v>
      </c>
      <c r="BN10" s="57">
        <v>2910</v>
      </c>
      <c r="BO10" s="57">
        <v>2848</v>
      </c>
      <c r="BP10" s="57"/>
      <c r="BQ10" s="57"/>
      <c r="BR10" s="57">
        <v>2731</v>
      </c>
      <c r="BS10" s="57">
        <v>2744</v>
      </c>
      <c r="BT10" s="57">
        <v>2730</v>
      </c>
      <c r="BU10" s="57">
        <v>2615</v>
      </c>
      <c r="BV10" s="57">
        <v>2637</v>
      </c>
      <c r="BW10" s="57"/>
      <c r="BX10" s="57"/>
      <c r="BY10" s="57">
        <v>2499</v>
      </c>
      <c r="BZ10" s="57">
        <v>2524</v>
      </c>
      <c r="CA10" s="57">
        <v>2504</v>
      </c>
      <c r="CB10" s="57">
        <v>2548</v>
      </c>
      <c r="CC10" s="57">
        <v>2564</v>
      </c>
      <c r="CD10" s="57"/>
      <c r="CE10" s="57"/>
      <c r="CF10" s="57">
        <v>2614</v>
      </c>
      <c r="CG10" s="57">
        <v>2655</v>
      </c>
      <c r="CH10" s="57">
        <v>2664</v>
      </c>
      <c r="CI10" s="57">
        <v>2650</v>
      </c>
      <c r="CJ10" s="57">
        <v>2685</v>
      </c>
      <c r="CK10" s="57"/>
      <c r="CL10" s="57"/>
      <c r="CM10" s="57">
        <v>2685</v>
      </c>
      <c r="CN10" s="57">
        <v>2701</v>
      </c>
      <c r="CO10" s="57">
        <v>2605</v>
      </c>
      <c r="CP10" s="57">
        <v>2624</v>
      </c>
      <c r="CQ10" s="57">
        <v>2643</v>
      </c>
      <c r="CR10" s="57"/>
      <c r="CS10" s="57"/>
      <c r="CT10" s="57">
        <v>2683</v>
      </c>
      <c r="CU10" s="57">
        <v>2748</v>
      </c>
      <c r="CV10" s="57">
        <v>2718</v>
      </c>
      <c r="CW10" s="57">
        <v>2741</v>
      </c>
      <c r="CX10" s="57">
        <v>2741</v>
      </c>
      <c r="CY10" s="57"/>
      <c r="CZ10" s="57"/>
      <c r="DA10" s="57">
        <v>2690</v>
      </c>
      <c r="DB10" s="57">
        <v>2674</v>
      </c>
      <c r="DC10" s="57">
        <v>2655</v>
      </c>
      <c r="DD10" s="57">
        <v>2630</v>
      </c>
      <c r="DE10" s="57">
        <v>2629</v>
      </c>
      <c r="DF10" s="57"/>
      <c r="DG10" s="57"/>
      <c r="DH10" s="57">
        <v>2598</v>
      </c>
      <c r="DI10" s="57">
        <v>2598</v>
      </c>
      <c r="DJ10" s="57">
        <v>2557</v>
      </c>
      <c r="DK10" s="57">
        <v>2561</v>
      </c>
      <c r="DL10" s="57">
        <v>2505</v>
      </c>
      <c r="DM10" s="57"/>
      <c r="DN10" s="57"/>
      <c r="DO10" s="57">
        <v>2499</v>
      </c>
      <c r="DP10" s="57">
        <v>2530</v>
      </c>
      <c r="DQ10" s="57">
        <v>2578</v>
      </c>
      <c r="DR10" s="57">
        <v>2623</v>
      </c>
      <c r="DS10" s="57">
        <v>2623</v>
      </c>
      <c r="DT10" s="57"/>
      <c r="DU10" s="57"/>
      <c r="DV10" s="57">
        <v>2580</v>
      </c>
      <c r="DW10" s="57">
        <v>2597</v>
      </c>
      <c r="DX10" s="57">
        <v>2552</v>
      </c>
      <c r="DY10" s="57">
        <v>2594</v>
      </c>
      <c r="DZ10" s="57">
        <v>2623</v>
      </c>
      <c r="EA10" s="57"/>
      <c r="EB10" s="57"/>
      <c r="EC10" s="57">
        <v>2619</v>
      </c>
      <c r="ED10" s="57">
        <v>2598</v>
      </c>
      <c r="EE10" s="57">
        <v>2563</v>
      </c>
      <c r="EF10" s="57">
        <v>2592</v>
      </c>
      <c r="EG10" s="57">
        <v>2658</v>
      </c>
      <c r="EH10" s="57"/>
      <c r="EI10" s="57"/>
      <c r="EJ10" s="57">
        <v>2732</v>
      </c>
      <c r="EK10" s="57">
        <v>2711</v>
      </c>
      <c r="EL10" s="57">
        <v>2736</v>
      </c>
      <c r="EM10" s="57">
        <v>2711</v>
      </c>
      <c r="EN10" s="57">
        <v>2664</v>
      </c>
      <c r="EO10" s="57"/>
      <c r="EP10" s="57"/>
      <c r="EQ10" s="57">
        <v>2664</v>
      </c>
      <c r="ER10" s="57">
        <v>2727</v>
      </c>
      <c r="ES10" s="57">
        <v>2760</v>
      </c>
      <c r="ET10" s="57">
        <v>2739</v>
      </c>
      <c r="EU10" s="57">
        <v>2738</v>
      </c>
      <c r="EV10" s="57"/>
      <c r="EW10" s="57"/>
      <c r="EX10" s="57">
        <v>2760</v>
      </c>
      <c r="EY10" s="57">
        <v>2794</v>
      </c>
      <c r="EZ10" s="57">
        <v>2794</v>
      </c>
      <c r="FA10" s="57">
        <v>2782</v>
      </c>
      <c r="FB10" s="57">
        <v>2814</v>
      </c>
      <c r="FC10" s="57"/>
      <c r="FD10" s="57"/>
      <c r="FE10" s="57">
        <v>2810</v>
      </c>
      <c r="FF10" s="57">
        <v>2810</v>
      </c>
      <c r="FG10" s="57">
        <v>2800</v>
      </c>
      <c r="FH10" s="57">
        <v>2800</v>
      </c>
      <c r="FI10" s="57">
        <v>2750</v>
      </c>
      <c r="FJ10" s="57"/>
      <c r="FK10" s="57"/>
      <c r="FL10" s="57">
        <v>2774</v>
      </c>
      <c r="FM10" s="57">
        <v>2799</v>
      </c>
      <c r="FN10" s="57">
        <v>2810</v>
      </c>
      <c r="FO10" s="57">
        <v>2806</v>
      </c>
      <c r="FP10" s="57">
        <v>2852</v>
      </c>
      <c r="FQ10" s="57"/>
      <c r="FR10" s="57"/>
      <c r="FS10" s="57">
        <v>2835</v>
      </c>
      <c r="FT10" s="57">
        <v>2817</v>
      </c>
      <c r="FU10" s="57">
        <v>2765</v>
      </c>
      <c r="FV10" s="57">
        <v>2754</v>
      </c>
      <c r="FW10" s="57">
        <v>2720</v>
      </c>
      <c r="FX10" s="57"/>
      <c r="FY10" s="57"/>
      <c r="FZ10" s="57">
        <v>2720</v>
      </c>
      <c r="GA10" s="57">
        <v>2798</v>
      </c>
      <c r="GB10" s="57">
        <v>2821</v>
      </c>
      <c r="GC10" s="57">
        <v>2796</v>
      </c>
      <c r="GD10" s="57">
        <v>2796</v>
      </c>
      <c r="GE10" s="57"/>
      <c r="GF10" s="57"/>
      <c r="GG10" s="57">
        <v>2842</v>
      </c>
      <c r="GH10" s="57">
        <v>2876</v>
      </c>
      <c r="GI10" s="57">
        <v>2846</v>
      </c>
      <c r="GJ10" s="57">
        <v>2819</v>
      </c>
      <c r="GK10" s="57">
        <v>2811</v>
      </c>
      <c r="GL10" s="57"/>
      <c r="GM10" s="57"/>
      <c r="GN10" s="57">
        <v>2797</v>
      </c>
      <c r="GO10" s="57">
        <v>2848</v>
      </c>
      <c r="GP10" s="57">
        <v>2880</v>
      </c>
      <c r="GQ10" s="57">
        <v>2927</v>
      </c>
      <c r="GR10" s="57">
        <v>2992</v>
      </c>
      <c r="GS10" s="57"/>
      <c r="GT10" s="57"/>
      <c r="GU10" s="57">
        <v>2993</v>
      </c>
      <c r="GV10" s="57">
        <v>3007</v>
      </c>
      <c r="GW10" s="57">
        <v>2993</v>
      </c>
      <c r="GX10" s="57">
        <v>2979</v>
      </c>
      <c r="GY10" s="57">
        <v>2980</v>
      </c>
      <c r="GZ10" s="57"/>
      <c r="HA10" s="57"/>
      <c r="HB10" s="57">
        <v>2960</v>
      </c>
      <c r="HC10" s="57">
        <v>2942</v>
      </c>
      <c r="HD10" s="57">
        <v>2967</v>
      </c>
      <c r="HE10" s="57">
        <v>2998</v>
      </c>
      <c r="HF10" s="57">
        <v>3091</v>
      </c>
      <c r="HG10" s="57"/>
      <c r="HH10" s="57"/>
      <c r="HI10" s="57">
        <v>3167</v>
      </c>
      <c r="HJ10" s="57">
        <v>3153</v>
      </c>
      <c r="HK10" s="57">
        <v>3170</v>
      </c>
      <c r="HL10" s="57">
        <v>3152</v>
      </c>
      <c r="HM10" s="57">
        <v>3135</v>
      </c>
      <c r="HN10" s="57"/>
      <c r="HO10" s="57"/>
      <c r="HP10" s="57">
        <v>3119</v>
      </c>
      <c r="HQ10" s="57">
        <v>3106</v>
      </c>
      <c r="HR10" s="57">
        <v>3200</v>
      </c>
      <c r="HS10" s="57">
        <v>3160</v>
      </c>
      <c r="HT10" s="57">
        <v>3153</v>
      </c>
      <c r="HU10" s="57"/>
      <c r="HV10" s="57"/>
      <c r="HW10" s="57">
        <v>3130</v>
      </c>
      <c r="HX10" s="57">
        <v>3158</v>
      </c>
      <c r="HY10" s="57">
        <v>3167</v>
      </c>
      <c r="HZ10" s="57">
        <v>3130</v>
      </c>
      <c r="IA10" s="57">
        <v>3141</v>
      </c>
      <c r="IB10" s="57"/>
      <c r="IC10" s="57"/>
      <c r="ID10" s="57">
        <v>3166</v>
      </c>
      <c r="IE10" s="57">
        <v>3198</v>
      </c>
      <c r="IF10" s="57">
        <v>3224</v>
      </c>
      <c r="IG10" s="57">
        <v>3331</v>
      </c>
      <c r="IH10" s="57">
        <v>3339</v>
      </c>
      <c r="II10" s="57"/>
      <c r="IJ10" s="57"/>
      <c r="IK10" s="57">
        <v>3296</v>
      </c>
      <c r="IL10" s="57">
        <v>3312</v>
      </c>
      <c r="IM10" s="57">
        <v>3367</v>
      </c>
      <c r="IN10" s="57">
        <v>3347</v>
      </c>
      <c r="IO10" s="57">
        <v>3380</v>
      </c>
      <c r="IP10" s="57"/>
      <c r="IQ10" s="57"/>
      <c r="IR10" s="57">
        <v>3380</v>
      </c>
      <c r="IS10" s="57">
        <v>3357</v>
      </c>
      <c r="IT10" s="57">
        <v>3321</v>
      </c>
      <c r="IU10" s="57">
        <v>3313</v>
      </c>
      <c r="IV10" s="57">
        <v>3374</v>
      </c>
      <c r="IW10" s="57"/>
      <c r="IX10" s="57"/>
      <c r="IY10" s="57">
        <v>3428</v>
      </c>
      <c r="IZ10" s="57">
        <v>3408</v>
      </c>
      <c r="JA10" s="57">
        <v>3494</v>
      </c>
      <c r="JB10" s="57">
        <v>3491</v>
      </c>
      <c r="JC10" s="57">
        <v>3523</v>
      </c>
      <c r="JD10" s="57"/>
      <c r="JE10" s="57"/>
      <c r="JF10" s="57">
        <v>3427</v>
      </c>
      <c r="JG10" s="57">
        <v>3367</v>
      </c>
      <c r="JH10" s="57">
        <v>3269</v>
      </c>
      <c r="JI10" s="57">
        <v>3236</v>
      </c>
      <c r="JJ10" s="57">
        <v>3284</v>
      </c>
      <c r="JK10" s="57"/>
      <c r="JL10" s="57"/>
      <c r="JM10" s="57">
        <v>3329</v>
      </c>
      <c r="JN10" s="57">
        <v>3287</v>
      </c>
      <c r="JO10" s="57">
        <v>3337</v>
      </c>
      <c r="JP10" s="57">
        <v>3265</v>
      </c>
      <c r="JQ10" s="57">
        <v>3194</v>
      </c>
      <c r="JR10" s="57"/>
      <c r="JS10" s="57"/>
      <c r="JT10" s="57">
        <v>3281</v>
      </c>
      <c r="JU10" s="57">
        <v>3329</v>
      </c>
      <c r="JV10" s="57">
        <v>3331</v>
      </c>
      <c r="JW10" s="57">
        <v>3324</v>
      </c>
      <c r="JX10" s="57">
        <v>3415</v>
      </c>
      <c r="JY10" s="57"/>
      <c r="JZ10" s="57"/>
      <c r="KA10" s="57">
        <v>3415</v>
      </c>
      <c r="KB10" s="57">
        <v>3372</v>
      </c>
      <c r="KC10" s="57">
        <v>3372</v>
      </c>
      <c r="KD10" s="57">
        <v>3317</v>
      </c>
      <c r="KE10" s="57">
        <v>3299</v>
      </c>
      <c r="KF10" s="57"/>
      <c r="KG10" s="57"/>
      <c r="KH10" s="57">
        <v>3253</v>
      </c>
      <c r="KI10" s="57">
        <v>3331</v>
      </c>
      <c r="KJ10" s="57">
        <v>3320</v>
      </c>
      <c r="KK10" s="57">
        <v>3369</v>
      </c>
      <c r="KL10" s="57">
        <v>3411</v>
      </c>
      <c r="KM10" s="57"/>
      <c r="KN10" s="57"/>
      <c r="KO10" s="57">
        <v>3446</v>
      </c>
      <c r="KP10" s="57">
        <v>3411</v>
      </c>
      <c r="KQ10" s="57">
        <v>3342</v>
      </c>
      <c r="KR10" s="57">
        <v>3306</v>
      </c>
      <c r="KS10" s="57">
        <v>3361</v>
      </c>
      <c r="KT10" s="57"/>
      <c r="KU10" s="57"/>
      <c r="KV10" s="57">
        <v>3361</v>
      </c>
      <c r="KW10" s="57">
        <v>3378</v>
      </c>
      <c r="KX10" s="57">
        <v>3439</v>
      </c>
      <c r="KY10" s="57">
        <v>3547</v>
      </c>
      <c r="KZ10" s="57">
        <v>3534</v>
      </c>
      <c r="LA10" s="57"/>
      <c r="LB10" s="57"/>
      <c r="LC10" s="57">
        <v>3548</v>
      </c>
      <c r="LD10" s="57">
        <v>3606</v>
      </c>
      <c r="LE10" s="57">
        <v>3713</v>
      </c>
      <c r="LF10" s="57">
        <v>3705</v>
      </c>
      <c r="LG10" s="57">
        <v>3713</v>
      </c>
      <c r="LH10" s="57"/>
      <c r="LI10" s="57"/>
      <c r="LJ10" s="57">
        <v>3743</v>
      </c>
      <c r="LK10" s="57">
        <v>3750</v>
      </c>
      <c r="LL10" s="57">
        <v>3846</v>
      </c>
      <c r="LM10" s="57">
        <v>3881</v>
      </c>
      <c r="LN10" s="57">
        <v>3866</v>
      </c>
      <c r="LO10" s="57"/>
      <c r="LP10" s="57"/>
      <c r="LQ10" s="57">
        <v>3855</v>
      </c>
      <c r="LR10" s="57">
        <v>3806</v>
      </c>
      <c r="LS10" s="57">
        <v>3818</v>
      </c>
      <c r="LT10" s="57">
        <v>3818</v>
      </c>
      <c r="LU10" s="57">
        <v>3870</v>
      </c>
      <c r="LV10" s="57"/>
      <c r="LW10" s="57"/>
      <c r="LX10" s="57">
        <v>3788</v>
      </c>
      <c r="LY10" s="57">
        <v>3740</v>
      </c>
      <c r="LZ10" s="57">
        <v>3747</v>
      </c>
      <c r="MA10" s="57">
        <v>3868</v>
      </c>
      <c r="MB10" s="57">
        <v>3919</v>
      </c>
      <c r="MC10" s="57"/>
      <c r="MD10" s="57"/>
      <c r="ME10" s="57">
        <v>3887</v>
      </c>
      <c r="MF10" s="57">
        <v>3828</v>
      </c>
      <c r="MG10" s="57">
        <v>3876</v>
      </c>
      <c r="MH10" s="57">
        <v>3896</v>
      </c>
      <c r="MI10" s="57">
        <v>3958</v>
      </c>
      <c r="MJ10" s="57"/>
      <c r="MK10" s="57"/>
      <c r="ML10" s="57">
        <v>4011</v>
      </c>
      <c r="MM10" s="57">
        <v>3919</v>
      </c>
      <c r="MN10" s="57">
        <v>3905</v>
      </c>
      <c r="MO10" s="57">
        <v>3993</v>
      </c>
      <c r="MP10" s="57">
        <v>4007</v>
      </c>
      <c r="MQ10" s="57"/>
      <c r="MR10" s="57"/>
      <c r="MS10" s="57">
        <v>3996</v>
      </c>
      <c r="MT10" s="57">
        <v>4055</v>
      </c>
      <c r="MU10" s="57">
        <v>4055</v>
      </c>
      <c r="MV10" s="57">
        <v>4135</v>
      </c>
      <c r="MW10" s="57">
        <v>4135</v>
      </c>
      <c r="MX10" s="57"/>
      <c r="MY10" s="57"/>
      <c r="MZ10" s="57">
        <v>4172</v>
      </c>
      <c r="NA10" s="57">
        <v>4248</v>
      </c>
      <c r="NB10" s="57">
        <v>4267</v>
      </c>
      <c r="NC10" s="57">
        <v>4267</v>
      </c>
      <c r="ND10" s="96"/>
    </row>
    <row r="11" spans="1:368" s="95" customFormat="1" x14ac:dyDescent="0.25">
      <c r="A11" s="94" t="s">
        <v>79</v>
      </c>
      <c r="B11" s="58">
        <v>775.36485399999992</v>
      </c>
      <c r="C11" s="58">
        <f>C10*0.220462</f>
        <v>769.63284199999998</v>
      </c>
      <c r="D11" s="58">
        <f>D10*0.220462</f>
        <v>770.95561399999997</v>
      </c>
      <c r="E11" s="58"/>
      <c r="F11" s="58"/>
      <c r="G11" s="58">
        <f>G10*0.220462</f>
        <v>754.86188800000002</v>
      </c>
      <c r="H11" s="58">
        <f>H10*0.220462</f>
        <v>759.71205199999997</v>
      </c>
      <c r="I11" s="58">
        <f>I10*0.220462</f>
        <v>755.52327400000001</v>
      </c>
      <c r="J11" s="58">
        <f>J10*0.220462</f>
        <v>757.28697</v>
      </c>
      <c r="K11" s="58">
        <f>K10*0.220462</f>
        <v>751.11403399999995</v>
      </c>
      <c r="L11" s="58"/>
      <c r="M11" s="58"/>
      <c r="N11" s="58">
        <f t="shared" ref="N11:R11" si="81">N10*0.220462</f>
        <v>741.63416799999993</v>
      </c>
      <c r="O11" s="58">
        <f t="shared" si="81"/>
        <v>741.85462999999993</v>
      </c>
      <c r="P11" s="58">
        <f t="shared" si="81"/>
        <v>734.13846000000001</v>
      </c>
      <c r="Q11" s="58">
        <f t="shared" si="81"/>
        <v>728.18598599999996</v>
      </c>
      <c r="R11" s="58">
        <f t="shared" si="81"/>
        <v>735.24077</v>
      </c>
      <c r="S11" s="58"/>
      <c r="T11" s="58"/>
      <c r="U11" s="58">
        <f t="shared" ref="U11:Y11" si="82">U10*0.220462</f>
        <v>735.24077</v>
      </c>
      <c r="V11" s="58">
        <f t="shared" si="82"/>
        <v>722.01305000000002</v>
      </c>
      <c r="W11" s="58">
        <f t="shared" si="82"/>
        <v>727.96552399999996</v>
      </c>
      <c r="X11" s="58">
        <f t="shared" si="82"/>
        <v>716.06057599999997</v>
      </c>
      <c r="Y11" s="58">
        <f t="shared" si="82"/>
        <v>705.91932399999996</v>
      </c>
      <c r="Z11" s="58"/>
      <c r="AA11" s="58"/>
      <c r="AB11" s="58">
        <f t="shared" ref="AB11:AF11" si="83">AB10*0.220462</f>
        <v>694.89622399999996</v>
      </c>
      <c r="AC11" s="58">
        <f t="shared" si="83"/>
        <v>693.57345199999997</v>
      </c>
      <c r="AD11" s="58">
        <f t="shared" si="83"/>
        <v>694.89622399999996</v>
      </c>
      <c r="AE11" s="58">
        <f t="shared" si="83"/>
        <v>675.27510599999994</v>
      </c>
      <c r="AF11" s="58">
        <f t="shared" si="83"/>
        <v>660.06322799999998</v>
      </c>
      <c r="AG11" s="58"/>
      <c r="AH11" s="58"/>
      <c r="AI11" s="58">
        <f t="shared" ref="AI11" si="84">AI10*0.220462</f>
        <v>667.77939800000001</v>
      </c>
      <c r="AJ11" s="58">
        <f>AJ10*0.220462</f>
        <v>677.47972600000003</v>
      </c>
      <c r="AK11" s="58">
        <f>AK10*0.220462</f>
        <v>690.48698400000001</v>
      </c>
      <c r="AL11" s="58">
        <f>AL10*0.220462</f>
        <v>688.72328800000003</v>
      </c>
      <c r="AM11" s="58">
        <f>AM10*0.220462</f>
        <v>682.77081399999997</v>
      </c>
      <c r="AN11" s="58"/>
      <c r="AO11" s="58"/>
      <c r="AP11" s="58">
        <f>AP10*0.220462</f>
        <v>675.05464399999994</v>
      </c>
      <c r="AQ11" s="58">
        <f>AQ10*0.220462</f>
        <v>677.25926400000003</v>
      </c>
      <c r="AR11" s="58">
        <f>AR10*0.220462</f>
        <v>677.25926400000003</v>
      </c>
      <c r="AS11" s="58">
        <f>AS10*0.220462</f>
        <v>677.25926400000003</v>
      </c>
      <c r="AT11" s="58">
        <f>AT10*0.220462</f>
        <v>673.95233399999995</v>
      </c>
      <c r="AU11" s="58"/>
      <c r="AV11" s="58"/>
      <c r="AW11" s="58">
        <f>AW10*0.220462</f>
        <v>673.95233399999995</v>
      </c>
      <c r="AX11" s="58">
        <f>AX10*0.220462</f>
        <v>671.96817599999997</v>
      </c>
      <c r="AY11" s="58">
        <f>AY10*0.220462</f>
        <v>668.881708</v>
      </c>
      <c r="AZ11" s="58">
        <f>AZ10*0.220462</f>
        <v>664.03154399999994</v>
      </c>
      <c r="BA11" s="58">
        <f>BA10*0.220462</f>
        <v>675.49556799999993</v>
      </c>
      <c r="BB11" s="58"/>
      <c r="BC11" s="58"/>
      <c r="BD11" s="58">
        <f>BD10*0.220462</f>
        <v>675.49556799999993</v>
      </c>
      <c r="BE11" s="58">
        <f>BE10*0.220462</f>
        <v>675.49556799999993</v>
      </c>
      <c r="BF11" s="58">
        <f>BF10*0.220462</f>
        <v>640.88303399999995</v>
      </c>
      <c r="BG11" s="58">
        <f>BG10*0.220462</f>
        <v>635.59194600000001</v>
      </c>
      <c r="BH11" s="58">
        <f>BH10*0.220462</f>
        <v>624.12792200000001</v>
      </c>
      <c r="BI11" s="58"/>
      <c r="BJ11" s="58"/>
      <c r="BK11" s="58">
        <f>BK10*0.220462</f>
        <v>629.85993399999995</v>
      </c>
      <c r="BL11" s="58">
        <f>BL10*0.220462</f>
        <v>635.812408</v>
      </c>
      <c r="BM11" s="58">
        <f>BM10*0.220462</f>
        <v>649.04012799999998</v>
      </c>
      <c r="BN11" s="58">
        <f>BN10*0.220462</f>
        <v>641.54441999999995</v>
      </c>
      <c r="BO11" s="58">
        <f>BO10*0.220462</f>
        <v>627.87577599999997</v>
      </c>
      <c r="BP11" s="58"/>
      <c r="BQ11" s="58"/>
      <c r="BR11" s="58">
        <f>BR10*0.220462</f>
        <v>602.08172200000001</v>
      </c>
      <c r="BS11" s="58">
        <f>BS10*0.220462</f>
        <v>604.94772799999998</v>
      </c>
      <c r="BT11" s="58">
        <f>BT10*0.220462</f>
        <v>601.86126000000002</v>
      </c>
      <c r="BU11" s="58">
        <f>BU10*0.220462</f>
        <v>576.50812999999994</v>
      </c>
      <c r="BV11" s="58">
        <f>BV10*0.220462</f>
        <v>581.358294</v>
      </c>
      <c r="BW11" s="58"/>
      <c r="BX11" s="58"/>
      <c r="BY11" s="58">
        <f>BY10*0.220462</f>
        <v>550.93453799999997</v>
      </c>
      <c r="BZ11" s="58">
        <f>BZ10*0.220462</f>
        <v>556.44608800000003</v>
      </c>
      <c r="CA11" s="58">
        <f t="shared" ref="CA11:CC11" si="85">CA10*0.220462</f>
        <v>552.03684799999996</v>
      </c>
      <c r="CB11" s="58">
        <f t="shared" si="85"/>
        <v>561.73717599999998</v>
      </c>
      <c r="CC11" s="58">
        <f t="shared" si="85"/>
        <v>565.26456799999994</v>
      </c>
      <c r="CD11" s="58"/>
      <c r="CE11" s="58"/>
      <c r="CF11" s="58">
        <f t="shared" ref="CF11:CG11" si="86">CF10*0.220462</f>
        <v>576.28766799999994</v>
      </c>
      <c r="CG11" s="58">
        <f t="shared" si="86"/>
        <v>585.32660999999996</v>
      </c>
      <c r="CH11" s="58">
        <f t="shared" ref="CH11:CI11" si="87">CH10*0.220462</f>
        <v>587.31076799999994</v>
      </c>
      <c r="CI11" s="58">
        <f t="shared" si="87"/>
        <v>584.22429999999997</v>
      </c>
      <c r="CJ11" s="58">
        <f t="shared" ref="CJ11" si="88">CJ10*0.220462</f>
        <v>591.94047</v>
      </c>
      <c r="CK11" s="58"/>
      <c r="CL11" s="58"/>
      <c r="CM11" s="58">
        <f t="shared" ref="CM11:CQ11" si="89">CM10*0.220462</f>
        <v>591.94047</v>
      </c>
      <c r="CN11" s="58">
        <f t="shared" si="89"/>
        <v>595.46786199999997</v>
      </c>
      <c r="CO11" s="58">
        <f t="shared" si="89"/>
        <v>574.30350999999996</v>
      </c>
      <c r="CP11" s="58">
        <f t="shared" si="89"/>
        <v>578.49228800000003</v>
      </c>
      <c r="CQ11" s="58">
        <f t="shared" si="89"/>
        <v>582.68106599999999</v>
      </c>
      <c r="CR11" s="58"/>
      <c r="CS11" s="58"/>
      <c r="CT11" s="58">
        <f t="shared" ref="CT11:CX11" si="90">CT10*0.220462</f>
        <v>591.49954600000001</v>
      </c>
      <c r="CU11" s="58">
        <f t="shared" si="90"/>
        <v>605.82957599999997</v>
      </c>
      <c r="CV11" s="58">
        <f t="shared" si="90"/>
        <v>599.21571599999993</v>
      </c>
      <c r="CW11" s="58">
        <f t="shared" si="90"/>
        <v>604.28634199999999</v>
      </c>
      <c r="CX11" s="58">
        <f t="shared" si="90"/>
        <v>604.28634199999999</v>
      </c>
      <c r="CY11" s="58"/>
      <c r="CZ11" s="58"/>
      <c r="DA11" s="58">
        <f t="shared" ref="DA11:DE11" si="91">DA10*0.220462</f>
        <v>593.04277999999999</v>
      </c>
      <c r="DB11" s="58">
        <f t="shared" si="91"/>
        <v>589.51538800000003</v>
      </c>
      <c r="DC11" s="58">
        <f t="shared" si="91"/>
        <v>585.32660999999996</v>
      </c>
      <c r="DD11" s="58">
        <f t="shared" si="91"/>
        <v>579.81506000000002</v>
      </c>
      <c r="DE11" s="58">
        <f t="shared" si="91"/>
        <v>579.59459800000002</v>
      </c>
      <c r="DF11" s="58"/>
      <c r="DG11" s="58"/>
      <c r="DH11" s="58">
        <f t="shared" ref="DH11:DL11" si="92">DH10*0.220462</f>
        <v>572.76027599999998</v>
      </c>
      <c r="DI11" s="58">
        <v>572.76027599999998</v>
      </c>
      <c r="DJ11" s="58">
        <f t="shared" si="92"/>
        <v>563.72133399999996</v>
      </c>
      <c r="DK11" s="58">
        <f t="shared" si="92"/>
        <v>564.60318199999995</v>
      </c>
      <c r="DL11" s="58">
        <f t="shared" si="92"/>
        <v>552.25730999999996</v>
      </c>
      <c r="DM11" s="58"/>
      <c r="DN11" s="58"/>
      <c r="DO11" s="58">
        <f t="shared" ref="DO11:DP11" si="93">DO10*0.220462</f>
        <v>550.93453799999997</v>
      </c>
      <c r="DP11" s="58">
        <f t="shared" si="93"/>
        <v>557.76886000000002</v>
      </c>
      <c r="DQ11" s="58">
        <f t="shared" ref="DQ11:DR11" si="94">DQ10*0.220462</f>
        <v>568.35103600000002</v>
      </c>
      <c r="DR11" s="58">
        <f t="shared" si="94"/>
        <v>578.27182600000003</v>
      </c>
      <c r="DS11" s="58">
        <v>578.27182600000003</v>
      </c>
      <c r="DT11" s="58"/>
      <c r="DU11" s="58"/>
      <c r="DV11" s="58">
        <f t="shared" ref="DV11:DY11" si="95">DV10*0.220462</f>
        <v>568.79196000000002</v>
      </c>
      <c r="DW11" s="58">
        <f t="shared" si="95"/>
        <v>572.53981399999998</v>
      </c>
      <c r="DX11" s="58">
        <f t="shared" si="95"/>
        <v>562.61902399999997</v>
      </c>
      <c r="DY11" s="58">
        <f t="shared" si="95"/>
        <v>571.87842799999999</v>
      </c>
      <c r="DZ11" s="58">
        <f t="shared" ref="DZ11" si="96">DZ10*0.220462</f>
        <v>578.27182600000003</v>
      </c>
      <c r="EA11" s="58"/>
      <c r="EB11" s="58"/>
      <c r="EC11" s="58">
        <f t="shared" ref="EC11:EG11" si="97">EC10*0.220462</f>
        <v>577.38997799999993</v>
      </c>
      <c r="ED11" s="58">
        <f t="shared" si="97"/>
        <v>572.76027599999998</v>
      </c>
      <c r="EE11" s="58">
        <f t="shared" si="97"/>
        <v>565.04410599999994</v>
      </c>
      <c r="EF11" s="58">
        <f t="shared" si="97"/>
        <v>571.43750399999999</v>
      </c>
      <c r="EG11" s="58">
        <f t="shared" si="97"/>
        <v>585.98799599999995</v>
      </c>
      <c r="EH11" s="58"/>
      <c r="EI11" s="58"/>
      <c r="EJ11" s="58">
        <f t="shared" ref="EJ11:EN11" si="98">EJ10*0.220462</f>
        <v>602.30218400000001</v>
      </c>
      <c r="EK11" s="58">
        <f t="shared" si="98"/>
        <v>597.67248199999995</v>
      </c>
      <c r="EL11" s="58">
        <f t="shared" si="98"/>
        <v>603.184032</v>
      </c>
      <c r="EM11" s="58">
        <f t="shared" si="98"/>
        <v>597.67248199999995</v>
      </c>
      <c r="EN11" s="58">
        <f t="shared" si="98"/>
        <v>587.31076799999994</v>
      </c>
      <c r="EO11" s="58"/>
      <c r="EP11" s="58"/>
      <c r="EQ11" s="58">
        <f t="shared" ref="EQ11:EU11" si="99">EQ10*0.220462</f>
        <v>587.31076799999994</v>
      </c>
      <c r="ER11" s="58">
        <f t="shared" si="99"/>
        <v>601.19987400000002</v>
      </c>
      <c r="ES11" s="58">
        <f t="shared" si="99"/>
        <v>608.47511999999995</v>
      </c>
      <c r="ET11" s="58">
        <f t="shared" si="99"/>
        <v>603.845418</v>
      </c>
      <c r="EU11" s="58">
        <f t="shared" si="99"/>
        <v>603.624956</v>
      </c>
      <c r="EV11" s="58"/>
      <c r="EW11" s="58"/>
      <c r="EX11" s="58">
        <f t="shared" ref="EX11:FB11" si="100">EX10*0.220462</f>
        <v>608.47511999999995</v>
      </c>
      <c r="EY11" s="58">
        <f>EY10*0.220462</f>
        <v>615.97082799999998</v>
      </c>
      <c r="EZ11" s="58">
        <f t="shared" si="100"/>
        <v>615.97082799999998</v>
      </c>
      <c r="FA11" s="58">
        <f t="shared" si="100"/>
        <v>613.32528400000001</v>
      </c>
      <c r="FB11" s="58">
        <f t="shared" si="100"/>
        <v>620.38006799999994</v>
      </c>
      <c r="FC11" s="58"/>
      <c r="FD11" s="58"/>
      <c r="FE11" s="58">
        <f t="shared" ref="FE11" si="101">FE10*0.220462</f>
        <v>619.49821999999995</v>
      </c>
      <c r="FF11" s="58">
        <f>FF10*0.220462</f>
        <v>619.49821999999995</v>
      </c>
      <c r="FG11" s="58">
        <f t="shared" ref="FG11:FI11" si="102">FG10*0.220462</f>
        <v>617.29359999999997</v>
      </c>
      <c r="FH11" s="58">
        <f t="shared" si="102"/>
        <v>617.29359999999997</v>
      </c>
      <c r="FI11" s="58">
        <f t="shared" si="102"/>
        <v>606.27049999999997</v>
      </c>
      <c r="FJ11" s="58"/>
      <c r="FK11" s="58"/>
      <c r="FL11" s="58">
        <f t="shared" ref="FL11" si="103">FL10*0.220462</f>
        <v>611.56158800000003</v>
      </c>
      <c r="FM11" s="58">
        <f>FM10*0.220462</f>
        <v>617.07313799999997</v>
      </c>
      <c r="FN11" s="58">
        <f t="shared" ref="FN11:FP11" si="104">FN10*0.220462</f>
        <v>619.49821999999995</v>
      </c>
      <c r="FO11" s="58">
        <f t="shared" si="104"/>
        <v>618.61637199999996</v>
      </c>
      <c r="FP11" s="58">
        <f t="shared" si="104"/>
        <v>628.75762399999996</v>
      </c>
      <c r="FQ11" s="58"/>
      <c r="FR11" s="58"/>
      <c r="FS11" s="58">
        <f t="shared" ref="FS11" si="105">FS10*0.220462</f>
        <v>625.00977</v>
      </c>
      <c r="FT11" s="58">
        <f>FT10*0.220462</f>
        <v>621.04145399999993</v>
      </c>
      <c r="FU11" s="58">
        <f t="shared" ref="FU11:FW11" si="106">FU10*0.220462</f>
        <v>609.57742999999994</v>
      </c>
      <c r="FV11" s="58">
        <f t="shared" si="106"/>
        <v>607.15234799999996</v>
      </c>
      <c r="FW11" s="58">
        <f t="shared" si="106"/>
        <v>599.65663999999992</v>
      </c>
      <c r="FX11" s="58"/>
      <c r="FY11" s="58"/>
      <c r="FZ11" s="58">
        <f t="shared" ref="FZ11" si="107">FZ10*0.220462</f>
        <v>599.65663999999992</v>
      </c>
      <c r="GA11" s="58">
        <f>GA10*0.220462</f>
        <v>616.85267599999997</v>
      </c>
      <c r="GB11" s="58">
        <f t="shared" ref="GB11:GD11" si="108">GB10*0.220462</f>
        <v>621.92330199999992</v>
      </c>
      <c r="GC11" s="58">
        <f t="shared" si="108"/>
        <v>616.41175199999998</v>
      </c>
      <c r="GD11" s="58">
        <f t="shared" si="108"/>
        <v>616.41175199999998</v>
      </c>
      <c r="GE11" s="58"/>
      <c r="GF11" s="58"/>
      <c r="GG11" s="58">
        <f t="shared" ref="GG11" si="109">GG10*0.220462</f>
        <v>626.55300399999999</v>
      </c>
      <c r="GH11" s="58">
        <f>GH10*0.220462</f>
        <v>634.04871200000002</v>
      </c>
      <c r="GI11" s="58">
        <f t="shared" ref="GI11:GK11" si="110">GI10*0.220462</f>
        <v>627.43485199999998</v>
      </c>
      <c r="GJ11" s="58">
        <f t="shared" si="110"/>
        <v>621.48237799999993</v>
      </c>
      <c r="GK11" s="58">
        <f t="shared" si="110"/>
        <v>619.71868199999994</v>
      </c>
      <c r="GL11" s="58"/>
      <c r="GM11" s="58"/>
      <c r="GN11" s="58">
        <f t="shared" ref="GN11" si="111">GN10*0.220462</f>
        <v>616.63221399999998</v>
      </c>
      <c r="GO11" s="58">
        <f>GO10*0.220462</f>
        <v>627.87577599999997</v>
      </c>
      <c r="GP11" s="58">
        <f t="shared" ref="GP11:GR11" si="112">GP10*0.220462</f>
        <v>634.93056000000001</v>
      </c>
      <c r="GQ11" s="58">
        <f t="shared" si="112"/>
        <v>645.29227400000002</v>
      </c>
      <c r="GR11" s="58">
        <f t="shared" si="112"/>
        <v>659.62230399999999</v>
      </c>
      <c r="GS11" s="58"/>
      <c r="GT11" s="58"/>
      <c r="GU11" s="58">
        <f t="shared" ref="GU11" si="113">GU10*0.220462</f>
        <v>659.84276599999998</v>
      </c>
      <c r="GV11" s="58">
        <f>GV10*0.220462</f>
        <v>662.92923399999995</v>
      </c>
      <c r="GW11" s="58">
        <f t="shared" ref="GW11:GY11" si="114">GW10*0.220462</f>
        <v>659.84276599999998</v>
      </c>
      <c r="GX11" s="58">
        <f t="shared" si="114"/>
        <v>656.75629800000002</v>
      </c>
      <c r="GY11" s="58">
        <f t="shared" si="114"/>
        <v>656.97676000000001</v>
      </c>
      <c r="GZ11" s="58"/>
      <c r="HA11" s="58"/>
      <c r="HB11" s="58">
        <f t="shared" ref="HB11" si="115">HB10*0.220462</f>
        <v>652.56751999999994</v>
      </c>
      <c r="HC11" s="58">
        <f>HC10*0.220462</f>
        <v>648.59920399999999</v>
      </c>
      <c r="HD11" s="58">
        <f t="shared" ref="HD11:HF11" si="116">HD10*0.220462</f>
        <v>654.11075399999993</v>
      </c>
      <c r="HE11" s="58">
        <f t="shared" si="116"/>
        <v>660.94507599999997</v>
      </c>
      <c r="HF11" s="58">
        <f t="shared" si="116"/>
        <v>681.44804199999999</v>
      </c>
      <c r="HG11" s="58"/>
      <c r="HH11" s="58"/>
      <c r="HI11" s="58">
        <f t="shared" ref="HI11" si="117">HI10*0.220462</f>
        <v>698.20315399999993</v>
      </c>
      <c r="HJ11" s="58">
        <f>HJ10*0.220462</f>
        <v>695.11668599999996</v>
      </c>
      <c r="HK11" s="58">
        <f t="shared" ref="HK11:HM11" si="118">HK10*0.220462</f>
        <v>698.86453999999992</v>
      </c>
      <c r="HL11" s="58">
        <f t="shared" si="118"/>
        <v>694.89622399999996</v>
      </c>
      <c r="HM11" s="58">
        <f t="shared" si="118"/>
        <v>691.14837</v>
      </c>
      <c r="HN11" s="58"/>
      <c r="HO11" s="58"/>
      <c r="HP11" s="58">
        <f t="shared" ref="HP11" si="119">HP10*0.220462</f>
        <v>687.62097799999992</v>
      </c>
      <c r="HQ11" s="58">
        <f>HQ10*0.220462</f>
        <v>684.75497199999995</v>
      </c>
      <c r="HR11" s="58">
        <f t="shared" ref="HR11:HT11" si="120">HR10*0.220462</f>
        <v>705.47839999999997</v>
      </c>
      <c r="HS11" s="58">
        <f t="shared" si="120"/>
        <v>696.65991999999994</v>
      </c>
      <c r="HT11" s="58">
        <f t="shared" si="120"/>
        <v>695.11668599999996</v>
      </c>
      <c r="HU11" s="58"/>
      <c r="HV11" s="58"/>
      <c r="HW11" s="58">
        <f t="shared" ref="HW11" si="121">HW10*0.220462</f>
        <v>690.04606000000001</v>
      </c>
      <c r="HX11" s="58">
        <f>HX10*0.220462</f>
        <v>696.21899599999995</v>
      </c>
      <c r="HY11" s="58">
        <f t="shared" ref="HY11:IA11" si="122">HY10*0.220462</f>
        <v>698.20315399999993</v>
      </c>
      <c r="HZ11" s="58">
        <f t="shared" si="122"/>
        <v>690.04606000000001</v>
      </c>
      <c r="IA11" s="58">
        <f t="shared" si="122"/>
        <v>692.47114199999999</v>
      </c>
      <c r="IB11" s="58"/>
      <c r="IC11" s="58"/>
      <c r="ID11" s="58">
        <f t="shared" ref="ID11" si="123">ID10*0.220462</f>
        <v>697.98269199999993</v>
      </c>
      <c r="IE11" s="58">
        <f>IE10*0.220462</f>
        <v>705.03747599999997</v>
      </c>
      <c r="IF11" s="58">
        <f t="shared" ref="IF11:IH11" si="124">IF10*0.220462</f>
        <v>710.76948800000002</v>
      </c>
      <c r="IG11" s="58">
        <f t="shared" si="124"/>
        <v>734.35892200000001</v>
      </c>
      <c r="IH11" s="58">
        <f t="shared" si="124"/>
        <v>736.12261799999999</v>
      </c>
      <c r="II11" s="58"/>
      <c r="IJ11" s="58"/>
      <c r="IK11" s="58">
        <f t="shared" ref="IK11" si="125">IK10*0.220462</f>
        <v>726.64275199999997</v>
      </c>
      <c r="IL11" s="58">
        <f>IL10*0.220462</f>
        <v>730.17014399999994</v>
      </c>
      <c r="IM11" s="58">
        <f t="shared" ref="IM11:IO11" si="126">IM10*0.220462</f>
        <v>742.29555399999992</v>
      </c>
      <c r="IN11" s="58">
        <f t="shared" si="126"/>
        <v>737.88631399999997</v>
      </c>
      <c r="IO11" s="58">
        <f t="shared" si="126"/>
        <v>745.16156000000001</v>
      </c>
      <c r="IP11" s="58"/>
      <c r="IQ11" s="58"/>
      <c r="IR11" s="58">
        <f t="shared" ref="IR11" si="127">IR10*0.220462</f>
        <v>745.16156000000001</v>
      </c>
      <c r="IS11" s="58">
        <f>IS10*0.220462</f>
        <v>740.09093399999995</v>
      </c>
      <c r="IT11" s="58">
        <f t="shared" ref="IT11:IV11" si="128">IT10*0.220462</f>
        <v>732.15430199999992</v>
      </c>
      <c r="IU11" s="58">
        <f t="shared" si="128"/>
        <v>730.39060599999993</v>
      </c>
      <c r="IV11" s="58">
        <f t="shared" si="128"/>
        <v>743.83878800000002</v>
      </c>
      <c r="IW11" s="58"/>
      <c r="IX11" s="58"/>
      <c r="IY11" s="58">
        <f t="shared" ref="IY11" si="129">IY10*0.220462</f>
        <v>755.74373600000001</v>
      </c>
      <c r="IZ11" s="58">
        <f>IZ10*0.220462</f>
        <v>751.33449599999994</v>
      </c>
      <c r="JA11" s="58">
        <f t="shared" ref="JA11:JC11" si="130">JA10*0.220462</f>
        <v>770.29422799999998</v>
      </c>
      <c r="JB11" s="58">
        <f t="shared" si="130"/>
        <v>769.63284199999998</v>
      </c>
      <c r="JC11" s="58">
        <f t="shared" si="130"/>
        <v>776.68762600000002</v>
      </c>
      <c r="JD11" s="58"/>
      <c r="JE11" s="58"/>
      <c r="JF11" s="58">
        <f t="shared" ref="JF11" si="131">JF10*0.220462</f>
        <v>755.52327400000001</v>
      </c>
      <c r="JG11" s="58">
        <f>JG10*0.220462</f>
        <v>742.29555399999992</v>
      </c>
      <c r="JH11" s="58">
        <f t="shared" ref="JH11:JJ11" si="132">JH10*0.220462</f>
        <v>720.69027799999992</v>
      </c>
      <c r="JI11" s="58">
        <f t="shared" si="132"/>
        <v>713.415032</v>
      </c>
      <c r="JJ11" s="58">
        <f t="shared" si="132"/>
        <v>723.997208</v>
      </c>
      <c r="JK11" s="58"/>
      <c r="JL11" s="58"/>
      <c r="JM11" s="58">
        <f t="shared" ref="JM11" si="133">JM10*0.220462</f>
        <v>733.91799800000001</v>
      </c>
      <c r="JN11" s="58">
        <f>JN10*0.220462</f>
        <v>724.65859399999999</v>
      </c>
      <c r="JO11" s="58">
        <f t="shared" ref="JO11:JQ11" si="134">JO10*0.220462</f>
        <v>735.68169399999999</v>
      </c>
      <c r="JP11" s="58">
        <f t="shared" si="134"/>
        <v>719.80842999999993</v>
      </c>
      <c r="JQ11" s="58">
        <f t="shared" si="134"/>
        <v>704.15562799999998</v>
      </c>
      <c r="JR11" s="58"/>
      <c r="JS11" s="58"/>
      <c r="JT11" s="58">
        <f t="shared" ref="JT11" si="135">JT10*0.220462</f>
        <v>723.33582200000001</v>
      </c>
      <c r="JU11" s="58">
        <f>JU10*0.220462</f>
        <v>733.91799800000001</v>
      </c>
      <c r="JV11" s="58">
        <f t="shared" ref="JV11:JX11" si="136">JV10*0.220462</f>
        <v>734.35892200000001</v>
      </c>
      <c r="JW11" s="58">
        <f t="shared" si="136"/>
        <v>732.81568800000002</v>
      </c>
      <c r="JX11" s="58">
        <f t="shared" si="136"/>
        <v>752.87772999999993</v>
      </c>
      <c r="JY11" s="58"/>
      <c r="JZ11" s="58"/>
      <c r="KA11" s="58">
        <f t="shared" ref="KA11" si="137">KA10*0.220462</f>
        <v>752.87772999999993</v>
      </c>
      <c r="KB11" s="58">
        <f>KB10*0.220462</f>
        <v>743.39786400000003</v>
      </c>
      <c r="KC11" s="58">
        <f t="shared" ref="KC11:KE11" si="138">KC10*0.220462</f>
        <v>743.39786400000003</v>
      </c>
      <c r="KD11" s="58">
        <f t="shared" si="138"/>
        <v>731.27245399999993</v>
      </c>
      <c r="KE11" s="58">
        <f t="shared" si="138"/>
        <v>727.30413799999997</v>
      </c>
      <c r="KF11" s="58"/>
      <c r="KG11" s="58"/>
      <c r="KH11" s="58">
        <f t="shared" ref="KH11" si="139">KH10*0.220462</f>
        <v>717.16288599999996</v>
      </c>
      <c r="KI11" s="58">
        <f>KI10*0.220462</f>
        <v>734.35892200000001</v>
      </c>
      <c r="KJ11" s="58">
        <f t="shared" ref="KJ11:KL11" si="140">KJ10*0.220462</f>
        <v>731.93383999999992</v>
      </c>
      <c r="KK11" s="58">
        <f t="shared" si="140"/>
        <v>742.73647799999992</v>
      </c>
      <c r="KL11" s="58">
        <f t="shared" si="140"/>
        <v>751.99588199999994</v>
      </c>
      <c r="KM11" s="58"/>
      <c r="KN11" s="58"/>
      <c r="KO11" s="58">
        <f t="shared" ref="KO11" si="141">KO10*0.220462</f>
        <v>759.71205199999997</v>
      </c>
      <c r="KP11" s="58">
        <f>KP10*0.220462</f>
        <v>751.99588199999994</v>
      </c>
      <c r="KQ11" s="58">
        <f t="shared" ref="KQ11:KS11" si="142">KQ10*0.220462</f>
        <v>736.78400399999998</v>
      </c>
      <c r="KR11" s="58">
        <f t="shared" si="142"/>
        <v>728.84737199999995</v>
      </c>
      <c r="KS11" s="58">
        <f t="shared" si="142"/>
        <v>740.97278199999994</v>
      </c>
      <c r="KT11" s="58"/>
      <c r="KU11" s="58"/>
      <c r="KV11" s="58">
        <v>740.97278199999994</v>
      </c>
      <c r="KW11" s="58">
        <f>KW10*0.220462</f>
        <v>744.72063600000001</v>
      </c>
      <c r="KX11" s="58">
        <f t="shared" ref="KX11:KZ11" si="143">KX10*0.220462</f>
        <v>758.16881799999999</v>
      </c>
      <c r="KY11" s="58">
        <f t="shared" si="143"/>
        <v>781.97871399999997</v>
      </c>
      <c r="KZ11" s="58">
        <f t="shared" si="143"/>
        <v>779.112708</v>
      </c>
      <c r="LA11" s="58"/>
      <c r="LB11" s="58"/>
      <c r="LC11" s="58">
        <f>LC10*0.220462</f>
        <v>782.19917599999997</v>
      </c>
      <c r="LD11" s="58">
        <f>LD10*0.220462</f>
        <v>794.98597199999995</v>
      </c>
      <c r="LE11" s="58">
        <f t="shared" ref="LE11:LG11" si="144">LE10*0.220462</f>
        <v>818.57540599999993</v>
      </c>
      <c r="LF11" s="58">
        <f t="shared" si="144"/>
        <v>816.81170999999995</v>
      </c>
      <c r="LG11" s="58">
        <f t="shared" si="144"/>
        <v>818.57540599999993</v>
      </c>
      <c r="LH11" s="58"/>
      <c r="LI11" s="58"/>
      <c r="LJ11" s="58">
        <f>LJ10*0.220462</f>
        <v>825.18926599999998</v>
      </c>
      <c r="LK11" s="58">
        <f>LK10*0.220462</f>
        <v>826.73249999999996</v>
      </c>
      <c r="LL11" s="58">
        <f t="shared" ref="LL11:LN11" si="145">LL10*0.220462</f>
        <v>847.89685199999997</v>
      </c>
      <c r="LM11" s="58">
        <f t="shared" si="145"/>
        <v>855.613022</v>
      </c>
      <c r="LN11" s="58">
        <f t="shared" si="145"/>
        <v>852.30609199999992</v>
      </c>
      <c r="LO11" s="58"/>
      <c r="LP11" s="58"/>
      <c r="LQ11" s="58">
        <f>LQ10*0.220462</f>
        <v>849.88100999999995</v>
      </c>
      <c r="LR11" s="58">
        <f>LR10*0.220462</f>
        <v>839.07837199999994</v>
      </c>
      <c r="LS11" s="58">
        <f t="shared" ref="LS11:LU11" si="146">LS10*0.220462</f>
        <v>841.72391599999992</v>
      </c>
      <c r="LT11" s="58">
        <f t="shared" si="146"/>
        <v>841.72391599999992</v>
      </c>
      <c r="LU11" s="58">
        <f t="shared" si="146"/>
        <v>853.18793999999991</v>
      </c>
      <c r="LV11" s="58"/>
      <c r="LW11" s="58"/>
      <c r="LX11" s="58">
        <f>LX10*0.220462</f>
        <v>835.11005599999999</v>
      </c>
      <c r="LY11" s="58">
        <f>LY10*0.220462</f>
        <v>824.52787999999998</v>
      </c>
      <c r="LZ11" s="58">
        <f t="shared" ref="LZ11:MB11" si="147">LZ10*0.220462</f>
        <v>826.07111399999997</v>
      </c>
      <c r="MA11" s="58">
        <f t="shared" si="147"/>
        <v>852.74701599999992</v>
      </c>
      <c r="MB11" s="58">
        <f t="shared" si="147"/>
        <v>863.99057799999991</v>
      </c>
      <c r="MC11" s="58"/>
      <c r="MD11" s="58"/>
      <c r="ME11" s="58">
        <f>ME10*0.220462</f>
        <v>856.93579399999999</v>
      </c>
      <c r="MF11" s="58">
        <f>MF10*0.220462</f>
        <v>843.92853600000001</v>
      </c>
      <c r="MG11" s="58">
        <f t="shared" ref="MG11:MI11" si="148">MG10*0.220462</f>
        <v>854.51071200000001</v>
      </c>
      <c r="MH11" s="58">
        <f t="shared" si="148"/>
        <v>858.91995199999997</v>
      </c>
      <c r="MI11" s="58">
        <f t="shared" si="148"/>
        <v>872.58859599999994</v>
      </c>
      <c r="MJ11" s="58"/>
      <c r="MK11" s="58"/>
      <c r="ML11" s="58">
        <f>ML10*0.220462</f>
        <v>884.27308199999993</v>
      </c>
      <c r="MM11" s="58">
        <f>MM10*0.220462</f>
        <v>863.99057799999991</v>
      </c>
      <c r="MN11" s="58">
        <f t="shared" ref="MN11:MP11" si="149">MN10*0.220462</f>
        <v>860.90410999999995</v>
      </c>
      <c r="MO11" s="58">
        <f t="shared" si="149"/>
        <v>880.30476599999997</v>
      </c>
      <c r="MP11" s="58">
        <f t="shared" si="149"/>
        <v>883.39123399999994</v>
      </c>
      <c r="MQ11" s="58"/>
      <c r="MR11" s="58"/>
      <c r="MS11" s="58">
        <f>MS10*0.220462</f>
        <v>880.96615199999997</v>
      </c>
      <c r="MT11" s="58">
        <f>MT10*0.220462</f>
        <v>893.97340999999994</v>
      </c>
      <c r="MU11" s="58">
        <f t="shared" ref="MU11:MV11" si="150">MU10*0.220462</f>
        <v>893.97340999999994</v>
      </c>
      <c r="MV11" s="58">
        <f t="shared" si="150"/>
        <v>911.61036999999999</v>
      </c>
      <c r="MW11" s="58">
        <v>911.61036999999999</v>
      </c>
      <c r="MX11" s="58"/>
      <c r="MY11" s="58"/>
      <c r="MZ11" s="58">
        <f>MZ10*0.220462</f>
        <v>919.76746400000002</v>
      </c>
      <c r="NA11" s="58">
        <f>NA10*0.220462</f>
        <v>936.52257599999996</v>
      </c>
      <c r="NB11" s="58">
        <f t="shared" ref="NB11:NC11" si="151">NB10*0.220462</f>
        <v>940.71135399999991</v>
      </c>
      <c r="NC11" s="58">
        <f t="shared" si="151"/>
        <v>940.71135399999991</v>
      </c>
      <c r="ND11" s="96"/>
    </row>
    <row r="12" spans="1:368" x14ac:dyDescent="0.25">
      <c r="A12" s="37" t="s">
        <v>36</v>
      </c>
      <c r="B12" s="38">
        <v>11.375658069248825</v>
      </c>
      <c r="C12" s="38">
        <f>IFERROR(C11/C2,0)</f>
        <v>11.617099501886791</v>
      </c>
      <c r="D12" s="38">
        <f>IFERROR(D11/D2,0)</f>
        <v>11.23842002915452</v>
      </c>
      <c r="E12" s="38"/>
      <c r="F12" s="38"/>
      <c r="G12" s="38">
        <f>IFERROR(G11/G2,0)</f>
        <v>10.954315600058047</v>
      </c>
      <c r="H12" s="38">
        <f>IFERROR(H11/H2,0)</f>
        <v>11.128051149846199</v>
      </c>
      <c r="I12" s="38">
        <f>IFERROR(I11/I2,0)</f>
        <v>11.545282304400979</v>
      </c>
      <c r="J12" s="38">
        <f>IFERROR(J11/J2,0)</f>
        <v>11.584625516291876</v>
      </c>
      <c r="K12" s="38">
        <f>IFERROR(K11/K2,0)</f>
        <v>11.559157186826715</v>
      </c>
      <c r="L12" s="38"/>
      <c r="M12" s="38"/>
      <c r="N12" s="38">
        <f t="shared" ref="N12:R12" si="152">IFERROR(N11/N2,0)</f>
        <v>11.551934080996883</v>
      </c>
      <c r="O12" s="38">
        <f t="shared" si="152"/>
        <v>11.503405644285936</v>
      </c>
      <c r="P12" s="38">
        <f t="shared" si="152"/>
        <v>11.4709134375</v>
      </c>
      <c r="Q12" s="38">
        <f t="shared" si="152"/>
        <v>11.268740111420611</v>
      </c>
      <c r="R12" s="38">
        <f t="shared" si="152"/>
        <v>11.337560061680803</v>
      </c>
      <c r="S12" s="38"/>
      <c r="T12" s="38"/>
      <c r="U12" s="38">
        <f t="shared" ref="U12:Y12" si="153">IFERROR(U11/U2,0)</f>
        <v>11.337560061680803</v>
      </c>
      <c r="V12" s="38">
        <f t="shared" si="153"/>
        <v>11.178403003560922</v>
      </c>
      <c r="W12" s="38">
        <f t="shared" si="153"/>
        <v>11.516619585508622</v>
      </c>
      <c r="X12" s="38">
        <f t="shared" si="153"/>
        <v>11.541917730496454</v>
      </c>
      <c r="Y12" s="38">
        <f t="shared" si="153"/>
        <v>11.631559136595815</v>
      </c>
      <c r="Z12" s="38"/>
      <c r="AA12" s="38"/>
      <c r="AB12" s="38">
        <f t="shared" ref="AB12:AF12" si="154">IFERROR(AB11/AB2,0)</f>
        <v>11.71436655428186</v>
      </c>
      <c r="AC12" s="38">
        <f t="shared" si="154"/>
        <v>11.654737892791127</v>
      </c>
      <c r="AD12" s="38">
        <f t="shared" si="154"/>
        <v>11.606751695339902</v>
      </c>
      <c r="AE12" s="38">
        <f t="shared" si="154"/>
        <v>11.778738984824699</v>
      </c>
      <c r="AF12" s="38">
        <f t="shared" si="154"/>
        <v>11.782635273116743</v>
      </c>
      <c r="AG12" s="38"/>
      <c r="AH12" s="38"/>
      <c r="AI12" s="38">
        <f t="shared" ref="AI12:AJ12" si="155">IFERROR(AI11/AI2,0)</f>
        <v>11.456157110996742</v>
      </c>
      <c r="AJ12" s="38">
        <f t="shared" si="155"/>
        <v>12.555221015567087</v>
      </c>
      <c r="AK12" s="38">
        <f t="shared" ref="AK12:AM12" si="156">IFERROR(AK11/AK2,0)</f>
        <v>12.490719681620838</v>
      </c>
      <c r="AL12" s="38">
        <f t="shared" si="156"/>
        <v>12.53819930821045</v>
      </c>
      <c r="AM12" s="38">
        <f t="shared" si="156"/>
        <v>12.53480473655223</v>
      </c>
      <c r="AN12" s="38"/>
      <c r="AO12" s="38"/>
      <c r="AP12" s="38">
        <f t="shared" ref="AP12:AT12" si="157">IFERROR(AP11/AP2,0)</f>
        <v>12.672322958513233</v>
      </c>
      <c r="AQ12" s="38">
        <f t="shared" si="157"/>
        <v>12.539516089613036</v>
      </c>
      <c r="AR12" s="38">
        <f t="shared" si="157"/>
        <v>12.139438322279979</v>
      </c>
      <c r="AS12" s="38">
        <f t="shared" si="157"/>
        <v>12.001759064327485</v>
      </c>
      <c r="AT12" s="38">
        <f t="shared" si="157"/>
        <v>11.757716922540125</v>
      </c>
      <c r="AU12" s="38"/>
      <c r="AV12" s="38"/>
      <c r="AW12" s="38">
        <f>IFERROR(AW11/AW2,0)</f>
        <v>11.757716922540125</v>
      </c>
      <c r="AX12" s="38">
        <f>IFERROR(AX11/AX2,0)</f>
        <v>11.635812571428572</v>
      </c>
      <c r="AY12" s="38">
        <f>IFERROR(AY11/AY2,0)</f>
        <v>11.313966644113668</v>
      </c>
      <c r="AZ12" s="38">
        <f>IFERROR(AZ11/AZ2,0)</f>
        <v>11.195945776428932</v>
      </c>
      <c r="BA12" s="38">
        <f>IFERROR(BA11/BA2,0)</f>
        <v>11.546932786324785</v>
      </c>
      <c r="BB12" s="38"/>
      <c r="BC12" s="38"/>
      <c r="BD12" s="38">
        <f>IFERROR(BD11/BD2,0)</f>
        <v>11.998145079928952</v>
      </c>
      <c r="BE12" s="38">
        <f>IFERROR(BE11/BE2,0)</f>
        <v>12.292912975432209</v>
      </c>
      <c r="BF12" s="38">
        <f>IFERROR(BF11/BF2,0)</f>
        <v>11.994816282987085</v>
      </c>
      <c r="BG12" s="38">
        <f>IFERROR(BG11/BG2,0)</f>
        <v>12.180757876581065</v>
      </c>
      <c r="BH12" s="38">
        <f>IFERROR(BH11/BH2,0)</f>
        <v>11.961056381755462</v>
      </c>
      <c r="BI12" s="38"/>
      <c r="BJ12" s="38"/>
      <c r="BK12" s="38">
        <f>IFERROR(BK11/BK2,0)</f>
        <v>12.070907129168264</v>
      </c>
      <c r="BL12" s="38">
        <f>IFERROR(BL11/BL2,0)</f>
        <v>12.260169841881989</v>
      </c>
      <c r="BM12" s="38">
        <f>IFERROR(BM11/BM2,0)</f>
        <v>12.693919968707215</v>
      </c>
      <c r="BN12" s="38">
        <f>IFERROR(BN11/BN2,0)</f>
        <v>12.833455091018202</v>
      </c>
      <c r="BO12" s="38">
        <f>IFERROR(BO11/BO2,0)</f>
        <v>13.869577556880936</v>
      </c>
      <c r="BP12" s="38"/>
      <c r="BQ12" s="38"/>
      <c r="BR12" s="38">
        <f>IFERROR(BR11/BR2,0)</f>
        <v>17.522750931315485</v>
      </c>
      <c r="BS12" s="38">
        <f>IFERROR(BS11/BS2,0)</f>
        <v>16.24456842105263</v>
      </c>
      <c r="BT12" s="38">
        <f>IFERROR(BT11/BT2,0)</f>
        <v>16.816464375523889</v>
      </c>
      <c r="BU12" s="38">
        <f>IFERROR(BU11/BU2,0)</f>
        <v>17.353203600024077</v>
      </c>
      <c r="BV12" s="38">
        <f>IFERROR(BV11/BV2,0)</f>
        <v>17.17454339734121</v>
      </c>
      <c r="BW12" s="38"/>
      <c r="BX12" s="38"/>
      <c r="BY12" s="38">
        <f>IFERROR(BY11/BY2,0)</f>
        <v>18.333928053244591</v>
      </c>
      <c r="BZ12" s="38">
        <f>IFERROR(BZ11/BZ2,0)</f>
        <v>19.368120013922731</v>
      </c>
      <c r="CA12" s="38">
        <f t="shared" ref="CA12:CC12" si="158">IFERROR(CA11/CA2,0)</f>
        <v>22.187976205787781</v>
      </c>
      <c r="CB12" s="38">
        <f t="shared" si="158"/>
        <v>19.730845662100457</v>
      </c>
      <c r="CC12" s="38">
        <f t="shared" si="158"/>
        <v>20.951244180874721</v>
      </c>
      <c r="CD12" s="38"/>
      <c r="CE12" s="38"/>
      <c r="CF12" s="38">
        <f t="shared" ref="CF12:CG12" si="159">IFERROR(CF11/CF2,0)</f>
        <v>21.320298483166848</v>
      </c>
      <c r="CG12" s="38">
        <f t="shared" si="159"/>
        <v>21.558991160220994</v>
      </c>
      <c r="CH12" s="38">
        <f t="shared" ref="CH12:CI12" si="160">IFERROR(CH11/CH2,0)</f>
        <v>21.442525301204817</v>
      </c>
      <c r="CI12" s="38">
        <f t="shared" si="160"/>
        <v>22.180117691723613</v>
      </c>
      <c r="CJ12" s="38">
        <f t="shared" ref="CJ12" si="161">IFERROR(CJ11/CJ2,0)</f>
        <v>23.744102286401926</v>
      </c>
      <c r="CK12" s="38"/>
      <c r="CL12" s="38"/>
      <c r="CM12" s="38">
        <f t="shared" ref="CM12:CQ12" si="162">IFERROR(CM11/CM2,0)</f>
        <v>22.405014004542011</v>
      </c>
      <c r="CN12" s="38">
        <f t="shared" si="162"/>
        <v>22.59840083491461</v>
      </c>
      <c r="CO12" s="38">
        <f t="shared" si="162"/>
        <v>23.21356143896524</v>
      </c>
      <c r="CP12" s="38">
        <f t="shared" si="162"/>
        <v>19.321719706078824</v>
      </c>
      <c r="CQ12" s="38">
        <f t="shared" si="162"/>
        <v>17.082411785400176</v>
      </c>
      <c r="CR12" s="38"/>
      <c r="CS12" s="38"/>
      <c r="CT12" s="38">
        <f t="shared" ref="CT12:CX12" si="163">IFERROR(CT11/CT2,0)</f>
        <v>17.897111830559759</v>
      </c>
      <c r="CU12" s="38">
        <f t="shared" si="163"/>
        <v>19.009399937245057</v>
      </c>
      <c r="CV12" s="38">
        <f t="shared" si="163"/>
        <v>18.246519975639458</v>
      </c>
      <c r="CW12" s="38">
        <f t="shared" si="163"/>
        <v>19.195881257941551</v>
      </c>
      <c r="CX12" s="38">
        <f t="shared" si="163"/>
        <v>19.195881257941551</v>
      </c>
      <c r="CY12" s="38"/>
      <c r="CZ12" s="38"/>
      <c r="DA12" s="38">
        <f t="shared" ref="DA12:DE12" si="164">IFERROR(DA11/DA2,0)</f>
        <v>18.684397605545055</v>
      </c>
      <c r="DB12" s="38">
        <f t="shared" si="164"/>
        <v>19.916060405405407</v>
      </c>
      <c r="DC12" s="38">
        <f t="shared" si="164"/>
        <v>21.138555796316357</v>
      </c>
      <c r="DD12" s="38">
        <f t="shared" si="164"/>
        <v>20.84166283249461</v>
      </c>
      <c r="DE12" s="38">
        <f t="shared" si="164"/>
        <v>20.640833262108263</v>
      </c>
      <c r="DF12" s="38"/>
      <c r="DG12" s="38"/>
      <c r="DH12" s="38">
        <f t="shared" ref="DH12:DL12" si="165">IFERROR(DH11/DH2,0)</f>
        <v>29.630640248318677</v>
      </c>
      <c r="DI12" s="38">
        <v>29.630640248318677</v>
      </c>
      <c r="DJ12" s="38">
        <f t="shared" si="165"/>
        <v>27.67409592538046</v>
      </c>
      <c r="DK12" s="38">
        <f t="shared" si="165"/>
        <v>26.469910079699954</v>
      </c>
      <c r="DL12" s="38">
        <f t="shared" si="165"/>
        <v>25.758270055970147</v>
      </c>
      <c r="DM12" s="38"/>
      <c r="DN12" s="38"/>
      <c r="DO12" s="38">
        <f t="shared" ref="DO12:DP12" si="166">IFERROR(DO11/DO2,0)</f>
        <v>27.56050715357679</v>
      </c>
      <c r="DP12" s="38">
        <f t="shared" si="166"/>
        <v>27.261430107526881</v>
      </c>
      <c r="DQ12" s="38">
        <f t="shared" ref="DQ12:DR12" si="167">IFERROR(DQ11/DQ2,0)</f>
        <v>23.456501692117211</v>
      </c>
      <c r="DR12" s="38">
        <f t="shared" si="167"/>
        <v>21.871097806354008</v>
      </c>
      <c r="DS12" s="38">
        <v>21.871097806354008</v>
      </c>
      <c r="DT12" s="38"/>
      <c r="DU12" s="38"/>
      <c r="DV12" s="38">
        <f t="shared" ref="DV12:DY12" si="168">IFERROR(DV11/DV2,0)</f>
        <v>20.911469117647059</v>
      </c>
      <c r="DW12" s="38">
        <f t="shared" si="168"/>
        <v>18.486916822731676</v>
      </c>
      <c r="DX12" s="38">
        <f t="shared" si="168"/>
        <v>18.930653566621803</v>
      </c>
      <c r="DY12" s="38">
        <f t="shared" si="168"/>
        <v>19.412030821452817</v>
      </c>
      <c r="DZ12" s="38">
        <f t="shared" ref="DZ12" si="169">IFERROR(DZ11/DZ2,0)</f>
        <v>18.671999547949632</v>
      </c>
      <c r="EA12" s="38"/>
      <c r="EB12" s="38"/>
      <c r="EC12" s="38">
        <f t="shared" ref="EC12:EG12" si="170">IFERROR(EC11/EC2,0)</f>
        <v>19.486668174147823</v>
      </c>
      <c r="ED12" s="38">
        <f t="shared" si="170"/>
        <v>19.10474569713142</v>
      </c>
      <c r="EE12" s="38">
        <f t="shared" si="170"/>
        <v>19.357454813292222</v>
      </c>
      <c r="EF12" s="38">
        <f t="shared" si="170"/>
        <v>18.356489045936396</v>
      </c>
      <c r="EG12" s="38">
        <f t="shared" si="170"/>
        <v>18.030399876923074</v>
      </c>
      <c r="EH12" s="38"/>
      <c r="EI12" s="38"/>
      <c r="EJ12" s="38">
        <f t="shared" ref="EJ12:EN12" si="171">IFERROR(EJ11/EJ2,0)</f>
        <v>17.302562022407354</v>
      </c>
      <c r="EK12" s="38">
        <f t="shared" si="171"/>
        <v>17.248845079365079</v>
      </c>
      <c r="EL12" s="38">
        <f t="shared" si="171"/>
        <v>16.872280615384614</v>
      </c>
      <c r="EM12" s="38">
        <f t="shared" si="171"/>
        <v>16.574389406544647</v>
      </c>
      <c r="EN12" s="38">
        <f t="shared" si="171"/>
        <v>16.718211443210929</v>
      </c>
      <c r="EO12" s="38"/>
      <c r="EP12" s="38"/>
      <c r="EQ12" s="38">
        <f t="shared" ref="EQ12:EU12" si="172">IFERROR(EQ11/EQ2,0)</f>
        <v>16.718211443210929</v>
      </c>
      <c r="ER12" s="38">
        <f t="shared" si="172"/>
        <v>16.621506054741499</v>
      </c>
      <c r="ES12" s="38">
        <f t="shared" si="172"/>
        <v>17.515115716753019</v>
      </c>
      <c r="ET12" s="38">
        <f t="shared" si="172"/>
        <v>16.759517568692754</v>
      </c>
      <c r="EU12" s="38">
        <f t="shared" si="172"/>
        <v>15.952033720930231</v>
      </c>
      <c r="EV12" s="38"/>
      <c r="EW12" s="38"/>
      <c r="EX12" s="38">
        <f t="shared" ref="EX12:FB12" si="173">IFERROR(EX11/EX2,0)</f>
        <v>15.878787056367431</v>
      </c>
      <c r="EY12" s="38">
        <f t="shared" si="173"/>
        <v>15.566611776598432</v>
      </c>
      <c r="EZ12" s="38">
        <f t="shared" si="173"/>
        <v>15.480543553656698</v>
      </c>
      <c r="FA12" s="38">
        <f t="shared" si="173"/>
        <v>15.336966341585397</v>
      </c>
      <c r="FB12" s="38">
        <f t="shared" si="173"/>
        <v>14.666195460992908</v>
      </c>
      <c r="FC12" s="38"/>
      <c r="FD12" s="38"/>
      <c r="FE12" s="38">
        <f t="shared" ref="FE12:FI12" si="174">IFERROR(FE11/FE2,0)</f>
        <v>15.183779901960785</v>
      </c>
      <c r="FF12" s="38">
        <f t="shared" si="174"/>
        <v>15.043667314230207</v>
      </c>
      <c r="FG12" s="38">
        <f t="shared" si="174"/>
        <v>16.012804150453956</v>
      </c>
      <c r="FH12" s="38">
        <f t="shared" si="174"/>
        <v>16.012804150453956</v>
      </c>
      <c r="FI12" s="38">
        <f t="shared" si="174"/>
        <v>15.653769687580688</v>
      </c>
      <c r="FJ12" s="38"/>
      <c r="FK12" s="38"/>
      <c r="FL12" s="38">
        <f t="shared" ref="FL12:FP12" si="175">IFERROR(FL11/FL2,0)</f>
        <v>15.396817421953678</v>
      </c>
      <c r="FM12" s="38">
        <f t="shared" si="175"/>
        <v>15.065262158203124</v>
      </c>
      <c r="FN12" s="38">
        <f t="shared" si="175"/>
        <v>15.217347580447063</v>
      </c>
      <c r="FO12" s="38">
        <f t="shared" si="175"/>
        <v>14.902827559624187</v>
      </c>
      <c r="FP12" s="38">
        <f t="shared" si="175"/>
        <v>14.903001279924153</v>
      </c>
      <c r="FQ12" s="38"/>
      <c r="FR12" s="38"/>
      <c r="FS12" s="38">
        <f t="shared" ref="FS12:FW12" si="176">IFERROR(FS11/FS2,0)</f>
        <v>14.508119080779945</v>
      </c>
      <c r="FT12" s="38">
        <f t="shared" si="176"/>
        <v>14.568178606615056</v>
      </c>
      <c r="FU12" s="38">
        <f t="shared" si="176"/>
        <v>15.122238402381541</v>
      </c>
      <c r="FV12" s="38">
        <f t="shared" si="176"/>
        <v>14.79055658952497</v>
      </c>
      <c r="FW12" s="38">
        <f t="shared" si="176"/>
        <v>14.618640663091172</v>
      </c>
      <c r="FX12" s="38"/>
      <c r="FY12" s="38"/>
      <c r="FZ12" s="38">
        <f t="shared" ref="FZ12:GD12" si="177">IFERROR(FZ11/FZ2,0)</f>
        <v>14.328713022700118</v>
      </c>
      <c r="GA12" s="38">
        <f t="shared" si="177"/>
        <v>14.946757354010176</v>
      </c>
      <c r="GB12" s="38">
        <f t="shared" si="177"/>
        <v>14.797128289317152</v>
      </c>
      <c r="GC12" s="38">
        <f t="shared" si="177"/>
        <v>14.28863588317107</v>
      </c>
      <c r="GD12" s="38">
        <f t="shared" si="177"/>
        <v>14.28863588317107</v>
      </c>
      <c r="GE12" s="38"/>
      <c r="GF12" s="38"/>
      <c r="GG12" s="38">
        <f t="shared" ref="GG12:GK12" si="178">IFERROR(GG11/GG2,0)</f>
        <v>14.537192668213457</v>
      </c>
      <c r="GH12" s="38">
        <f t="shared" si="178"/>
        <v>14.717936675951719</v>
      </c>
      <c r="GI12" s="38">
        <f t="shared" si="178"/>
        <v>14.493759574959574</v>
      </c>
      <c r="GJ12" s="38">
        <f t="shared" si="178"/>
        <v>14.674908571428569</v>
      </c>
      <c r="GK12" s="38">
        <f t="shared" si="178"/>
        <v>14.332069426456982</v>
      </c>
      <c r="GL12" s="38"/>
      <c r="GM12" s="38"/>
      <c r="GN12" s="38">
        <f t="shared" ref="GN12:GR12" si="179">IFERROR(GN11/GN2,0)</f>
        <v>14.434274672284644</v>
      </c>
      <c r="GO12" s="38">
        <f t="shared" si="179"/>
        <v>14.635798974358973</v>
      </c>
      <c r="GP12" s="38">
        <f t="shared" si="179"/>
        <v>14.499441881708153</v>
      </c>
      <c r="GQ12" s="38">
        <f t="shared" si="179"/>
        <v>14.87877044039659</v>
      </c>
      <c r="GR12" s="38">
        <f t="shared" si="179"/>
        <v>15.290271302735279</v>
      </c>
      <c r="GS12" s="38"/>
      <c r="GT12" s="38"/>
      <c r="GU12" s="38">
        <f t="shared" ref="GU12:GY12" si="180">IFERROR(GU11/GU2,0)</f>
        <v>15.245904944547133</v>
      </c>
      <c r="GV12" s="38">
        <f t="shared" si="180"/>
        <v>14.957789575812273</v>
      </c>
      <c r="GW12" s="38">
        <f t="shared" si="180"/>
        <v>14.898233596748701</v>
      </c>
      <c r="GX12" s="38">
        <f t="shared" si="180"/>
        <v>15.164079842992381</v>
      </c>
      <c r="GY12" s="38">
        <f t="shared" si="180"/>
        <v>15.158670050761421</v>
      </c>
      <c r="GZ12" s="38"/>
      <c r="HA12" s="38"/>
      <c r="HB12" s="38">
        <f t="shared" ref="HB12:HF12" si="181">IFERROR(HB11/HB2,0)</f>
        <v>15.032654227136604</v>
      </c>
      <c r="HC12" s="38">
        <f t="shared" si="181"/>
        <v>15.006922813512263</v>
      </c>
      <c r="HD12" s="38">
        <f t="shared" si="181"/>
        <v>14.951102948571426</v>
      </c>
      <c r="HE12" s="38">
        <f t="shared" si="181"/>
        <v>15.281967075144507</v>
      </c>
      <c r="HF12" s="38">
        <f t="shared" si="181"/>
        <v>15.658273023897058</v>
      </c>
      <c r="HG12" s="38"/>
      <c r="HH12" s="38"/>
      <c r="HI12" s="38">
        <f t="shared" ref="HI12:HM12" si="182">IFERROR(HI11/HI2,0)</f>
        <v>15.814340973952433</v>
      </c>
      <c r="HJ12" s="38">
        <f t="shared" si="182"/>
        <v>15.645210128291694</v>
      </c>
      <c r="HK12" s="38">
        <f t="shared" si="182"/>
        <v>15.471873810050916</v>
      </c>
      <c r="HL12" s="38">
        <f t="shared" si="182"/>
        <v>15.411315679751606</v>
      </c>
      <c r="HM12" s="38">
        <f t="shared" si="182"/>
        <v>15.566404729729729</v>
      </c>
      <c r="HN12" s="38"/>
      <c r="HO12" s="38"/>
      <c r="HP12" s="38">
        <f t="shared" ref="HP12:HT12" si="183">IFERROR(HP11/HP2,0)</f>
        <v>15.28386259168704</v>
      </c>
      <c r="HQ12" s="38">
        <f t="shared" si="183"/>
        <v>15.38775217977528</v>
      </c>
      <c r="HR12" s="38">
        <f t="shared" si="183"/>
        <v>15.528910411622276</v>
      </c>
      <c r="HS12" s="38">
        <f t="shared" si="183"/>
        <v>15.495104982206405</v>
      </c>
      <c r="HT12" s="38">
        <f t="shared" si="183"/>
        <v>15.515997455357143</v>
      </c>
      <c r="HU12" s="38"/>
      <c r="HV12" s="38"/>
      <c r="HW12" s="38">
        <f t="shared" ref="HW12:IA12" si="184">IFERROR(HW11/HW2,0)</f>
        <v>15.209302622878555</v>
      </c>
      <c r="HX12" s="38">
        <f t="shared" si="184"/>
        <v>15.314980114386271</v>
      </c>
      <c r="HY12" s="38">
        <f t="shared" si="184"/>
        <v>15.389093101168172</v>
      </c>
      <c r="HZ12" s="38">
        <f t="shared" si="184"/>
        <v>15.368509131403119</v>
      </c>
      <c r="IA12" s="38">
        <f t="shared" si="184"/>
        <v>15.613779977452085</v>
      </c>
      <c r="IB12" s="38"/>
      <c r="IC12" s="38"/>
      <c r="ID12" s="38">
        <f t="shared" ref="ID12:IH12" si="185">IFERROR(ID11/ID2,0)</f>
        <v>15.466046798138708</v>
      </c>
      <c r="IE12" s="38">
        <f t="shared" si="185"/>
        <v>15.373691146969035</v>
      </c>
      <c r="IF12" s="38">
        <f t="shared" si="185"/>
        <v>15.573389307624891</v>
      </c>
      <c r="IG12" s="38">
        <f t="shared" si="185"/>
        <v>16.104362324561404</v>
      </c>
      <c r="IH12" s="38">
        <f t="shared" si="185"/>
        <v>16.069037721021608</v>
      </c>
      <c r="II12" s="38"/>
      <c r="IJ12" s="38"/>
      <c r="IK12" s="38">
        <f t="shared" ref="IK12:IO12" si="186">IFERROR(IK11/IK2,0)</f>
        <v>16.047763957597173</v>
      </c>
      <c r="IL12" s="38">
        <f t="shared" si="186"/>
        <v>16.019529267222467</v>
      </c>
      <c r="IM12" s="38">
        <f t="shared" si="186"/>
        <v>16.707079765923925</v>
      </c>
      <c r="IN12" s="38">
        <f t="shared" si="186"/>
        <v>16.743506103925572</v>
      </c>
      <c r="IO12" s="38">
        <f t="shared" si="186"/>
        <v>17.467453352086267</v>
      </c>
      <c r="IP12" s="82"/>
      <c r="IQ12" s="38"/>
      <c r="IR12" s="38">
        <f t="shared" ref="IR12:IV12" si="187">IFERROR(IR11/IR2,0)</f>
        <v>17.467453352086267</v>
      </c>
      <c r="IS12" s="38">
        <f t="shared" si="187"/>
        <v>18.604598642533936</v>
      </c>
      <c r="IT12" s="38">
        <f t="shared" si="187"/>
        <v>17.949357734738904</v>
      </c>
      <c r="IU12" s="38">
        <f t="shared" si="187"/>
        <v>18.23241652521218</v>
      </c>
      <c r="IV12" s="38">
        <f t="shared" si="187"/>
        <v>18.675339894551847</v>
      </c>
      <c r="IW12" s="38"/>
      <c r="IX12" s="38"/>
      <c r="IY12" s="38">
        <f t="shared" ref="IY12:JC12" si="188">IFERROR(IY11/IY2,0)</f>
        <v>19.079619691996971</v>
      </c>
      <c r="IZ12" s="38">
        <f t="shared" si="188"/>
        <v>18.537737379718724</v>
      </c>
      <c r="JA12" s="38">
        <f t="shared" si="188"/>
        <v>18.244770914258645</v>
      </c>
      <c r="JB12" s="38">
        <f t="shared" si="188"/>
        <v>17.774430531177831</v>
      </c>
      <c r="JC12" s="38">
        <f t="shared" si="188"/>
        <v>17.999713232908459</v>
      </c>
      <c r="JD12" s="38"/>
      <c r="JE12" s="38"/>
      <c r="JF12" s="38">
        <f t="shared" ref="JF12:JJ12" si="189">IFERROR(JF11/JF2,0)</f>
        <v>18.231739237451738</v>
      </c>
      <c r="JG12" s="38">
        <f t="shared" si="189"/>
        <v>17.792319127516777</v>
      </c>
      <c r="JH12" s="38">
        <f t="shared" si="189"/>
        <v>17.253777304285368</v>
      </c>
      <c r="JI12" s="38">
        <f t="shared" si="189"/>
        <v>17.010372722937532</v>
      </c>
      <c r="JJ12" s="38">
        <f t="shared" si="189"/>
        <v>17.270925763358779</v>
      </c>
      <c r="JK12" s="38"/>
      <c r="JL12" s="38"/>
      <c r="JM12" s="38">
        <f t="shared" ref="JM12:JQ12" si="190">IFERROR(JM11/JM2,0)</f>
        <v>17.297148197030403</v>
      </c>
      <c r="JN12" s="38">
        <f t="shared" si="190"/>
        <v>17.436443551491816</v>
      </c>
      <c r="JO12" s="38">
        <f t="shared" si="190"/>
        <v>17.392002222222224</v>
      </c>
      <c r="JP12" s="38">
        <f t="shared" si="190"/>
        <v>17.586328609821646</v>
      </c>
      <c r="JQ12" s="38">
        <f t="shared" si="190"/>
        <v>17.931133893557423</v>
      </c>
      <c r="JR12" s="38"/>
      <c r="JS12" s="38"/>
      <c r="JT12" s="38">
        <f t="shared" ref="JT12:JX12" si="191">IFERROR(JT11/JT2,0)</f>
        <v>17.518426301767985</v>
      </c>
      <c r="JU12" s="38">
        <f t="shared" si="191"/>
        <v>17.207924923798359</v>
      </c>
      <c r="JV12" s="38">
        <f t="shared" si="191"/>
        <v>17.488900261967135</v>
      </c>
      <c r="JW12" s="38">
        <f t="shared" si="191"/>
        <v>16.908529949238577</v>
      </c>
      <c r="JX12" s="38">
        <f t="shared" si="191"/>
        <v>18.045966682646213</v>
      </c>
      <c r="JY12" s="38"/>
      <c r="JZ12" s="38"/>
      <c r="KA12" s="38">
        <f t="shared" ref="KA12:KE12" si="192">IFERROR(KA11/KA2,0)</f>
        <v>18.045966682646213</v>
      </c>
      <c r="KB12" s="38">
        <f t="shared" si="192"/>
        <v>17.512317173144876</v>
      </c>
      <c r="KC12" s="38">
        <f t="shared" si="192"/>
        <v>17.160615512465373</v>
      </c>
      <c r="KD12" s="38">
        <f t="shared" si="192"/>
        <v>16.943291334569047</v>
      </c>
      <c r="KE12" s="38">
        <f t="shared" si="192"/>
        <v>16.94162911716748</v>
      </c>
      <c r="KF12" s="38"/>
      <c r="KG12" s="38"/>
      <c r="KH12" s="38">
        <f t="shared" ref="KH12:KL12" si="193">IFERROR(KH11/KH2,0)</f>
        <v>16.826909572970436</v>
      </c>
      <c r="KI12" s="38">
        <f t="shared" si="193"/>
        <v>17.01480356811863</v>
      </c>
      <c r="KJ12" s="38">
        <f t="shared" si="193"/>
        <v>17.539751737359214</v>
      </c>
      <c r="KK12" s="38">
        <f t="shared" si="193"/>
        <v>17.492616062176165</v>
      </c>
      <c r="KL12" s="38">
        <f t="shared" si="193"/>
        <v>18.003253100311227</v>
      </c>
      <c r="KM12" s="38"/>
      <c r="KN12" s="38"/>
      <c r="KO12" s="38">
        <f t="shared" ref="KO12:KS12" si="194">IFERROR(KO11/KO2,0)</f>
        <v>18.77686732575383</v>
      </c>
      <c r="KP12" s="38">
        <f t="shared" si="194"/>
        <v>18.252327233009705</v>
      </c>
      <c r="KQ12" s="38">
        <f t="shared" si="194"/>
        <v>18.833946932515339</v>
      </c>
      <c r="KR12" s="38">
        <f t="shared" si="194"/>
        <v>18.70278090839107</v>
      </c>
      <c r="KS12" s="38">
        <f t="shared" si="194"/>
        <v>19.013928201180395</v>
      </c>
      <c r="KT12" s="38"/>
      <c r="KU12" s="38"/>
      <c r="KV12" s="38">
        <v>19.013928201180395</v>
      </c>
      <c r="KW12" s="38">
        <f t="shared" ref="KW12:KZ12" si="195">IFERROR(KW11/KW2,0)</f>
        <v>18.753982271468143</v>
      </c>
      <c r="KX12" s="38">
        <f t="shared" si="195"/>
        <v>18.388765898617514</v>
      </c>
      <c r="KY12" s="38">
        <f t="shared" si="195"/>
        <v>19.105270315172245</v>
      </c>
      <c r="KZ12" s="38">
        <f t="shared" si="195"/>
        <v>19.749371558935358</v>
      </c>
      <c r="LA12" s="38"/>
      <c r="LB12" s="38"/>
      <c r="LC12" s="38">
        <v>19.013928201180395</v>
      </c>
      <c r="LD12" s="38">
        <f t="shared" ref="LD12:LG12" si="196">IFERROR(LD11/LD2,0)</f>
        <v>18.229442146296719</v>
      </c>
      <c r="LE12" s="38">
        <f t="shared" si="196"/>
        <v>18.688936210045661</v>
      </c>
      <c r="LF12" s="38">
        <f t="shared" si="196"/>
        <v>18.764339765678841</v>
      </c>
      <c r="LG12" s="38">
        <f t="shared" si="196"/>
        <v>19.134534969611966</v>
      </c>
      <c r="LH12" s="38"/>
      <c r="LI12" s="38"/>
      <c r="LJ12" s="38">
        <v>19.013928201180395</v>
      </c>
      <c r="LK12" s="38">
        <f t="shared" ref="LK12:LN12" si="197">IFERROR(LK11/LK2,0)</f>
        <v>18.896742857142858</v>
      </c>
      <c r="LL12" s="38">
        <f t="shared" si="197"/>
        <v>19.12261732070365</v>
      </c>
      <c r="LM12" s="38">
        <f t="shared" si="197"/>
        <v>19.35776067873303</v>
      </c>
      <c r="LN12" s="38">
        <f t="shared" si="197"/>
        <v>18.956986032028468</v>
      </c>
      <c r="LO12" s="38"/>
      <c r="LP12" s="38"/>
      <c r="LQ12" s="38">
        <f>IFERROR(LQ11/LQ2,0)</f>
        <v>18.451606817194961</v>
      </c>
      <c r="LR12" s="38">
        <f t="shared" ref="LR12:LU12" si="198">IFERROR(LR11/LR2,0)</f>
        <v>17.531934224822397</v>
      </c>
      <c r="LS12" s="38">
        <f t="shared" si="198"/>
        <v>17.315859205924706</v>
      </c>
      <c r="LT12" s="38">
        <f t="shared" si="198"/>
        <v>17.315859205924706</v>
      </c>
      <c r="LU12" s="38">
        <f t="shared" si="198"/>
        <v>17.682651606217615</v>
      </c>
      <c r="LV12" s="38"/>
      <c r="LW12" s="38"/>
      <c r="LX12" s="38">
        <f>IFERROR(LX11/LX2,0)</f>
        <v>17.441730492898913</v>
      </c>
      <c r="LY12" s="38">
        <f t="shared" ref="LY12:MB12" si="199">IFERROR(LY11/LY2,0)</f>
        <v>17.387766343315057</v>
      </c>
      <c r="LZ12" s="38">
        <f t="shared" si="199"/>
        <v>17.12064484974093</v>
      </c>
      <c r="MA12" s="38">
        <f t="shared" si="199"/>
        <v>17.506610880722643</v>
      </c>
      <c r="MB12" s="38">
        <f t="shared" si="199"/>
        <v>17.542955898477157</v>
      </c>
      <c r="MC12" s="38"/>
      <c r="MD12" s="38"/>
      <c r="ME12" s="38">
        <f>IFERROR(ME11/ME2,0)</f>
        <v>17.563758844025415</v>
      </c>
      <c r="MF12" s="38">
        <f t="shared" ref="MF12:MI12" si="200">IFERROR(MF11/MF2,0)</f>
        <v>17.279454054054053</v>
      </c>
      <c r="MG12" s="38">
        <f t="shared" si="200"/>
        <v>17.488962586983217</v>
      </c>
      <c r="MH12" s="38">
        <f t="shared" si="200"/>
        <v>17.092934368159202</v>
      </c>
      <c r="MI12" s="38">
        <f t="shared" si="200"/>
        <v>17.462249269561735</v>
      </c>
      <c r="MJ12" s="38"/>
      <c r="MK12" s="38"/>
      <c r="ML12" s="38">
        <f>IFERROR(ML11/ML2,0)</f>
        <v>17.583477470670111</v>
      </c>
      <c r="MM12" s="38">
        <f t="shared" ref="MM12:MP12" si="201">IFERROR(MM11/MM2,0)</f>
        <v>17.02109097714736</v>
      </c>
      <c r="MN12" s="38">
        <f t="shared" si="201"/>
        <v>16.854035043069693</v>
      </c>
      <c r="MO12" s="38">
        <f t="shared" si="201"/>
        <v>17.093296427184466</v>
      </c>
      <c r="MP12" s="38">
        <f t="shared" si="201"/>
        <v>16.903774091083047</v>
      </c>
      <c r="MQ12" s="38"/>
      <c r="MR12" s="38"/>
      <c r="MS12" s="38">
        <f>IFERROR(MS11/MS2,0)</f>
        <v>17.304383264584562</v>
      </c>
      <c r="MT12" s="38">
        <f t="shared" ref="MT12:MV12" si="202">IFERROR(MT11/MT2,0)</f>
        <v>17.850906749201279</v>
      </c>
      <c r="MU12" s="38">
        <f t="shared" si="202"/>
        <v>17.460418164062499</v>
      </c>
      <c r="MV12" s="38">
        <f t="shared" si="202"/>
        <v>17.77364729966855</v>
      </c>
      <c r="MW12" s="38">
        <v>17.77364729966855</v>
      </c>
      <c r="MX12" s="38"/>
      <c r="MY12" s="38"/>
      <c r="MZ12" s="38">
        <f>IFERROR(MZ11/MZ2,0)</f>
        <v>18.084299331498229</v>
      </c>
      <c r="NA12" s="38">
        <f t="shared" ref="NA12:NC12" si="203">IFERROR(NA11/NA2,0)</f>
        <v>18.280745188366193</v>
      </c>
      <c r="NB12" s="38">
        <f t="shared" si="203"/>
        <v>18.160450849420847</v>
      </c>
      <c r="NC12" s="38">
        <f t="shared" si="203"/>
        <v>18.160450849420847</v>
      </c>
    </row>
    <row r="13" spans="1:368" x14ac:dyDescent="0.25">
      <c r="A13" s="20" t="s">
        <v>80</v>
      </c>
      <c r="B13" s="21">
        <v>190</v>
      </c>
      <c r="C13" s="21">
        <v>180</v>
      </c>
      <c r="D13" s="21">
        <v>180</v>
      </c>
      <c r="E13" s="21"/>
      <c r="F13" s="21"/>
      <c r="G13" s="21">
        <v>190</v>
      </c>
      <c r="H13" s="21">
        <v>180</v>
      </c>
      <c r="I13" s="21">
        <v>210</v>
      </c>
      <c r="J13" s="21">
        <v>240</v>
      </c>
      <c r="K13" s="21">
        <v>240</v>
      </c>
      <c r="L13" s="21"/>
      <c r="M13" s="21"/>
      <c r="N13" s="21">
        <v>250</v>
      </c>
      <c r="O13" s="21">
        <v>300</v>
      </c>
      <c r="P13" s="21">
        <v>300</v>
      </c>
      <c r="Q13" s="21">
        <v>310</v>
      </c>
      <c r="R13" s="21">
        <v>290</v>
      </c>
      <c r="S13" s="21"/>
      <c r="T13" s="21"/>
      <c r="U13" s="21">
        <v>290</v>
      </c>
      <c r="V13" s="21">
        <v>310</v>
      </c>
      <c r="W13" s="21">
        <v>290</v>
      </c>
      <c r="X13" s="21">
        <v>270</v>
      </c>
      <c r="Y13" s="21">
        <v>280</v>
      </c>
      <c r="Z13" s="21"/>
      <c r="AA13" s="21"/>
      <c r="AB13" s="21">
        <v>290</v>
      </c>
      <c r="AC13" s="21">
        <v>270</v>
      </c>
      <c r="AD13" s="21">
        <v>290</v>
      </c>
      <c r="AE13" s="21">
        <v>270</v>
      </c>
      <c r="AF13" s="21">
        <v>250</v>
      </c>
      <c r="AG13" s="21"/>
      <c r="AH13" s="21"/>
      <c r="AI13" s="21">
        <v>250</v>
      </c>
      <c r="AJ13" s="21">
        <v>250</v>
      </c>
      <c r="AK13" s="21">
        <v>250</v>
      </c>
      <c r="AL13" s="21">
        <v>230</v>
      </c>
      <c r="AM13" s="21">
        <v>230</v>
      </c>
      <c r="AN13" s="21"/>
      <c r="AO13" s="21"/>
      <c r="AP13" s="21">
        <v>230</v>
      </c>
      <c r="AQ13" s="21">
        <v>240</v>
      </c>
      <c r="AR13" s="21">
        <v>210</v>
      </c>
      <c r="AS13" s="21">
        <v>210</v>
      </c>
      <c r="AT13" s="21">
        <v>190</v>
      </c>
      <c r="AU13" s="21"/>
      <c r="AV13" s="21"/>
      <c r="AW13" s="21">
        <v>190</v>
      </c>
      <c r="AX13" s="21">
        <v>200</v>
      </c>
      <c r="AY13" s="21">
        <v>190</v>
      </c>
      <c r="AZ13" s="21">
        <v>190</v>
      </c>
      <c r="BA13" s="21">
        <v>190</v>
      </c>
      <c r="BB13" s="21"/>
      <c r="BC13" s="21"/>
      <c r="BD13" s="21">
        <v>190</v>
      </c>
      <c r="BE13" s="21">
        <v>190</v>
      </c>
      <c r="BF13" s="21">
        <v>150</v>
      </c>
      <c r="BG13" s="21">
        <v>140</v>
      </c>
      <c r="BH13" s="21">
        <v>70</v>
      </c>
      <c r="BI13" s="21"/>
      <c r="BJ13" s="21"/>
      <c r="BK13" s="21">
        <v>70</v>
      </c>
      <c r="BL13" s="21">
        <v>70</v>
      </c>
      <c r="BM13" s="21">
        <v>70</v>
      </c>
      <c r="BN13" s="21">
        <v>70</v>
      </c>
      <c r="BO13" s="21">
        <v>70</v>
      </c>
      <c r="BP13" s="21"/>
      <c r="BQ13" s="21"/>
      <c r="BR13" s="21">
        <v>70</v>
      </c>
      <c r="BS13" s="21">
        <v>30</v>
      </c>
      <c r="BT13" s="21">
        <v>40</v>
      </c>
      <c r="BU13" s="21">
        <v>20</v>
      </c>
      <c r="BV13" s="21">
        <v>-10</v>
      </c>
      <c r="BW13" s="21"/>
      <c r="BX13" s="21"/>
      <c r="BY13" s="21">
        <v>10</v>
      </c>
      <c r="BZ13" s="21">
        <v>-30</v>
      </c>
      <c r="CA13" s="21">
        <v>-50</v>
      </c>
      <c r="CB13" s="21">
        <v>-10</v>
      </c>
      <c r="CC13" s="21">
        <v>60</v>
      </c>
      <c r="CD13" s="21"/>
      <c r="CE13" s="21"/>
      <c r="CF13" s="21">
        <v>40</v>
      </c>
      <c r="CG13" s="21">
        <v>40</v>
      </c>
      <c r="CH13" s="21">
        <v>90</v>
      </c>
      <c r="CI13" s="21">
        <v>40</v>
      </c>
      <c r="CJ13" s="21">
        <v>20</v>
      </c>
      <c r="CK13" s="21"/>
      <c r="CL13" s="21"/>
      <c r="CM13" s="21">
        <v>20</v>
      </c>
      <c r="CN13" s="21">
        <v>-10</v>
      </c>
      <c r="CO13" s="21">
        <v>0</v>
      </c>
      <c r="CP13" s="21">
        <v>-10</v>
      </c>
      <c r="CQ13" s="21">
        <v>-10</v>
      </c>
      <c r="CR13" s="21"/>
      <c r="CS13" s="21"/>
      <c r="CT13" s="21">
        <v>-30</v>
      </c>
      <c r="CU13" s="21">
        <v>-70</v>
      </c>
      <c r="CV13" s="21">
        <v>-30</v>
      </c>
      <c r="CW13" s="21">
        <v>-30</v>
      </c>
      <c r="CX13" s="21">
        <v>-30</v>
      </c>
      <c r="CY13" s="21"/>
      <c r="CZ13" s="21"/>
      <c r="DA13" s="21">
        <v>-70</v>
      </c>
      <c r="DB13" s="21">
        <v>-30</v>
      </c>
      <c r="DC13" s="21">
        <v>-20</v>
      </c>
      <c r="DD13" s="21">
        <v>50</v>
      </c>
      <c r="DE13" s="21">
        <v>40</v>
      </c>
      <c r="DF13" s="21"/>
      <c r="DG13" s="21"/>
      <c r="DH13" s="21">
        <v>60</v>
      </c>
      <c r="DI13" s="21">
        <v>60</v>
      </c>
      <c r="DJ13" s="21">
        <v>60</v>
      </c>
      <c r="DK13" s="21">
        <v>70</v>
      </c>
      <c r="DL13" s="21">
        <v>70</v>
      </c>
      <c r="DM13" s="21"/>
      <c r="DN13" s="21"/>
      <c r="DO13" s="21">
        <v>80</v>
      </c>
      <c r="DP13" s="21">
        <v>-10</v>
      </c>
      <c r="DQ13" s="21">
        <v>-30</v>
      </c>
      <c r="DR13" s="21">
        <v>-60</v>
      </c>
      <c r="DS13" s="21">
        <v>-60</v>
      </c>
      <c r="DT13" s="21"/>
      <c r="DU13" s="21"/>
      <c r="DV13" s="21">
        <v>-50</v>
      </c>
      <c r="DW13" s="21">
        <v>-40</v>
      </c>
      <c r="DX13" s="21">
        <v>-40</v>
      </c>
      <c r="DY13" s="21">
        <v>-90</v>
      </c>
      <c r="DZ13" s="21">
        <v>-110</v>
      </c>
      <c r="EA13" s="21"/>
      <c r="EB13" s="21"/>
      <c r="EC13" s="21">
        <v>-90</v>
      </c>
      <c r="ED13" s="21">
        <v>-90</v>
      </c>
      <c r="EE13" s="21">
        <v>-90</v>
      </c>
      <c r="EF13" s="21">
        <v>-50</v>
      </c>
      <c r="EG13" s="21">
        <v>30</v>
      </c>
      <c r="EH13" s="21"/>
      <c r="EI13" s="21"/>
      <c r="EJ13" s="21">
        <v>20</v>
      </c>
      <c r="EK13" s="21">
        <v>20</v>
      </c>
      <c r="EL13" s="21">
        <v>50</v>
      </c>
      <c r="EM13" s="21">
        <v>80</v>
      </c>
      <c r="EN13" s="21">
        <v>80</v>
      </c>
      <c r="EO13" s="21"/>
      <c r="EP13" s="21"/>
      <c r="EQ13" s="21">
        <v>90</v>
      </c>
      <c r="ER13" s="21">
        <v>90</v>
      </c>
      <c r="ES13" s="21">
        <v>110</v>
      </c>
      <c r="ET13" s="21">
        <v>120</v>
      </c>
      <c r="EU13" s="21">
        <v>90</v>
      </c>
      <c r="EV13" s="21"/>
      <c r="EW13" s="21"/>
      <c r="EX13" s="21">
        <v>100</v>
      </c>
      <c r="EY13" s="21">
        <v>90</v>
      </c>
      <c r="EZ13" s="21">
        <v>90</v>
      </c>
      <c r="FA13" s="21">
        <v>140</v>
      </c>
      <c r="FB13" s="21">
        <v>150</v>
      </c>
      <c r="FC13" s="21"/>
      <c r="FD13" s="21"/>
      <c r="FE13" s="21">
        <v>150</v>
      </c>
      <c r="FF13" s="21">
        <v>150</v>
      </c>
      <c r="FG13" s="21">
        <v>150</v>
      </c>
      <c r="FH13" s="21">
        <v>150</v>
      </c>
      <c r="FI13" s="21">
        <v>170</v>
      </c>
      <c r="FJ13" s="21"/>
      <c r="FK13" s="21"/>
      <c r="FL13" s="21">
        <v>160</v>
      </c>
      <c r="FM13" s="21">
        <v>80</v>
      </c>
      <c r="FN13" s="21">
        <v>100</v>
      </c>
      <c r="FO13" s="21">
        <v>140</v>
      </c>
      <c r="FP13" s="21">
        <v>170</v>
      </c>
      <c r="FQ13" s="21"/>
      <c r="FR13" s="21"/>
      <c r="FS13" s="21">
        <v>190</v>
      </c>
      <c r="FT13" s="21">
        <v>190</v>
      </c>
      <c r="FU13" s="21">
        <v>200</v>
      </c>
      <c r="FV13" s="21">
        <v>190</v>
      </c>
      <c r="FW13" s="21">
        <v>190</v>
      </c>
      <c r="FX13" s="21"/>
      <c r="FY13" s="21"/>
      <c r="FZ13" s="21">
        <v>190</v>
      </c>
      <c r="GA13" s="21">
        <v>160</v>
      </c>
      <c r="GB13" s="21">
        <v>190</v>
      </c>
      <c r="GC13" s="21">
        <v>160</v>
      </c>
      <c r="GD13" s="21">
        <v>160</v>
      </c>
      <c r="GE13" s="21"/>
      <c r="GF13" s="21"/>
      <c r="GG13" s="21">
        <v>160</v>
      </c>
      <c r="GH13" s="21">
        <v>170</v>
      </c>
      <c r="GI13" s="21">
        <v>190</v>
      </c>
      <c r="GJ13" s="21">
        <v>190</v>
      </c>
      <c r="GK13" s="21">
        <v>220</v>
      </c>
      <c r="GL13" s="21"/>
      <c r="GM13" s="21"/>
      <c r="GN13" s="21">
        <v>220</v>
      </c>
      <c r="GO13" s="21">
        <v>220</v>
      </c>
      <c r="GP13" s="21">
        <v>370</v>
      </c>
      <c r="GQ13" s="21">
        <v>340</v>
      </c>
      <c r="GR13" s="21">
        <v>310</v>
      </c>
      <c r="GS13" s="21"/>
      <c r="GT13" s="21"/>
      <c r="GU13" s="21">
        <v>210</v>
      </c>
      <c r="GV13" s="21">
        <v>230</v>
      </c>
      <c r="GW13" s="21">
        <v>290</v>
      </c>
      <c r="GX13" s="21">
        <v>290</v>
      </c>
      <c r="GY13" s="21">
        <v>310</v>
      </c>
      <c r="GZ13" s="21"/>
      <c r="HA13" s="21"/>
      <c r="HB13" s="21">
        <v>310</v>
      </c>
      <c r="HC13" s="21">
        <v>370</v>
      </c>
      <c r="HD13" s="21">
        <v>460</v>
      </c>
      <c r="HE13" s="21">
        <v>460</v>
      </c>
      <c r="HF13" s="21">
        <v>470</v>
      </c>
      <c r="HG13" s="21"/>
      <c r="HH13" s="21"/>
      <c r="HI13" s="21">
        <v>470</v>
      </c>
      <c r="HJ13" s="21">
        <v>340</v>
      </c>
      <c r="HK13" s="21">
        <v>290</v>
      </c>
      <c r="HL13" s="21">
        <v>320</v>
      </c>
      <c r="HM13" s="21">
        <v>310</v>
      </c>
      <c r="HN13" s="21"/>
      <c r="HO13" s="21"/>
      <c r="HP13" s="21">
        <v>310</v>
      </c>
      <c r="HQ13" s="21">
        <v>240</v>
      </c>
      <c r="HR13" s="21">
        <v>240</v>
      </c>
      <c r="HS13" s="21">
        <v>170</v>
      </c>
      <c r="HT13" s="21">
        <v>210</v>
      </c>
      <c r="HU13" s="21"/>
      <c r="HV13" s="21"/>
      <c r="HW13" s="21">
        <v>190</v>
      </c>
      <c r="HX13" s="21">
        <v>210</v>
      </c>
      <c r="HY13" s="21">
        <v>250</v>
      </c>
      <c r="HZ13" s="21">
        <v>220</v>
      </c>
      <c r="IA13" s="21">
        <v>200</v>
      </c>
      <c r="IB13" s="21"/>
      <c r="IC13" s="21"/>
      <c r="ID13" s="21">
        <v>200</v>
      </c>
      <c r="IE13" s="21">
        <v>220</v>
      </c>
      <c r="IF13" s="21">
        <v>220</v>
      </c>
      <c r="IG13" s="21">
        <v>240</v>
      </c>
      <c r="IH13" s="21">
        <v>240</v>
      </c>
      <c r="II13" s="21"/>
      <c r="IJ13" s="21"/>
      <c r="IK13" s="21">
        <v>260</v>
      </c>
      <c r="IL13" s="21">
        <v>260</v>
      </c>
      <c r="IM13" s="21">
        <v>260</v>
      </c>
      <c r="IN13" s="21">
        <v>290</v>
      </c>
      <c r="IO13" s="21">
        <v>290</v>
      </c>
      <c r="IP13" s="83"/>
      <c r="IQ13" s="21"/>
      <c r="IR13" s="21">
        <v>290</v>
      </c>
      <c r="IS13" s="21">
        <v>310</v>
      </c>
      <c r="IT13" s="21">
        <v>310</v>
      </c>
      <c r="IU13" s="21">
        <v>410</v>
      </c>
      <c r="IV13" s="21">
        <v>430</v>
      </c>
      <c r="IW13" s="21"/>
      <c r="IX13" s="21"/>
      <c r="IY13" s="21">
        <v>430</v>
      </c>
      <c r="IZ13" s="21">
        <v>390</v>
      </c>
      <c r="JA13" s="21">
        <v>390</v>
      </c>
      <c r="JB13" s="21">
        <v>360</v>
      </c>
      <c r="JC13" s="21">
        <v>450</v>
      </c>
      <c r="JD13" s="21"/>
      <c r="JE13" s="21"/>
      <c r="JF13" s="21">
        <v>440</v>
      </c>
      <c r="JG13" s="21">
        <v>530</v>
      </c>
      <c r="JH13" s="21">
        <v>590</v>
      </c>
      <c r="JI13" s="21">
        <v>640</v>
      </c>
      <c r="JJ13" s="21">
        <v>640</v>
      </c>
      <c r="JK13" s="21"/>
      <c r="JL13" s="21"/>
      <c r="JM13" s="21">
        <v>640</v>
      </c>
      <c r="JN13" s="21">
        <v>440</v>
      </c>
      <c r="JO13" s="21">
        <v>440</v>
      </c>
      <c r="JP13" s="21">
        <v>390</v>
      </c>
      <c r="JQ13" s="21">
        <v>390</v>
      </c>
      <c r="JR13" s="21"/>
      <c r="JS13" s="21"/>
      <c r="JT13" s="21">
        <v>490</v>
      </c>
      <c r="JU13" s="21">
        <v>440</v>
      </c>
      <c r="JV13" s="21">
        <v>570</v>
      </c>
      <c r="JW13" s="21">
        <v>520</v>
      </c>
      <c r="JX13" s="21">
        <v>520</v>
      </c>
      <c r="JY13" s="21"/>
      <c r="JZ13" s="21"/>
      <c r="KA13" s="21">
        <v>520</v>
      </c>
      <c r="KB13" s="21">
        <v>580</v>
      </c>
      <c r="KC13" s="21">
        <v>580</v>
      </c>
      <c r="KD13" s="21">
        <v>690</v>
      </c>
      <c r="KE13" s="21">
        <v>690</v>
      </c>
      <c r="KF13" s="21"/>
      <c r="KG13" s="21"/>
      <c r="KH13" s="21">
        <v>640</v>
      </c>
      <c r="KI13" s="21">
        <v>640</v>
      </c>
      <c r="KJ13" s="21">
        <v>640</v>
      </c>
      <c r="KK13" s="21">
        <v>640</v>
      </c>
      <c r="KL13" s="21">
        <v>590</v>
      </c>
      <c r="KM13" s="21"/>
      <c r="KN13" s="21"/>
      <c r="KO13" s="21">
        <v>590</v>
      </c>
      <c r="KP13" s="21">
        <v>590</v>
      </c>
      <c r="KQ13" s="21">
        <v>590</v>
      </c>
      <c r="KR13" s="21">
        <v>590</v>
      </c>
      <c r="KS13" s="21">
        <v>590</v>
      </c>
      <c r="KT13" s="21"/>
      <c r="KU13" s="21"/>
      <c r="KV13" s="21">
        <v>590</v>
      </c>
      <c r="KW13" s="21">
        <v>590</v>
      </c>
      <c r="KX13" s="21">
        <v>590</v>
      </c>
      <c r="KY13" s="21">
        <v>590</v>
      </c>
      <c r="KZ13" s="21">
        <v>590</v>
      </c>
      <c r="LA13" s="21"/>
      <c r="LB13" s="21"/>
      <c r="LC13" s="21">
        <v>590</v>
      </c>
      <c r="LD13" s="21">
        <v>590</v>
      </c>
      <c r="LE13" s="21">
        <v>590</v>
      </c>
      <c r="LF13" s="21">
        <v>590</v>
      </c>
      <c r="LG13" s="21">
        <v>710</v>
      </c>
      <c r="LH13" s="21"/>
      <c r="LI13" s="21"/>
      <c r="LJ13" s="21">
        <v>710</v>
      </c>
      <c r="LK13" s="21">
        <v>710</v>
      </c>
      <c r="LL13" s="21">
        <v>710</v>
      </c>
      <c r="LM13" s="21">
        <v>710</v>
      </c>
      <c r="LN13" s="21">
        <v>710</v>
      </c>
      <c r="LO13" s="21"/>
      <c r="LP13" s="21"/>
      <c r="LQ13" s="21">
        <v>710</v>
      </c>
      <c r="LR13" s="21">
        <v>710</v>
      </c>
      <c r="LS13" s="21">
        <v>690</v>
      </c>
      <c r="LT13" s="21">
        <v>670</v>
      </c>
      <c r="LU13" s="21">
        <v>670</v>
      </c>
      <c r="LV13" s="21"/>
      <c r="LW13" s="21"/>
      <c r="LX13" s="21">
        <v>670</v>
      </c>
      <c r="LY13" s="21">
        <v>670</v>
      </c>
      <c r="LZ13" s="21">
        <v>670</v>
      </c>
      <c r="MA13" s="21">
        <v>670</v>
      </c>
      <c r="MB13" s="21">
        <v>670</v>
      </c>
      <c r="MC13" s="21"/>
      <c r="MD13" s="21"/>
      <c r="ME13" s="21">
        <v>540</v>
      </c>
      <c r="MF13" s="21">
        <v>640</v>
      </c>
      <c r="MG13" s="21">
        <v>580</v>
      </c>
      <c r="MH13" s="21">
        <v>510</v>
      </c>
      <c r="MI13" s="21">
        <v>470</v>
      </c>
      <c r="MJ13" s="21"/>
      <c r="MK13" s="21"/>
      <c r="ML13" s="21">
        <v>470</v>
      </c>
      <c r="MM13" s="21">
        <v>410</v>
      </c>
      <c r="MN13" s="21">
        <v>410</v>
      </c>
      <c r="MO13" s="21">
        <v>440</v>
      </c>
      <c r="MP13" s="21">
        <v>650</v>
      </c>
      <c r="MQ13" s="21"/>
      <c r="MR13" s="21"/>
      <c r="MS13" s="21">
        <v>640</v>
      </c>
      <c r="MT13" s="21">
        <v>640</v>
      </c>
      <c r="MU13" s="21">
        <v>640</v>
      </c>
      <c r="MV13" s="21">
        <v>640</v>
      </c>
      <c r="MW13" s="21">
        <v>640</v>
      </c>
      <c r="MX13" s="21"/>
      <c r="MY13" s="21"/>
      <c r="MZ13" s="21">
        <v>540</v>
      </c>
      <c r="NA13" s="21">
        <v>540</v>
      </c>
      <c r="NB13" s="21">
        <v>490</v>
      </c>
      <c r="NC13" s="21">
        <v>490</v>
      </c>
    </row>
    <row r="14" spans="1:368" x14ac:dyDescent="0.25">
      <c r="A14" s="35" t="s">
        <v>81</v>
      </c>
      <c r="B14" s="36">
        <v>793.22227599999997</v>
      </c>
      <c r="C14" s="36">
        <f>(C10+C13)*0.220462</f>
        <v>809.31600199999991</v>
      </c>
      <c r="D14" s="36">
        <f>(D10+D13)*0.220462</f>
        <v>810.63877400000001</v>
      </c>
      <c r="E14" s="36"/>
      <c r="F14" s="36"/>
      <c r="G14" s="36">
        <f>(G10+G13)*0.220462</f>
        <v>796.74966799999993</v>
      </c>
      <c r="H14" s="36">
        <f>(H10+H13)*0.220462</f>
        <v>799.39521200000001</v>
      </c>
      <c r="I14" s="36">
        <f>(I10+I13)*0.220462</f>
        <v>801.82029399999999</v>
      </c>
      <c r="J14" s="36">
        <f>(J10+J13)*0.220462</f>
        <v>810.19785000000002</v>
      </c>
      <c r="K14" s="36">
        <f>(K10+K13)*0.220462</f>
        <v>804.02491399999997</v>
      </c>
      <c r="L14" s="36"/>
      <c r="M14" s="36"/>
      <c r="N14" s="36">
        <f>(N10+N13)*0.220462</f>
        <v>796.74966799999993</v>
      </c>
      <c r="O14" s="36">
        <f>(O10+O13)*0.220462</f>
        <v>807.99322999999993</v>
      </c>
      <c r="P14" s="36">
        <f>(P10+P13)*0.220462</f>
        <v>800.27706000000001</v>
      </c>
      <c r="Q14" s="36">
        <f>(Q10+Q13)*0.220462</f>
        <v>796.52920599999993</v>
      </c>
      <c r="R14" s="36">
        <f>(R10+R13)*0.220462</f>
        <v>799.17475000000002</v>
      </c>
      <c r="S14" s="36"/>
      <c r="T14" s="36"/>
      <c r="U14" s="36">
        <f>(U10+U13)*0.220462</f>
        <v>799.17475000000002</v>
      </c>
      <c r="V14" s="36">
        <f>(V10+V13)*0.220462</f>
        <v>790.35626999999999</v>
      </c>
      <c r="W14" s="36">
        <f>(W10+W13)*0.220462</f>
        <v>791.89950399999998</v>
      </c>
      <c r="X14" s="36">
        <f>(X10+X13)*0.220462</f>
        <v>775.58531599999992</v>
      </c>
      <c r="Y14" s="36">
        <f>(Y10+Y13)*0.220462</f>
        <v>767.648684</v>
      </c>
      <c r="Z14" s="36"/>
      <c r="AA14" s="36"/>
      <c r="AB14" s="36">
        <f t="shared" ref="AB14:AF14" si="204">(AB10+AB13)*0.220462</f>
        <v>758.83020399999998</v>
      </c>
      <c r="AC14" s="36">
        <f t="shared" si="204"/>
        <v>753.09819199999993</v>
      </c>
      <c r="AD14" s="36">
        <f t="shared" si="204"/>
        <v>758.83020399999998</v>
      </c>
      <c r="AE14" s="36">
        <f t="shared" si="204"/>
        <v>734.799846</v>
      </c>
      <c r="AF14" s="36">
        <f t="shared" si="204"/>
        <v>715.17872799999998</v>
      </c>
      <c r="AG14" s="36"/>
      <c r="AH14" s="36"/>
      <c r="AI14" s="36">
        <f t="shared" ref="AI14" si="205">(AI10+AI13)*0.220462</f>
        <v>722.89489800000001</v>
      </c>
      <c r="AJ14" s="36">
        <f>(AJ10+AJ13)*0.220462</f>
        <v>732.59522600000003</v>
      </c>
      <c r="AK14" s="36">
        <f>(AK10+AK13)*0.220462</f>
        <v>745.602484</v>
      </c>
      <c r="AL14" s="36">
        <f>(AL10+AL13)*0.220462</f>
        <v>739.42954799999995</v>
      </c>
      <c r="AM14" s="36">
        <f>(AM10+AM13)*0.220462</f>
        <v>733.47707400000002</v>
      </c>
      <c r="AN14" s="36"/>
      <c r="AO14" s="36"/>
      <c r="AP14" s="36">
        <f>(AP10+AP13)*0.220462</f>
        <v>725.76090399999998</v>
      </c>
      <c r="AQ14" s="36">
        <f t="shared" ref="AQ14:AT14" si="206">(AQ10+AQ13)*0.220462</f>
        <v>730.17014399999994</v>
      </c>
      <c r="AR14" s="36">
        <f t="shared" si="206"/>
        <v>723.55628400000001</v>
      </c>
      <c r="AS14" s="36">
        <f t="shared" si="206"/>
        <v>723.55628400000001</v>
      </c>
      <c r="AT14" s="36">
        <f t="shared" si="206"/>
        <v>715.84011399999997</v>
      </c>
      <c r="AU14" s="36"/>
      <c r="AV14" s="36"/>
      <c r="AW14" s="36">
        <f t="shared" ref="AW14:AY14" si="207">(AW10+AW13)*0.220462</f>
        <v>715.84011399999997</v>
      </c>
      <c r="AX14" s="36">
        <f t="shared" si="207"/>
        <v>716.06057599999997</v>
      </c>
      <c r="AY14" s="36">
        <f t="shared" si="207"/>
        <v>710.76948800000002</v>
      </c>
      <c r="AZ14" s="36">
        <f t="shared" ref="AZ14:BA14" si="208">(AZ10+AZ13)*0.220462</f>
        <v>705.91932399999996</v>
      </c>
      <c r="BA14" s="36">
        <f t="shared" si="208"/>
        <v>717.38334799999996</v>
      </c>
      <c r="BB14" s="36"/>
      <c r="BC14" s="36"/>
      <c r="BD14" s="36">
        <f t="shared" ref="BD14:BE14" si="209">(BD10+BD13)*0.220462</f>
        <v>717.38334799999996</v>
      </c>
      <c r="BE14" s="36">
        <f t="shared" si="209"/>
        <v>717.38334799999996</v>
      </c>
      <c r="BF14" s="36">
        <f t="shared" ref="BF14:BG14" si="210">(BF10+BF13)*0.220462</f>
        <v>673.95233399999995</v>
      </c>
      <c r="BG14" s="36">
        <f t="shared" si="210"/>
        <v>666.45662600000003</v>
      </c>
      <c r="BH14" s="36">
        <f t="shared" ref="BH14" si="211">(BH10+BH13)*0.220462</f>
        <v>639.56026199999997</v>
      </c>
      <c r="BI14" s="36"/>
      <c r="BJ14" s="36"/>
      <c r="BK14" s="36">
        <f t="shared" ref="BK14:BL14" si="212">(BK10+BK13)*0.220462</f>
        <v>645.29227400000002</v>
      </c>
      <c r="BL14" s="36">
        <f t="shared" si="212"/>
        <v>651.24474799999996</v>
      </c>
      <c r="BM14" s="36">
        <f t="shared" ref="BM14:BN14" si="213">(BM10+BM13)*0.220462</f>
        <v>664.47246799999994</v>
      </c>
      <c r="BN14" s="36">
        <f t="shared" si="213"/>
        <v>656.97676000000001</v>
      </c>
      <c r="BO14" s="36">
        <f t="shared" ref="BO14" si="214">(BO10+BO13)*0.220462</f>
        <v>643.30811599999993</v>
      </c>
      <c r="BP14" s="36"/>
      <c r="BQ14" s="36"/>
      <c r="BR14" s="36">
        <f t="shared" ref="BR14:BV14" si="215">(BR10+BR13)*0.220462</f>
        <v>617.51406199999997</v>
      </c>
      <c r="BS14" s="36">
        <f t="shared" si="215"/>
        <v>611.56158800000003</v>
      </c>
      <c r="BT14" s="36">
        <f t="shared" si="215"/>
        <v>610.67973999999992</v>
      </c>
      <c r="BU14" s="36">
        <f t="shared" si="215"/>
        <v>580.91737000000001</v>
      </c>
      <c r="BV14" s="36">
        <f t="shared" si="215"/>
        <v>579.15367400000002</v>
      </c>
      <c r="BW14" s="36"/>
      <c r="BX14" s="36"/>
      <c r="BY14" s="36">
        <f t="shared" ref="BY14" si="216">(BY10+BY13)*0.220462</f>
        <v>553.13915799999995</v>
      </c>
      <c r="BZ14" s="36">
        <f>(BZ10+BZ13)*0.220462</f>
        <v>549.83222799999999</v>
      </c>
      <c r="CA14" s="36">
        <f>(CA10+CA13)*0.220462</f>
        <v>541.01374799999996</v>
      </c>
      <c r="CB14" s="36">
        <f>(CB10+CB13)*0.220462</f>
        <v>559.532556</v>
      </c>
      <c r="CC14" s="36">
        <f>(CC10+CC13)*0.220462</f>
        <v>578.49228800000003</v>
      </c>
      <c r="CD14" s="36"/>
      <c r="CE14" s="36"/>
      <c r="CF14" s="36">
        <f>(CF10+CF13)*0.220462</f>
        <v>585.10614799999996</v>
      </c>
      <c r="CG14" s="36">
        <f>(CG10+CG13)*0.220462</f>
        <v>594.14508999999998</v>
      </c>
      <c r="CH14" s="36">
        <f>(CH10+CH13)*0.220462</f>
        <v>607.15234799999996</v>
      </c>
      <c r="CI14" s="36">
        <f>(CI10+CI13)*0.220462</f>
        <v>593.04277999999999</v>
      </c>
      <c r="CJ14" s="36">
        <f>(CJ10+CJ13)*0.220462</f>
        <v>596.34970999999996</v>
      </c>
      <c r="CK14" s="36"/>
      <c r="CL14" s="36"/>
      <c r="CM14" s="36">
        <f>(CM10+CM13)*0.220462</f>
        <v>596.34970999999996</v>
      </c>
      <c r="CN14" s="36">
        <f>(CN10+CN13)*0.220462</f>
        <v>593.26324199999999</v>
      </c>
      <c r="CO14" s="36">
        <f>(CO10+CO13)*0.220462</f>
        <v>574.30350999999996</v>
      </c>
      <c r="CP14" s="36">
        <f>(CP10+CP13)*0.220462</f>
        <v>576.28766799999994</v>
      </c>
      <c r="CQ14" s="36">
        <f>(CQ10+CQ13)*0.220462</f>
        <v>580.47644600000001</v>
      </c>
      <c r="CR14" s="36"/>
      <c r="CS14" s="36"/>
      <c r="CT14" s="36">
        <f>(CT10+CT13)*0.220462</f>
        <v>584.88568599999996</v>
      </c>
      <c r="CU14" s="36">
        <f>(CU10+CU13)*0.220462</f>
        <v>590.39723600000002</v>
      </c>
      <c r="CV14" s="36">
        <f>(CV10+CV13)*0.220462</f>
        <v>592.601856</v>
      </c>
      <c r="CW14" s="36">
        <f>(CW10+CW13)*0.220462</f>
        <v>597.67248199999995</v>
      </c>
      <c r="CX14" s="36">
        <f>(CX10+CX13)*0.220462</f>
        <v>597.67248199999995</v>
      </c>
      <c r="CY14" s="36"/>
      <c r="CZ14" s="36"/>
      <c r="DA14" s="36">
        <f>(DA10+DA13)*0.220462</f>
        <v>577.61043999999993</v>
      </c>
      <c r="DB14" s="36">
        <f>(DB10+DB13)*0.220462</f>
        <v>582.90152799999998</v>
      </c>
      <c r="DC14" s="36">
        <f>(DC10+DC13)*0.220462</f>
        <v>580.91737000000001</v>
      </c>
      <c r="DD14" s="36">
        <f>(DD10+DD13)*0.220462</f>
        <v>590.83816000000002</v>
      </c>
      <c r="DE14" s="36">
        <f>(DE10+DE13)*0.220462</f>
        <v>588.41307799999993</v>
      </c>
      <c r="DF14" s="36"/>
      <c r="DG14" s="36"/>
      <c r="DH14" s="36">
        <f>(DH10+DH13)*0.220462</f>
        <v>585.98799599999995</v>
      </c>
      <c r="DI14" s="36">
        <v>585.98799599999995</v>
      </c>
      <c r="DJ14" s="36">
        <f>(DJ10+DJ13)*0.220462</f>
        <v>576.94905399999993</v>
      </c>
      <c r="DK14" s="36">
        <f>(DK10+DK13)*0.220462</f>
        <v>580.03552200000001</v>
      </c>
      <c r="DL14" s="36">
        <f>(DL10+DL13)*0.220462</f>
        <v>567.68965000000003</v>
      </c>
      <c r="DM14" s="36"/>
      <c r="DN14" s="36"/>
      <c r="DO14" s="36">
        <f>(DO10+DO13)*0.220462</f>
        <v>568.57149800000002</v>
      </c>
      <c r="DP14" s="36">
        <f>(DP10+DP13)*0.220462</f>
        <v>555.56423999999993</v>
      </c>
      <c r="DQ14" s="36">
        <f>(DQ10+DQ13)*0.220462</f>
        <v>561.73717599999998</v>
      </c>
      <c r="DR14" s="36">
        <f>(DR10+DR13)*0.220462</f>
        <v>565.04410599999994</v>
      </c>
      <c r="DS14" s="36">
        <v>565.04410599999994</v>
      </c>
      <c r="DT14" s="36"/>
      <c r="DU14" s="36"/>
      <c r="DV14" s="36">
        <f>(DV10+DV13)*0.220462</f>
        <v>557.76886000000002</v>
      </c>
      <c r="DW14" s="36">
        <f>(DW10+DW13)*0.220462</f>
        <v>563.72133399999996</v>
      </c>
      <c r="DX14" s="36">
        <f>(DX10+DX13)*0.220462</f>
        <v>553.80054399999995</v>
      </c>
      <c r="DY14" s="36">
        <f>(DY10+DY13)*0.220462</f>
        <v>552.03684799999996</v>
      </c>
      <c r="DZ14" s="36">
        <f>(DZ10+DZ13)*0.220462</f>
        <v>554.02100599999994</v>
      </c>
      <c r="EA14" s="36"/>
      <c r="EB14" s="36"/>
      <c r="EC14" s="36">
        <f>(EC10+EC13)*0.220462</f>
        <v>557.54839800000002</v>
      </c>
      <c r="ED14" s="36">
        <f>(ED10+ED13)*0.220462</f>
        <v>552.91869599999995</v>
      </c>
      <c r="EE14" s="36">
        <f>(EE10+EE13)*0.220462</f>
        <v>545.20252600000003</v>
      </c>
      <c r="EF14" s="36">
        <f>(EF10+EF13)*0.220462</f>
        <v>560.41440399999999</v>
      </c>
      <c r="EG14" s="36">
        <f>(EG10+EG13)*0.220462</f>
        <v>592.601856</v>
      </c>
      <c r="EH14" s="36"/>
      <c r="EI14" s="36"/>
      <c r="EJ14" s="36">
        <f>(EJ10+EJ13)*0.220462</f>
        <v>606.71142399999997</v>
      </c>
      <c r="EK14" s="36">
        <f>(EK10+EK13)*0.220462</f>
        <v>602.08172200000001</v>
      </c>
      <c r="EL14" s="36">
        <f>(EL10+EL13)*0.220462</f>
        <v>614.207132</v>
      </c>
      <c r="EM14" s="36">
        <f>(EM10+EM13)*0.220462</f>
        <v>615.30944199999999</v>
      </c>
      <c r="EN14" s="36">
        <f>(EN10+EN13)*0.220462</f>
        <v>604.94772799999998</v>
      </c>
      <c r="EO14" s="36"/>
      <c r="EP14" s="36"/>
      <c r="EQ14" s="36">
        <f>(EQ10+EQ13)*0.220462</f>
        <v>607.15234799999996</v>
      </c>
      <c r="ER14" s="36">
        <f>(ER10+ER13)*0.220462</f>
        <v>621.04145399999993</v>
      </c>
      <c r="ES14" s="36">
        <f>(ES10+ES13)*0.220462</f>
        <v>632.72593999999992</v>
      </c>
      <c r="ET14" s="36">
        <f>(ET10+ET13)*0.220462</f>
        <v>630.30085799999995</v>
      </c>
      <c r="EU14" s="36">
        <f>(EU10+EU13)*0.220462</f>
        <v>623.46653600000002</v>
      </c>
      <c r="EV14" s="36"/>
      <c r="EW14" s="36"/>
      <c r="EX14" s="36">
        <f>(EX10+EX13)*0.220462</f>
        <v>630.52131999999995</v>
      </c>
      <c r="EY14" s="36">
        <f>(EY10+EY13)*0.220462</f>
        <v>635.812408</v>
      </c>
      <c r="EZ14" s="36">
        <f>(EZ10+EZ13)*0.220462</f>
        <v>635.812408</v>
      </c>
      <c r="FA14" s="36">
        <f>(FA10+FA13)*0.220462</f>
        <v>644.18996399999992</v>
      </c>
      <c r="FB14" s="36">
        <f>(FB10+FB13)*0.220462</f>
        <v>653.44936799999994</v>
      </c>
      <c r="FC14" s="36"/>
      <c r="FD14" s="36"/>
      <c r="FE14" s="36">
        <f>(FE10+FE13)*0.220462</f>
        <v>652.56751999999994</v>
      </c>
      <c r="FF14" s="36">
        <f>(FF10+FF13)*0.220462</f>
        <v>652.56751999999994</v>
      </c>
      <c r="FG14" s="36">
        <f>(FG10+FG13)*0.220462</f>
        <v>650.36289999999997</v>
      </c>
      <c r="FH14" s="36">
        <f>(FH10+FH13)*0.220462</f>
        <v>650.36289999999997</v>
      </c>
      <c r="FI14" s="36">
        <f>(FI10+FI13)*0.220462</f>
        <v>643.74903999999992</v>
      </c>
      <c r="FJ14" s="36"/>
      <c r="FK14" s="36"/>
      <c r="FL14" s="36">
        <f>(FL10+FL13)*0.220462</f>
        <v>646.835508</v>
      </c>
      <c r="FM14" s="36">
        <f>(FM10+FM13)*0.220462</f>
        <v>634.71009800000002</v>
      </c>
      <c r="FN14" s="36">
        <f>(FN10+FN13)*0.220462</f>
        <v>641.54441999999995</v>
      </c>
      <c r="FO14" s="36">
        <f>(FO10+FO13)*0.220462</f>
        <v>649.48105199999998</v>
      </c>
      <c r="FP14" s="36">
        <f>(FP10+FP13)*0.220462</f>
        <v>666.23616399999992</v>
      </c>
      <c r="FQ14" s="36"/>
      <c r="FR14" s="36"/>
      <c r="FS14" s="36">
        <f>(FS10+FS13)*0.220462</f>
        <v>666.89755000000002</v>
      </c>
      <c r="FT14" s="36">
        <f>(FT10+FT13)*0.220462</f>
        <v>662.92923399999995</v>
      </c>
      <c r="FU14" s="36">
        <f>(FU10+FU13)*0.220462</f>
        <v>653.66982999999993</v>
      </c>
      <c r="FV14" s="36">
        <f>(FV10+FV13)*0.220462</f>
        <v>649.04012799999998</v>
      </c>
      <c r="FW14" s="36">
        <f>(FW10+FW13)*0.220462</f>
        <v>641.54441999999995</v>
      </c>
      <c r="FX14" s="36"/>
      <c r="FY14" s="36"/>
      <c r="FZ14" s="36">
        <f>(FZ10+FZ13)*0.220462</f>
        <v>641.54441999999995</v>
      </c>
      <c r="GA14" s="36">
        <f>(GA10+GA13)*0.220462</f>
        <v>652.12659599999995</v>
      </c>
      <c r="GB14" s="36">
        <f>(GB10+GB13)*0.220462</f>
        <v>663.81108199999994</v>
      </c>
      <c r="GC14" s="36">
        <f>(GC10+GC13)*0.220462</f>
        <v>651.68567199999995</v>
      </c>
      <c r="GD14" s="36">
        <f>(GD10+GD13)*0.220462</f>
        <v>651.68567199999995</v>
      </c>
      <c r="GE14" s="36"/>
      <c r="GF14" s="36"/>
      <c r="GG14" s="36">
        <f>(GG10+GG13)*0.220462</f>
        <v>661.82692399999996</v>
      </c>
      <c r="GH14" s="36">
        <f>(GH10+GH13)*0.220462</f>
        <v>671.52725199999998</v>
      </c>
      <c r="GI14" s="36">
        <f>(GI10+GI13)*0.220462</f>
        <v>669.322632</v>
      </c>
      <c r="GJ14" s="36">
        <f>(GJ10+GJ13)*0.220462</f>
        <v>663.37015799999995</v>
      </c>
      <c r="GK14" s="36">
        <f>(GK10+GK13)*0.220462</f>
        <v>668.22032200000001</v>
      </c>
      <c r="GL14" s="36"/>
      <c r="GM14" s="36"/>
      <c r="GN14" s="36">
        <f>(GN10+GN13)*0.220462</f>
        <v>665.13385399999993</v>
      </c>
      <c r="GO14" s="36">
        <f>(GO10+GO13)*0.220462</f>
        <v>676.37741599999993</v>
      </c>
      <c r="GP14" s="36">
        <f>(GP10+GP13)*0.220462</f>
        <v>716.50149999999996</v>
      </c>
      <c r="GQ14" s="36">
        <f>(GQ10+GQ13)*0.220462</f>
        <v>720.24935399999993</v>
      </c>
      <c r="GR14" s="36">
        <f>(GR10+GR13)*0.220462</f>
        <v>727.96552399999996</v>
      </c>
      <c r="GS14" s="36"/>
      <c r="GT14" s="36"/>
      <c r="GU14" s="36">
        <f>(GU10+GU13)*0.220462</f>
        <v>706.13978599999996</v>
      </c>
      <c r="GV14" s="36">
        <f>(GV10+GV13)*0.220462</f>
        <v>713.63549399999999</v>
      </c>
      <c r="GW14" s="36">
        <f>(GW10+GW13)*0.220462</f>
        <v>723.776746</v>
      </c>
      <c r="GX14" s="36">
        <f>(GX10+GX13)*0.220462</f>
        <v>720.69027799999992</v>
      </c>
      <c r="GY14" s="36">
        <f>(GY10+GY13)*0.220462</f>
        <v>725.31997999999999</v>
      </c>
      <c r="GZ14" s="36"/>
      <c r="HA14" s="36"/>
      <c r="HB14" s="36">
        <f>(HB10+HB13)*0.220462</f>
        <v>720.91073999999992</v>
      </c>
      <c r="HC14" s="36">
        <f>(HC10+HC13)*0.220462</f>
        <v>730.17014399999994</v>
      </c>
      <c r="HD14" s="36">
        <f>(HD10+HD13)*0.220462</f>
        <v>755.52327400000001</v>
      </c>
      <c r="HE14" s="36">
        <f>(HE10+HE13)*0.220462</f>
        <v>762.35759599999994</v>
      </c>
      <c r="HF14" s="36">
        <f>(HF10+HF13)*0.220462</f>
        <v>785.06518199999994</v>
      </c>
      <c r="HG14" s="36"/>
      <c r="HH14" s="36"/>
      <c r="HI14" s="36">
        <f>(HI10+HI13)*0.220462</f>
        <v>801.82029399999999</v>
      </c>
      <c r="HJ14" s="36">
        <f>(HJ10+HJ13)*0.220462</f>
        <v>770.07376599999998</v>
      </c>
      <c r="HK14" s="36">
        <f>(HK10+HK13)*0.220462</f>
        <v>762.79851999999994</v>
      </c>
      <c r="HL14" s="36">
        <f>(HL10+HL13)*0.220462</f>
        <v>765.44406400000003</v>
      </c>
      <c r="HM14" s="36">
        <f>(HM10+HM13)*0.220462</f>
        <v>759.49158999999997</v>
      </c>
      <c r="HN14" s="36"/>
      <c r="HO14" s="36"/>
      <c r="HP14" s="36">
        <f>(HP10+HP13)*0.220462</f>
        <v>755.96419800000001</v>
      </c>
      <c r="HQ14" s="36">
        <f>(HQ10+HQ13)*0.220462</f>
        <v>737.66585199999997</v>
      </c>
      <c r="HR14" s="36">
        <f>(HR10+HR13)*0.220462</f>
        <v>758.38927999999999</v>
      </c>
      <c r="HS14" s="36">
        <f>(HS10+HS13)*0.220462</f>
        <v>734.13846000000001</v>
      </c>
      <c r="HT14" s="36">
        <f>(HT10+HT13)*0.220462</f>
        <v>741.41370599999993</v>
      </c>
      <c r="HU14" s="36"/>
      <c r="HV14" s="36"/>
      <c r="HW14" s="36">
        <f>(HW10+HW13)*0.220462</f>
        <v>731.93383999999992</v>
      </c>
      <c r="HX14" s="36">
        <f>(HX10+HX13)*0.220462</f>
        <v>742.51601599999992</v>
      </c>
      <c r="HY14" s="36">
        <f>(HY10+HY13)*0.220462</f>
        <v>753.31865399999992</v>
      </c>
      <c r="HZ14" s="36">
        <f>(HZ10+HZ13)*0.220462</f>
        <v>738.54769999999996</v>
      </c>
      <c r="IA14" s="36">
        <f>(IA10+IA13)*0.220462</f>
        <v>736.56354199999998</v>
      </c>
      <c r="IB14" s="36"/>
      <c r="IC14" s="36"/>
      <c r="ID14" s="36">
        <f>(ID10+ID13)*0.220462</f>
        <v>742.07509199999993</v>
      </c>
      <c r="IE14" s="36">
        <f>(IE10+IE13)*0.220462</f>
        <v>753.53911599999992</v>
      </c>
      <c r="IF14" s="36">
        <f>(IF10+IF13)*0.220462</f>
        <v>759.27112799999998</v>
      </c>
      <c r="IG14" s="36">
        <f>(IG10+IG13)*0.220462</f>
        <v>787.26980199999991</v>
      </c>
      <c r="IH14" s="36">
        <f>(IH10+IH13)*0.220462</f>
        <v>789.03349800000001</v>
      </c>
      <c r="II14" s="36"/>
      <c r="IJ14" s="36"/>
      <c r="IK14" s="36">
        <f>(IK10+IK13)*0.220462</f>
        <v>783.96287199999995</v>
      </c>
      <c r="IL14" s="36">
        <f>(IL10+IL13)*0.220462</f>
        <v>787.49026400000002</v>
      </c>
      <c r="IM14" s="36">
        <f>(IM10+IM13)*0.220462</f>
        <v>799.61567400000001</v>
      </c>
      <c r="IN14" s="36">
        <f>(IN10+IN13)*0.220462</f>
        <v>801.82029399999999</v>
      </c>
      <c r="IO14" s="36">
        <f>(IO10+IO13)*0.220462</f>
        <v>809.09553999999991</v>
      </c>
      <c r="IP14" s="84"/>
      <c r="IQ14" s="36"/>
      <c r="IR14" s="36">
        <f>(IR10+IR13)*0.220462</f>
        <v>809.09553999999991</v>
      </c>
      <c r="IS14" s="36">
        <f>(IS10+IS13)*0.220462</f>
        <v>808.43415399999992</v>
      </c>
      <c r="IT14" s="36">
        <f>(IT10+IT13)*0.220462</f>
        <v>800.497522</v>
      </c>
      <c r="IU14" s="36">
        <f>(IU10+IU13)*0.220462</f>
        <v>820.78002600000002</v>
      </c>
      <c r="IV14" s="36">
        <f>(IV10+IV13)*0.220462</f>
        <v>838.63744799999995</v>
      </c>
      <c r="IW14" s="36"/>
      <c r="IX14" s="36"/>
      <c r="IY14" s="36">
        <f>(IY10+IY13)*0.220462</f>
        <v>850.54239599999994</v>
      </c>
      <c r="IZ14" s="36">
        <f>(IZ10+IZ13)*0.220462</f>
        <v>837.31467599999996</v>
      </c>
      <c r="JA14" s="36">
        <f>(JA10+JA13)*0.220462</f>
        <v>856.27440799999999</v>
      </c>
      <c r="JB14" s="36">
        <f>(JB10+JB13)*0.220462</f>
        <v>848.99916199999996</v>
      </c>
      <c r="JC14" s="36">
        <f>(JC10+JC13)*0.220462</f>
        <v>875.89552600000002</v>
      </c>
      <c r="JD14" s="36"/>
      <c r="JE14" s="36"/>
      <c r="JF14" s="36">
        <f>(JF10+JF13)*0.220462</f>
        <v>852.52655399999992</v>
      </c>
      <c r="JG14" s="36">
        <f>(JG10+JG13)*0.220462</f>
        <v>859.14041399999996</v>
      </c>
      <c r="JH14" s="36">
        <f>(JH10+JH13)*0.220462</f>
        <v>850.76285799999994</v>
      </c>
      <c r="JI14" s="36">
        <f>(JI10+JI13)*0.220462</f>
        <v>854.51071200000001</v>
      </c>
      <c r="JJ14" s="36">
        <f>(JJ10+JJ13)*0.220462</f>
        <v>865.09288800000002</v>
      </c>
      <c r="JK14" s="36"/>
      <c r="JL14" s="36"/>
      <c r="JM14" s="36">
        <f>(JM10+JM13)*0.220462</f>
        <v>875.01367799999991</v>
      </c>
      <c r="JN14" s="36">
        <f>(JN10+JN13)*0.220462</f>
        <v>821.66187400000001</v>
      </c>
      <c r="JO14" s="36">
        <f>(JO10+JO13)*0.220462</f>
        <v>832.68497400000001</v>
      </c>
      <c r="JP14" s="36">
        <f>(JP10+JP13)*0.220462</f>
        <v>805.78860999999995</v>
      </c>
      <c r="JQ14" s="36">
        <f>(JQ10+JQ13)*0.220462</f>
        <v>790.135808</v>
      </c>
      <c r="JR14" s="36"/>
      <c r="JS14" s="36"/>
      <c r="JT14" s="36">
        <f>(JT10+JT13)*0.220462</f>
        <v>831.36220199999991</v>
      </c>
      <c r="JU14" s="36">
        <f>(JU10+JU13)*0.220462</f>
        <v>830.92127799999992</v>
      </c>
      <c r="JV14" s="36">
        <f>(JV10+JV13)*0.220462</f>
        <v>860.02226199999996</v>
      </c>
      <c r="JW14" s="36">
        <f>(JW10+JW13)*0.220462</f>
        <v>847.45592799999997</v>
      </c>
      <c r="JX14" s="36">
        <f>(JX10+JX13)*0.220462</f>
        <v>867.51796999999999</v>
      </c>
      <c r="JY14" s="36"/>
      <c r="JZ14" s="36"/>
      <c r="KA14" s="36">
        <f>(KA10+KA13)*0.220462</f>
        <v>867.51796999999999</v>
      </c>
      <c r="KB14" s="36">
        <f>(KB10+KB13)*0.220462</f>
        <v>871.26582399999995</v>
      </c>
      <c r="KC14" s="36">
        <f>(KC10+KC13)*0.220462</f>
        <v>871.26582399999995</v>
      </c>
      <c r="KD14" s="36">
        <f>(KD10+KD13)*0.220462</f>
        <v>883.39123399999994</v>
      </c>
      <c r="KE14" s="36">
        <f>(KE10+KE13)*0.220462</f>
        <v>879.42291799999998</v>
      </c>
      <c r="KF14" s="36"/>
      <c r="KG14" s="36"/>
      <c r="KH14" s="36">
        <f>(KH10+KH13)*0.220462</f>
        <v>858.25856599999997</v>
      </c>
      <c r="KI14" s="36">
        <f>(KI10+KI13)*0.220462</f>
        <v>875.45460199999991</v>
      </c>
      <c r="KJ14" s="36">
        <f>(KJ10+KJ13)*0.220462</f>
        <v>873.02951999999993</v>
      </c>
      <c r="KK14" s="36">
        <f>(KK10+KK13)*0.220462</f>
        <v>883.83215799999994</v>
      </c>
      <c r="KL14" s="36">
        <f>(KL10+KL13)*0.220462</f>
        <v>882.06846199999995</v>
      </c>
      <c r="KM14" s="36"/>
      <c r="KN14" s="36"/>
      <c r="KO14" s="36">
        <f>(KO10+KO13)*0.220462</f>
        <v>889.78463199999999</v>
      </c>
      <c r="KP14" s="36">
        <f>(KP10+KP13)*0.220462</f>
        <v>882.06846199999995</v>
      </c>
      <c r="KQ14" s="36">
        <f>(KQ10+KQ13)*0.220462</f>
        <v>866.856584</v>
      </c>
      <c r="KR14" s="36">
        <f>(KR10+KR13)*0.220462</f>
        <v>858.91995199999997</v>
      </c>
      <c r="KS14" s="36">
        <f>(KS10+KS13)*0.220462</f>
        <v>871.04536199999995</v>
      </c>
      <c r="KT14" s="36"/>
      <c r="KU14" s="36"/>
      <c r="KV14" s="36">
        <f>(KV10+KV13)*0.220462</f>
        <v>871.04536199999995</v>
      </c>
      <c r="KW14" s="36">
        <f>(KW10+KW13)*0.220462</f>
        <v>874.79321599999992</v>
      </c>
      <c r="KX14" s="36">
        <f>(KX10+KX13)*0.220462</f>
        <v>888.241398</v>
      </c>
      <c r="KY14" s="36">
        <f>(KY10+KY13)*0.220462</f>
        <v>912.05129399999998</v>
      </c>
      <c r="KZ14" s="36">
        <f>(KZ10+KZ13)*0.220462</f>
        <v>909.18528800000001</v>
      </c>
      <c r="LA14" s="36"/>
      <c r="LB14" s="36"/>
      <c r="LC14" s="36">
        <f>(LC10+LC13)*0.220462</f>
        <v>912.27175599999998</v>
      </c>
      <c r="LD14" s="36">
        <f>(LD10+LD13)*0.220462</f>
        <v>925.05855199999996</v>
      </c>
      <c r="LE14" s="36">
        <f>(LE10+LE13)*0.220462</f>
        <v>948.64798599999995</v>
      </c>
      <c r="LF14" s="36">
        <f>(LF10+LF13)*0.220462</f>
        <v>946.88428999999996</v>
      </c>
      <c r="LG14" s="36">
        <f>(LG10+LG13)*0.220462</f>
        <v>975.10342600000001</v>
      </c>
      <c r="LH14" s="36"/>
      <c r="LI14" s="36"/>
      <c r="LJ14" s="36">
        <f>(LJ10+LJ13)*0.220462</f>
        <v>981.71728599999994</v>
      </c>
      <c r="LK14" s="36">
        <f>(LK10+LK13)*0.220462</f>
        <v>983.26051999999993</v>
      </c>
      <c r="LL14" s="36">
        <f>(LL10+LL13)*0.220462</f>
        <v>1004.4248719999999</v>
      </c>
      <c r="LM14" s="36">
        <f>(LM10+LM13)*0.220462</f>
        <v>1012.141042</v>
      </c>
      <c r="LN14" s="36">
        <f>(LN10+LN13)*0.220462</f>
        <v>1008.834112</v>
      </c>
      <c r="LO14" s="36"/>
      <c r="LP14" s="36"/>
      <c r="LQ14" s="36">
        <f>(LQ10+LQ13)*0.220462</f>
        <v>1006.4090299999999</v>
      </c>
      <c r="LR14" s="36">
        <f>(LR10+LR13)*0.220462</f>
        <v>995.60639199999991</v>
      </c>
      <c r="LS14" s="36">
        <f>(LS10+LS13)*0.220462</f>
        <v>993.84269599999993</v>
      </c>
      <c r="LT14" s="36">
        <f>(LT10+LT13)*0.220462</f>
        <v>989.43345599999998</v>
      </c>
      <c r="LU14" s="36">
        <f>(LU10+LU13)*0.220462</f>
        <v>1000.89748</v>
      </c>
      <c r="LV14" s="36"/>
      <c r="LW14" s="36"/>
      <c r="LX14" s="36">
        <f>(LX10+LX13)*0.220462</f>
        <v>982.81959599999993</v>
      </c>
      <c r="LY14" s="36">
        <f>(LY10+LY13)*0.220462</f>
        <v>972.23741999999993</v>
      </c>
      <c r="LZ14" s="36">
        <f>(LZ10+LZ13)*0.220462</f>
        <v>973.78065399999991</v>
      </c>
      <c r="MA14" s="36">
        <f>(MA10+MA13)*0.220462</f>
        <v>1000.456556</v>
      </c>
      <c r="MB14" s="36">
        <f>(MB10+MB13)*0.220462</f>
        <v>1011.700118</v>
      </c>
      <c r="MC14" s="36"/>
      <c r="MD14" s="36"/>
      <c r="ME14" s="36">
        <f>(ME10+ME13)*0.220462</f>
        <v>975.985274</v>
      </c>
      <c r="MF14" s="36">
        <f>(MF10+MF13)*0.220462</f>
        <v>985.02421599999991</v>
      </c>
      <c r="MG14" s="36">
        <f>(MG10+MG13)*0.220462</f>
        <v>982.37867199999994</v>
      </c>
      <c r="MH14" s="36">
        <f>(MH10+MH13)*0.220462</f>
        <v>971.35557199999994</v>
      </c>
      <c r="MI14" s="36">
        <f>(MI10+MI13)*0.220462</f>
        <v>976.205736</v>
      </c>
      <c r="MJ14" s="36"/>
      <c r="MK14" s="36"/>
      <c r="ML14" s="36">
        <f>(ML10+ML13)*0.220462</f>
        <v>987.89022199999999</v>
      </c>
      <c r="MM14" s="36">
        <f>(MM10+MM13)*0.220462</f>
        <v>954.379998</v>
      </c>
      <c r="MN14" s="36">
        <f>(MN10+MN13)*0.220462</f>
        <v>951.29352999999992</v>
      </c>
      <c r="MO14" s="36">
        <f>(MO10+MO13)*0.220462</f>
        <v>977.30804599999999</v>
      </c>
      <c r="MP14" s="36">
        <f>(MP10+MP13)*0.220462</f>
        <v>1026.691534</v>
      </c>
      <c r="MQ14" s="36"/>
      <c r="MR14" s="36"/>
      <c r="MS14" s="36">
        <f>(MS10+MS13)*0.220462</f>
        <v>1022.061832</v>
      </c>
      <c r="MT14" s="36">
        <f>(MT10+MT13)*0.220462</f>
        <v>1035.06909</v>
      </c>
      <c r="MU14" s="36">
        <f>(MU10+MU13)*0.220462</f>
        <v>1035.06909</v>
      </c>
      <c r="MV14" s="36">
        <f>(MV10+MV13)*0.220462</f>
        <v>1052.70605</v>
      </c>
      <c r="MW14" s="36">
        <v>1052.70605</v>
      </c>
      <c r="MX14" s="36"/>
      <c r="MY14" s="36"/>
      <c r="MZ14" s="36">
        <f>(MZ10+MZ13)*0.220462</f>
        <v>1038.8169439999999</v>
      </c>
      <c r="NA14" s="36">
        <f>(NA10+NA13)*0.220462</f>
        <v>1055.572056</v>
      </c>
      <c r="NB14" s="36">
        <f>(NB10+NB13)*0.220462</f>
        <v>1048.737734</v>
      </c>
      <c r="NC14" s="36">
        <f>(NC10+NC13)*0.220462</f>
        <v>1048.737734</v>
      </c>
    </row>
    <row r="15" spans="1:368" x14ac:dyDescent="0.25">
      <c r="A15" s="17" t="s">
        <v>82</v>
      </c>
      <c r="B15" s="22">
        <v>3196.7650945075998</v>
      </c>
      <c r="C15" s="22">
        <f>C14*C20</f>
        <v>3254.0168492413995</v>
      </c>
      <c r="D15" s="22">
        <f>D14*D20</f>
        <v>3284.3840567384</v>
      </c>
      <c r="E15" s="22"/>
      <c r="F15" s="22"/>
      <c r="G15" s="22">
        <f>G14*G20</f>
        <v>3230.6605538064</v>
      </c>
      <c r="H15" s="22">
        <f>H14*H20</f>
        <v>3264.3303482020001</v>
      </c>
      <c r="I15" s="22">
        <f>I14*I20</f>
        <v>3260.6824075804002</v>
      </c>
      <c r="J15" s="22">
        <f>J14*J20</f>
        <v>3300.5840013300003</v>
      </c>
      <c r="K15" s="22">
        <f>K14*K20</f>
        <v>3275.5170971446</v>
      </c>
      <c r="L15" s="22"/>
      <c r="M15" s="22"/>
      <c r="N15" s="22">
        <f t="shared" ref="N15:R15" si="217">N14*N20</f>
        <v>3290.8151537403996</v>
      </c>
      <c r="O15" s="22">
        <f t="shared" si="217"/>
        <v>3348.0815471509995</v>
      </c>
      <c r="P15" s="22">
        <f t="shared" si="217"/>
        <v>3330.433012896</v>
      </c>
      <c r="Q15" s="22">
        <f t="shared" si="217"/>
        <v>3323.1198474319995</v>
      </c>
      <c r="R15" s="22">
        <f t="shared" si="217"/>
        <v>3343.0278967249997</v>
      </c>
      <c r="S15" s="22"/>
      <c r="T15" s="22"/>
      <c r="U15" s="22">
        <f t="shared" ref="U15:Y15" si="218">U14*U20</f>
        <v>3342.3885569249996</v>
      </c>
      <c r="V15" s="22">
        <f t="shared" si="218"/>
        <v>3320.1286190159999</v>
      </c>
      <c r="W15" s="22">
        <f t="shared" si="218"/>
        <v>3313.7826644383995</v>
      </c>
      <c r="X15" s="22">
        <f t="shared" si="218"/>
        <v>3231.0108679243995</v>
      </c>
      <c r="Y15" s="22">
        <f t="shared" si="218"/>
        <v>3205.9311989892003</v>
      </c>
      <c r="Z15" s="22"/>
      <c r="AA15" s="22"/>
      <c r="AB15" s="22">
        <f t="shared" ref="AB15:AF15" si="219">AB14*AB20</f>
        <v>3201.504630676</v>
      </c>
      <c r="AC15" s="22">
        <f t="shared" si="219"/>
        <v>3167.6063053711996</v>
      </c>
      <c r="AD15" s="22">
        <f t="shared" si="219"/>
        <v>3187.8456870039995</v>
      </c>
      <c r="AE15" s="22">
        <f t="shared" si="219"/>
        <v>3124.368945192</v>
      </c>
      <c r="AF15" s="22">
        <f t="shared" si="219"/>
        <v>3053.2410255775999</v>
      </c>
      <c r="AG15" s="22"/>
      <c r="AH15" s="22"/>
      <c r="AI15" s="22">
        <f t="shared" ref="AI15" si="220">AI14*AI20</f>
        <v>3070.0623423162001</v>
      </c>
      <c r="AJ15" s="22">
        <f>AJ14*AJ20</f>
        <v>3104.5920487428002</v>
      </c>
      <c r="AK15" s="22">
        <f>AK14*AK20</f>
        <v>3164.5606228411998</v>
      </c>
      <c r="AL15" s="22">
        <f>AL14*AL20</f>
        <v>3140.4312333107996</v>
      </c>
      <c r="AM15" s="22">
        <f>AM14*AM20</f>
        <v>3159.0857577180004</v>
      </c>
      <c r="AN15" s="22"/>
      <c r="AO15" s="22"/>
      <c r="AP15" s="22">
        <f>AP14*AP20</f>
        <v>3134.4887682856001</v>
      </c>
      <c r="AQ15" s="22">
        <f t="shared" ref="AQ15:AT15" si="221">AQ14*AQ20</f>
        <v>3150.3190862879997</v>
      </c>
      <c r="AR15" s="22">
        <f t="shared" si="221"/>
        <v>3137.5571143091997</v>
      </c>
      <c r="AS15" s="22">
        <f t="shared" si="221"/>
        <v>3139.0042268772004</v>
      </c>
      <c r="AT15" s="22">
        <f t="shared" si="221"/>
        <v>3089.3511799897997</v>
      </c>
      <c r="AU15" s="22"/>
      <c r="AV15" s="22"/>
      <c r="AW15" s="22">
        <f t="shared" ref="AW15:AY15" si="222">AW14*AW20</f>
        <v>3088.9216759214</v>
      </c>
      <c r="AX15" s="22">
        <f t="shared" si="222"/>
        <v>3112.3572935839998</v>
      </c>
      <c r="AY15" s="22">
        <f t="shared" si="222"/>
        <v>3107.6263554336001</v>
      </c>
      <c r="AZ15" s="22">
        <f t="shared" ref="AZ15:BA15" si="223">AZ14*AZ20</f>
        <v>3096.6562985907999</v>
      </c>
      <c r="BA15" s="22">
        <f t="shared" si="223"/>
        <v>3150.6041877463999</v>
      </c>
      <c r="BB15" s="22"/>
      <c r="BC15" s="22"/>
      <c r="BD15" s="22">
        <f t="shared" ref="BD15:BE15" si="224">BD14*BD20</f>
        <v>3150.6041877463999</v>
      </c>
      <c r="BE15" s="22">
        <f t="shared" si="224"/>
        <v>3150.6041877463999</v>
      </c>
      <c r="BF15" s="22">
        <f t="shared" ref="BF15:BG15" si="225">BF14*BF20</f>
        <v>2989.1807869901995</v>
      </c>
      <c r="BG15" s="22">
        <f t="shared" si="225"/>
        <v>2982.9265666507999</v>
      </c>
      <c r="BH15" s="22">
        <f t="shared" ref="BH15" si="226">BH14*BH20</f>
        <v>2874.1838174279997</v>
      </c>
      <c r="BI15" s="22"/>
      <c r="BJ15" s="22"/>
      <c r="BK15" s="22">
        <f t="shared" ref="BK15:BL15" si="227">BK14*BK20</f>
        <v>2899.9434793559999</v>
      </c>
      <c r="BL15" s="22">
        <f t="shared" si="227"/>
        <v>2922.5910555996002</v>
      </c>
      <c r="BM15" s="22">
        <f t="shared" ref="BM15:BN15" si="228">BM14*BM20</f>
        <v>3006.8708121935997</v>
      </c>
      <c r="BN15" s="22">
        <f t="shared" si="228"/>
        <v>3035.2983288760001</v>
      </c>
      <c r="BO15" s="22">
        <f t="shared" ref="BO15" si="229">BO14*BO20</f>
        <v>2988.5521836895996</v>
      </c>
      <c r="BP15" s="22"/>
      <c r="BQ15" s="22"/>
      <c r="BR15" s="22">
        <f t="shared" ref="BR15:BV15" si="230">BR14*BR20</f>
        <v>2925.7198743497997</v>
      </c>
      <c r="BS15" s="22">
        <f t="shared" si="230"/>
        <v>2855.3810543720001</v>
      </c>
      <c r="BT15" s="22">
        <f t="shared" si="230"/>
        <v>2854.0117648899995</v>
      </c>
      <c r="BU15" s="22">
        <f t="shared" si="230"/>
        <v>2836.5323801045001</v>
      </c>
      <c r="BV15" s="22">
        <f t="shared" si="230"/>
        <v>2742.7559693292001</v>
      </c>
      <c r="BW15" s="22"/>
      <c r="BX15" s="22"/>
      <c r="BY15" s="22">
        <f t="shared" ref="BY15" si="231">BY14*BY20</f>
        <v>2736.2134728785995</v>
      </c>
      <c r="BZ15" s="22">
        <f>BZ14*BZ20</f>
        <v>2776.2128856176</v>
      </c>
      <c r="CA15" s="22">
        <f t="shared" ref="CA15:CC15" si="232">CA14*CA20</f>
        <v>2764.7966577791999</v>
      </c>
      <c r="CB15" s="22">
        <f t="shared" si="232"/>
        <v>2878.2354680640001</v>
      </c>
      <c r="CC15" s="22">
        <f t="shared" si="232"/>
        <v>2906.5766518272003</v>
      </c>
      <c r="CD15" s="22"/>
      <c r="CE15" s="22"/>
      <c r="CF15" s="22">
        <f t="shared" ref="CF15:CG15" si="233">CF14*CF20</f>
        <v>2972.2222106103995</v>
      </c>
      <c r="CG15" s="22">
        <f t="shared" si="233"/>
        <v>3012.9097513899997</v>
      </c>
      <c r="CH15" s="22">
        <f t="shared" ref="CH15:CI15" si="234">CH14*CH20</f>
        <v>3078.4445500643997</v>
      </c>
      <c r="CI15" s="22">
        <f t="shared" si="234"/>
        <v>2965.6290299460002</v>
      </c>
      <c r="CJ15" s="22">
        <f t="shared" ref="CJ15" si="235">CJ14*CJ20</f>
        <v>3047.7048279259998</v>
      </c>
      <c r="CK15" s="22"/>
      <c r="CL15" s="22"/>
      <c r="CM15" s="22">
        <f t="shared" ref="CM15:CQ15" si="236">CM14*CM20</f>
        <v>3076.6277888609993</v>
      </c>
      <c r="CN15" s="22">
        <f t="shared" si="236"/>
        <v>3084.0196372128003</v>
      </c>
      <c r="CO15" s="22">
        <f t="shared" si="236"/>
        <v>3009.4652531019997</v>
      </c>
      <c r="CP15" s="22">
        <f t="shared" si="236"/>
        <v>3034.0393144863997</v>
      </c>
      <c r="CQ15" s="22">
        <f t="shared" si="236"/>
        <v>3076.1768779324002</v>
      </c>
      <c r="CR15" s="22"/>
      <c r="CS15" s="22"/>
      <c r="CT15" s="22">
        <f t="shared" ref="CT15:CX15" si="237">CT14*CT20</f>
        <v>3068.7782173047999</v>
      </c>
      <c r="CU15" s="22">
        <f t="shared" si="237"/>
        <v>3082.7001280504001</v>
      </c>
      <c r="CV15" s="22">
        <f t="shared" si="237"/>
        <v>3088.6408734719998</v>
      </c>
      <c r="CW15" s="22">
        <f t="shared" si="237"/>
        <v>3034.7417946032001</v>
      </c>
      <c r="CX15" s="22">
        <f t="shared" si="237"/>
        <v>3034.7417946032001</v>
      </c>
      <c r="CY15" s="22"/>
      <c r="CZ15" s="22"/>
      <c r="DA15" s="22">
        <f t="shared" ref="DA15:DE15" si="238">DA14*DA20</f>
        <v>2993.2350611239999</v>
      </c>
      <c r="DB15" s="22">
        <f t="shared" si="238"/>
        <v>3022.635873444</v>
      </c>
      <c r="DC15" s="22">
        <f t="shared" si="238"/>
        <v>3042.4966336380003</v>
      </c>
      <c r="DD15" s="22">
        <f t="shared" si="238"/>
        <v>3094.4557791840002</v>
      </c>
      <c r="DE15" s="22">
        <f t="shared" si="238"/>
        <v>3093.2875510459994</v>
      </c>
      <c r="DF15" s="22"/>
      <c r="DG15" s="22"/>
      <c r="DH15" s="22">
        <f t="shared" ref="DH15:DL15" si="239">DH14*DH20</f>
        <v>3096.0089780663998</v>
      </c>
      <c r="DI15" s="22">
        <v>3096.0089780663998</v>
      </c>
      <c r="DJ15" s="22">
        <f t="shared" si="239"/>
        <v>3106.5244863575999</v>
      </c>
      <c r="DK15" s="22">
        <f t="shared" si="239"/>
        <v>3159.1054670208</v>
      </c>
      <c r="DL15" s="22">
        <f t="shared" si="239"/>
        <v>3207.8439052549998</v>
      </c>
      <c r="DM15" s="22"/>
      <c r="DN15" s="22"/>
      <c r="DO15" s="22">
        <f t="shared" ref="DO15:DP15" si="240">DO14*DO20</f>
        <v>3204.1846769790004</v>
      </c>
      <c r="DP15" s="22">
        <f t="shared" si="240"/>
        <v>3093.3816883199993</v>
      </c>
      <c r="DQ15" s="22">
        <f t="shared" ref="DQ15:DR15" si="241">DQ14*DQ20</f>
        <v>3049.5587810687998</v>
      </c>
      <c r="DR15" s="22">
        <f t="shared" si="241"/>
        <v>3066.3248500301997</v>
      </c>
      <c r="DS15" s="22">
        <v>3066.3248500301997</v>
      </c>
      <c r="DT15" s="22"/>
      <c r="DU15" s="22"/>
      <c r="DV15" s="22">
        <f t="shared" ref="DV15:DY15" si="242">DV14*DV20</f>
        <v>3113.1311152040003</v>
      </c>
      <c r="DW15" s="22">
        <f t="shared" si="242"/>
        <v>3120.2539558233998</v>
      </c>
      <c r="DX15" s="22">
        <f t="shared" si="242"/>
        <v>3138.5538230111997</v>
      </c>
      <c r="DY15" s="22">
        <f t="shared" si="242"/>
        <v>3221.7974522975996</v>
      </c>
      <c r="DZ15" s="22">
        <f t="shared" ref="DZ15" si="243">DZ14*DZ20</f>
        <v>3193.9310995899996</v>
      </c>
      <c r="EA15" s="22"/>
      <c r="EB15" s="22"/>
      <c r="EC15" s="22">
        <f t="shared" ref="EC15:EG15" si="244">EC14*EC20</f>
        <v>3231.0487212498001</v>
      </c>
      <c r="ED15" s="22">
        <f t="shared" si="244"/>
        <v>3191.4467133119997</v>
      </c>
      <c r="EE15" s="22">
        <f t="shared" si="244"/>
        <v>3217.7307881994002</v>
      </c>
      <c r="EF15" s="22">
        <f t="shared" si="244"/>
        <v>3327.1242751075997</v>
      </c>
      <c r="EG15" s="22">
        <f t="shared" si="244"/>
        <v>3450.4835667456005</v>
      </c>
      <c r="EH15" s="22"/>
      <c r="EI15" s="22"/>
      <c r="EJ15" s="22">
        <f t="shared" ref="EJ15:EN15" si="245">EJ14*EJ20</f>
        <v>3480.8247817727997</v>
      </c>
      <c r="EK15" s="22">
        <f t="shared" si="245"/>
        <v>3444.6901560786005</v>
      </c>
      <c r="EL15" s="22">
        <f t="shared" si="245"/>
        <v>3498.8309274380003</v>
      </c>
      <c r="EM15" s="22">
        <f t="shared" si="245"/>
        <v>3446.7173703072003</v>
      </c>
      <c r="EN15" s="22">
        <f t="shared" si="245"/>
        <v>3375.9107961039999</v>
      </c>
      <c r="EO15" s="22"/>
      <c r="EP15" s="22"/>
      <c r="EQ15" s="22">
        <f t="shared" ref="EQ15:EU15" si="246">EQ14*EQ20</f>
        <v>3325.3126947611995</v>
      </c>
      <c r="ER15" s="22">
        <f t="shared" si="246"/>
        <v>3335.2410245615997</v>
      </c>
      <c r="ES15" s="22">
        <f t="shared" si="246"/>
        <v>3352.7514834659996</v>
      </c>
      <c r="ET15" s="22">
        <f t="shared" si="246"/>
        <v>3365.9326418915998</v>
      </c>
      <c r="EU15" s="22">
        <f t="shared" si="246"/>
        <v>3382.929424336</v>
      </c>
      <c r="EV15" s="22"/>
      <c r="EW15" s="22"/>
      <c r="EX15" s="22">
        <f t="shared" ref="EX15:FB15" si="247">EX14*EX20</f>
        <v>3381.8641519519997</v>
      </c>
      <c r="EY15" s="22">
        <f t="shared" si="247"/>
        <v>3344.2461035984002</v>
      </c>
      <c r="EZ15" s="22">
        <f t="shared" si="247"/>
        <v>3211.6792165304</v>
      </c>
      <c r="FA15" s="22">
        <f t="shared" si="247"/>
        <v>3287.8167382631996</v>
      </c>
      <c r="FB15" s="22">
        <f t="shared" si="247"/>
        <v>3252.2828494727996</v>
      </c>
      <c r="FC15" s="22"/>
      <c r="FD15" s="22"/>
      <c r="FE15" s="22">
        <f t="shared" ref="FE15:FI15" si="248">FE14*FE20</f>
        <v>3218.9850626560001</v>
      </c>
      <c r="FF15" s="22">
        <f t="shared" si="248"/>
        <v>3201.1047126079998</v>
      </c>
      <c r="FG15" s="22">
        <f t="shared" si="248"/>
        <v>3179.4941455199996</v>
      </c>
      <c r="FH15" s="22">
        <f t="shared" si="248"/>
        <v>3179.4941455199996</v>
      </c>
      <c r="FI15" s="22">
        <f t="shared" si="248"/>
        <v>3276.6826135999995</v>
      </c>
      <c r="FJ15" s="22"/>
      <c r="FK15" s="22"/>
      <c r="FL15" s="22">
        <f t="shared" ref="FL15:FP15" si="249">FL14*FL20</f>
        <v>3355.7826155039998</v>
      </c>
      <c r="FM15" s="22">
        <f t="shared" si="249"/>
        <v>3254.9203245635999</v>
      </c>
      <c r="FN15" s="22">
        <f t="shared" si="249"/>
        <v>3367.7874327899999</v>
      </c>
      <c r="FO15" s="22">
        <f t="shared" si="249"/>
        <v>3472.4504445179996</v>
      </c>
      <c r="FP15" s="22">
        <f t="shared" si="249"/>
        <v>3561.8984035931999</v>
      </c>
      <c r="FQ15" s="22"/>
      <c r="FR15" s="22"/>
      <c r="FS15" s="22">
        <f t="shared" ref="FS15:FW15" si="250">FS14*FS20</f>
        <v>3482.7390753649997</v>
      </c>
      <c r="FT15" s="22">
        <f t="shared" si="250"/>
        <v>3427.4767256268001</v>
      </c>
      <c r="FU15" s="22">
        <f t="shared" si="250"/>
        <v>3427.3216526559995</v>
      </c>
      <c r="FV15" s="22">
        <f t="shared" si="250"/>
        <v>3458.3454180352001</v>
      </c>
      <c r="FW15" s="22">
        <f t="shared" si="250"/>
        <v>3504.5005486919999</v>
      </c>
      <c r="FX15" s="22"/>
      <c r="FY15" s="22"/>
      <c r="FZ15" s="22">
        <f t="shared" ref="FZ15:GD15" si="251">FZ14*FZ20</f>
        <v>3490.8356525459999</v>
      </c>
      <c r="GA15" s="22">
        <f t="shared" si="251"/>
        <v>3570.8496017171997</v>
      </c>
      <c r="GB15" s="22">
        <f t="shared" si="251"/>
        <v>3561.2800738217993</v>
      </c>
      <c r="GC15" s="22">
        <f t="shared" si="251"/>
        <v>3455.5632757799999</v>
      </c>
      <c r="GD15" s="22">
        <f t="shared" si="251"/>
        <v>3478.1116000311999</v>
      </c>
      <c r="GE15" s="22"/>
      <c r="GF15" s="22"/>
      <c r="GG15" s="22">
        <f t="shared" ref="GG15:GK15" si="252">GG14*GG20</f>
        <v>3513.1096779768</v>
      </c>
      <c r="GH15" s="22">
        <f t="shared" si="252"/>
        <v>3580.1803913128001</v>
      </c>
      <c r="GI15" s="22">
        <f t="shared" si="252"/>
        <v>3579.4705036728001</v>
      </c>
      <c r="GJ15" s="22">
        <f t="shared" si="252"/>
        <v>3514.2034120049998</v>
      </c>
      <c r="GK15" s="22">
        <f t="shared" si="252"/>
        <v>3570.7689346714001</v>
      </c>
      <c r="GL15" s="22"/>
      <c r="GM15" s="22"/>
      <c r="GN15" s="22">
        <f t="shared" ref="GN15:GR15" si="253">GN14*GN20</f>
        <v>3557.3353913481997</v>
      </c>
      <c r="GO15" s="22">
        <f t="shared" si="253"/>
        <v>3671.7148027559992</v>
      </c>
      <c r="GP15" s="22">
        <f t="shared" si="253"/>
        <v>3832.4232231999995</v>
      </c>
      <c r="GQ15" s="22">
        <f t="shared" si="253"/>
        <v>3857.4394652177994</v>
      </c>
      <c r="GR15" s="22">
        <f t="shared" si="253"/>
        <v>3895.1251292667998</v>
      </c>
      <c r="GS15" s="22"/>
      <c r="GT15" s="22"/>
      <c r="GU15" s="22">
        <f t="shared" ref="GU15:GY15" si="254">GU14*GU20</f>
        <v>3787.1689002751996</v>
      </c>
      <c r="GV15" s="22">
        <f t="shared" si="254"/>
        <v>3730.8863626319999</v>
      </c>
      <c r="GW15" s="22">
        <f t="shared" si="254"/>
        <v>3699.0781934568004</v>
      </c>
      <c r="GX15" s="22">
        <f t="shared" si="254"/>
        <v>3721.9328717031995</v>
      </c>
      <c r="GY15" s="22">
        <f t="shared" si="254"/>
        <v>3782.0359717139995</v>
      </c>
      <c r="GZ15" s="22"/>
      <c r="HA15" s="22"/>
      <c r="HB15" s="22">
        <f t="shared" ref="HB15:HF15" si="255">HB14*HB20</f>
        <v>3740.5174655639998</v>
      </c>
      <c r="HC15" s="22">
        <f t="shared" si="255"/>
        <v>3780.3829035455992</v>
      </c>
      <c r="HD15" s="22">
        <f t="shared" si="255"/>
        <v>3882.7852097407999</v>
      </c>
      <c r="HE15" s="22">
        <f t="shared" si="255"/>
        <v>3951.6043631063994</v>
      </c>
      <c r="HF15" s="22">
        <f t="shared" si="255"/>
        <v>4084.6941419459999</v>
      </c>
      <c r="HG15" s="22"/>
      <c r="HH15" s="22"/>
      <c r="HI15" s="22">
        <f t="shared" ref="HI15:HM15" si="256">HI14*HI20</f>
        <v>4255.4206643168</v>
      </c>
      <c r="HJ15" s="22">
        <f t="shared" si="256"/>
        <v>4106.4953645716005</v>
      </c>
      <c r="HK15" s="22">
        <f t="shared" si="256"/>
        <v>4024.2961519639994</v>
      </c>
      <c r="HL15" s="22">
        <f t="shared" si="256"/>
        <v>4089.6145451392003</v>
      </c>
      <c r="HM15" s="22">
        <f t="shared" si="256"/>
        <v>4118.267197616</v>
      </c>
      <c r="HN15" s="22"/>
      <c r="HO15" s="22"/>
      <c r="HP15" s="22">
        <f t="shared" ref="HP15:HT15" si="257">HP14*HP20</f>
        <v>4076.9149198139999</v>
      </c>
      <c r="HQ15" s="22">
        <f t="shared" si="257"/>
        <v>4004.1977778263999</v>
      </c>
      <c r="HR15" s="22">
        <f t="shared" si="257"/>
        <v>4136.8618445439997</v>
      </c>
      <c r="HS15" s="22">
        <f t="shared" si="257"/>
        <v>3949.5180871080001</v>
      </c>
      <c r="HT15" s="22">
        <f t="shared" si="257"/>
        <v>3992.4386654393998</v>
      </c>
      <c r="HU15" s="22"/>
      <c r="HV15" s="22"/>
      <c r="HW15" s="22">
        <f t="shared" ref="HW15:IA15" si="258">HW14*HW20</f>
        <v>3988.6002676959993</v>
      </c>
      <c r="HX15" s="22">
        <f t="shared" si="258"/>
        <v>4058.2955370495997</v>
      </c>
      <c r="HY15" s="22">
        <f t="shared" si="258"/>
        <v>4135.9454060562002</v>
      </c>
      <c r="HZ15" s="22">
        <f t="shared" si="258"/>
        <v>4173.3114883899998</v>
      </c>
      <c r="IA15" s="22">
        <f t="shared" si="258"/>
        <v>4129.2488728061999</v>
      </c>
      <c r="IB15" s="22"/>
      <c r="IC15" s="22"/>
      <c r="ID15" s="22">
        <f t="shared" ref="ID15:IH15" si="259">ID14*ID20</f>
        <v>4151.9843472492003</v>
      </c>
      <c r="IE15" s="22">
        <f t="shared" si="259"/>
        <v>4219.3669261303994</v>
      </c>
      <c r="IF15" s="22">
        <f t="shared" si="259"/>
        <v>4227.3938593656003</v>
      </c>
      <c r="IG15" s="22">
        <f t="shared" si="259"/>
        <v>4405.0107231305992</v>
      </c>
      <c r="IH15" s="22">
        <f t="shared" si="259"/>
        <v>4314.1195536648002</v>
      </c>
      <c r="II15" s="22"/>
      <c r="IJ15" s="22"/>
      <c r="IK15" s="22">
        <f t="shared" ref="IK15:IO15" si="260">IK14*IK20</f>
        <v>4289.0608727119998</v>
      </c>
      <c r="IL15" s="22">
        <f t="shared" si="260"/>
        <v>4231.1064394455998</v>
      </c>
      <c r="IM15" s="22">
        <f t="shared" si="260"/>
        <v>4296.7348242389999</v>
      </c>
      <c r="IN15" s="22">
        <f t="shared" si="260"/>
        <v>4255.7413924344</v>
      </c>
      <c r="IO15" s="22">
        <f t="shared" si="260"/>
        <v>4275.6653811300002</v>
      </c>
      <c r="IP15" s="85"/>
      <c r="IQ15" s="22"/>
      <c r="IR15" s="22">
        <f t="shared" ref="IR15:IV15" si="261">IR14*IR20</f>
        <v>4275.6653811300002</v>
      </c>
      <c r="IS15" s="22">
        <f t="shared" si="261"/>
        <v>4340.887189903</v>
      </c>
      <c r="IT15" s="22">
        <f t="shared" si="261"/>
        <v>4244.3179113962005</v>
      </c>
      <c r="IU15" s="22">
        <f t="shared" si="261"/>
        <v>4344.6349116258007</v>
      </c>
      <c r="IV15" s="22">
        <f t="shared" si="261"/>
        <v>4432.2827764247995</v>
      </c>
      <c r="IW15" s="22"/>
      <c r="IX15" s="22"/>
      <c r="IY15" s="22">
        <f t="shared" ref="IY15:JC15" si="262">IY14*IY20</f>
        <v>4506.2586682475994</v>
      </c>
      <c r="IZ15" s="22">
        <f t="shared" si="262"/>
        <v>4414.7416292099997</v>
      </c>
      <c r="JA15" s="22">
        <f t="shared" si="262"/>
        <v>4497.9238377831998</v>
      </c>
      <c r="JB15" s="22">
        <f t="shared" si="262"/>
        <v>4464.8865929579997</v>
      </c>
      <c r="JC15" s="22">
        <f t="shared" si="262"/>
        <v>4632.2610788036</v>
      </c>
      <c r="JD15" s="22"/>
      <c r="JE15" s="22"/>
      <c r="JF15" s="22">
        <f t="shared" ref="JF15:JJ15" si="263">JF14*JF20</f>
        <v>4640.8988020097995</v>
      </c>
      <c r="JG15" s="22">
        <f t="shared" si="263"/>
        <v>4667.1084709721999</v>
      </c>
      <c r="JH15" s="22">
        <f t="shared" si="263"/>
        <v>4705.3992150263994</v>
      </c>
      <c r="JI15" s="22">
        <f t="shared" si="263"/>
        <v>4760.5646276232001</v>
      </c>
      <c r="JJ15" s="22">
        <f t="shared" si="263"/>
        <v>4815.4530517632002</v>
      </c>
      <c r="JK15" s="22"/>
      <c r="JL15" s="22"/>
      <c r="JM15" s="22">
        <f t="shared" ref="JM15:JQ15" si="264">JM14*JM20</f>
        <v>4887.3888984689993</v>
      </c>
      <c r="JN15" s="22">
        <f t="shared" si="264"/>
        <v>4644.4437427849998</v>
      </c>
      <c r="JO15" s="22">
        <f t="shared" si="264"/>
        <v>4696.6763273495999</v>
      </c>
      <c r="JP15" s="22">
        <f t="shared" si="264"/>
        <v>4547.7097571179993</v>
      </c>
      <c r="JQ15" s="22">
        <f t="shared" si="264"/>
        <v>4461.1857855487997</v>
      </c>
      <c r="JR15" s="22"/>
      <c r="JS15" s="22"/>
      <c r="JT15" s="22">
        <f t="shared" ref="JT15:JX15" si="265">JT14*JT20</f>
        <v>4680.2366523791998</v>
      </c>
      <c r="JU15" s="22">
        <f t="shared" si="265"/>
        <v>4654.4055387169992</v>
      </c>
      <c r="JV15" s="22">
        <f t="shared" si="265"/>
        <v>4817.4147005929999</v>
      </c>
      <c r="JW15" s="22">
        <f t="shared" si="265"/>
        <v>4762.4480785815995</v>
      </c>
      <c r="JX15" s="22">
        <f t="shared" si="265"/>
        <v>4805.1820358300001</v>
      </c>
      <c r="JY15" s="22"/>
      <c r="JZ15" s="22"/>
      <c r="KA15" s="22">
        <f t="shared" ref="KA15:KE15" si="266">KA14*KA20</f>
        <v>4805.1820358300001</v>
      </c>
      <c r="KB15" s="22">
        <f t="shared" si="266"/>
        <v>4866.6295131167999</v>
      </c>
      <c r="KC15" s="22">
        <f t="shared" si="266"/>
        <v>4850.5110953727999</v>
      </c>
      <c r="KD15" s="22">
        <f t="shared" si="266"/>
        <v>4961.9202222546</v>
      </c>
      <c r="KE15" s="22">
        <f t="shared" si="266"/>
        <v>4944.3794718713998</v>
      </c>
      <c r="KF15" s="22"/>
      <c r="KG15" s="22"/>
      <c r="KH15" s="22">
        <f t="shared" ref="KH15:KL15" si="267">KH14*KH20</f>
        <v>4807.9644867320003</v>
      </c>
      <c r="KI15" s="22">
        <f t="shared" si="267"/>
        <v>4887.4004065853997</v>
      </c>
      <c r="KJ15" s="22">
        <f t="shared" si="267"/>
        <v>4889.2272208559998</v>
      </c>
      <c r="KK15" s="22">
        <f t="shared" si="267"/>
        <v>4933.2859563085995</v>
      </c>
      <c r="KL15" s="22">
        <f t="shared" si="267"/>
        <v>4949.9035882053995</v>
      </c>
      <c r="KM15" s="22"/>
      <c r="KN15" s="22"/>
      <c r="KO15" s="22">
        <f t="shared" ref="KO15:KS15" si="268">KO14*KO20</f>
        <v>5011.7119397400002</v>
      </c>
      <c r="KP15" s="22">
        <f t="shared" si="268"/>
        <v>4982.5401212993993</v>
      </c>
      <c r="KQ15" s="22">
        <f t="shared" si="268"/>
        <v>5008.6973423519994</v>
      </c>
      <c r="KR15" s="22">
        <f t="shared" si="268"/>
        <v>4964.5573225600001</v>
      </c>
      <c r="KS15" s="22">
        <f t="shared" si="268"/>
        <v>5027.2383067829996</v>
      </c>
      <c r="KT15" s="22"/>
      <c r="KU15" s="22"/>
      <c r="KV15" s="22">
        <f t="shared" ref="KV15:KZ15" si="269">KV14*KV20</f>
        <v>5027.2383067829996</v>
      </c>
      <c r="KW15" s="22">
        <f t="shared" si="269"/>
        <v>4976.8735644671988</v>
      </c>
      <c r="KX15" s="22">
        <f t="shared" si="269"/>
        <v>5056.6694546742001</v>
      </c>
      <c r="KY15" s="22">
        <f t="shared" si="269"/>
        <v>5072.9205023573995</v>
      </c>
      <c r="KZ15" s="22">
        <f t="shared" si="269"/>
        <v>5028.7038279279996</v>
      </c>
      <c r="LA15" s="22"/>
      <c r="LB15" s="22"/>
      <c r="LC15" s="22">
        <f t="shared" ref="LC15:LG15" si="270">LC14*LC20</f>
        <v>4818.4369608407997</v>
      </c>
      <c r="LD15" s="22">
        <f t="shared" si="270"/>
        <v>4966.9168832535997</v>
      </c>
      <c r="LE15" s="22">
        <f t="shared" si="270"/>
        <v>5124.3118259761995</v>
      </c>
      <c r="LF15" s="22">
        <f t="shared" si="270"/>
        <v>5121.791813038999</v>
      </c>
      <c r="LG15" s="22">
        <f t="shared" si="270"/>
        <v>5348.5398019526001</v>
      </c>
      <c r="LH15" s="22"/>
      <c r="LI15" s="22"/>
      <c r="LJ15" s="22">
        <f t="shared" ref="LJ15:LN15" si="271">LJ14*LJ20</f>
        <v>5320.4168314769995</v>
      </c>
      <c r="LK15" s="22">
        <f t="shared" si="271"/>
        <v>5306.1653961799993</v>
      </c>
      <c r="LL15" s="22">
        <f t="shared" si="271"/>
        <v>5316.3204050087998</v>
      </c>
      <c r="LM15" s="22">
        <f t="shared" si="271"/>
        <v>5397.4445346734001</v>
      </c>
      <c r="LN15" s="22">
        <f t="shared" si="271"/>
        <v>5397.5651494335998</v>
      </c>
      <c r="LO15" s="22"/>
      <c r="LP15" s="22"/>
      <c r="LQ15" s="22">
        <f t="shared" ref="LQ15:LU15" si="272">LQ14*LQ20</f>
        <v>5416.9966039749997</v>
      </c>
      <c r="LR15" s="22">
        <f t="shared" si="272"/>
        <v>5379.6595785328</v>
      </c>
      <c r="LS15" s="22">
        <f t="shared" si="272"/>
        <v>5317.5553449480003</v>
      </c>
      <c r="LT15" s="22">
        <f t="shared" si="272"/>
        <v>5263.5880992287994</v>
      </c>
      <c r="LU15" s="22">
        <f t="shared" si="272"/>
        <v>5353.9007102679998</v>
      </c>
      <c r="LV15" s="22"/>
      <c r="LW15" s="22"/>
      <c r="LX15" s="22">
        <f t="shared" ref="LX15:MB15" si="273">LX14*LX20</f>
        <v>5239.8043941143997</v>
      </c>
      <c r="LY15" s="22">
        <f t="shared" si="273"/>
        <v>5132.0524452119998</v>
      </c>
      <c r="LZ15" s="22">
        <f t="shared" si="273"/>
        <v>5089.3672100655995</v>
      </c>
      <c r="MA15" s="22">
        <f t="shared" si="273"/>
        <v>5164.5568333832007</v>
      </c>
      <c r="MB15" s="22">
        <f t="shared" si="273"/>
        <v>5230.7931200953999</v>
      </c>
      <c r="MC15" s="22"/>
      <c r="MD15" s="22"/>
      <c r="ME15" s="22">
        <f t="shared" ref="ME15:MI15" si="274">ME14*ME20</f>
        <v>4978.6472804650994</v>
      </c>
      <c r="MF15" s="22">
        <f t="shared" si="274"/>
        <v>5015.4478006071995</v>
      </c>
      <c r="MG15" s="22">
        <f t="shared" si="274"/>
        <v>5020.5444411231992</v>
      </c>
      <c r="MH15" s="22">
        <f t="shared" si="274"/>
        <v>4939.2459480627995</v>
      </c>
      <c r="MI15" s="22">
        <f t="shared" si="274"/>
        <v>4948.1916346368007</v>
      </c>
      <c r="MJ15" s="22"/>
      <c r="MK15" s="22"/>
      <c r="ML15" s="22">
        <f t="shared" ref="ML15:MP15" si="275">ML14*ML20</f>
        <v>4996.2547977650001</v>
      </c>
      <c r="MM15" s="22">
        <f t="shared" si="275"/>
        <v>4863.9976598069998</v>
      </c>
      <c r="MN15" s="22">
        <f t="shared" si="275"/>
        <v>4856.7339880620002</v>
      </c>
      <c r="MO15" s="22">
        <f t="shared" si="275"/>
        <v>4946.0582900014006</v>
      </c>
      <c r="MP15" s="22">
        <f t="shared" si="275"/>
        <v>5234.3814477922006</v>
      </c>
      <c r="MQ15" s="22"/>
      <c r="MR15" s="22"/>
      <c r="MS15" s="22">
        <f t="shared" ref="MS15:MV15" si="276">MS14*MS20</f>
        <v>5270.6706614408004</v>
      </c>
      <c r="MT15" s="22">
        <f t="shared" si="276"/>
        <v>5327.5006062299999</v>
      </c>
      <c r="MU15" s="22">
        <f t="shared" si="276"/>
        <v>5355.1369509329998</v>
      </c>
      <c r="MV15" s="22">
        <f t="shared" si="276"/>
        <v>5451.7540917400001</v>
      </c>
      <c r="MW15" s="22">
        <v>5451.7540917400001</v>
      </c>
      <c r="MX15" s="22"/>
      <c r="MY15" s="22"/>
      <c r="MZ15" s="22">
        <f t="shared" ref="MZ15:NC15" si="277">MZ14*MZ20</f>
        <v>5395.5113254416001</v>
      </c>
      <c r="NA15" s="22">
        <f t="shared" si="277"/>
        <v>5482.5357016584003</v>
      </c>
      <c r="NB15" s="22">
        <f t="shared" si="277"/>
        <v>5449.6607609576004</v>
      </c>
      <c r="NC15" s="22">
        <f t="shared" si="277"/>
        <v>5449.6607609576004</v>
      </c>
    </row>
    <row r="16" spans="1:368" x14ac:dyDescent="0.25">
      <c r="A16" s="37" t="s">
        <v>126</v>
      </c>
      <c r="B16" s="40">
        <v>17.82</v>
      </c>
      <c r="C16" s="40">
        <f>C13*0.22</f>
        <v>39.6</v>
      </c>
      <c r="D16" s="40">
        <f>D13*0.22</f>
        <v>39.6</v>
      </c>
      <c r="E16" s="40"/>
      <c r="F16" s="40"/>
      <c r="G16" s="40">
        <f>G13*0.22</f>
        <v>41.8</v>
      </c>
      <c r="H16" s="40">
        <f>H13*0.22</f>
        <v>39.6</v>
      </c>
      <c r="I16" s="40">
        <f>I13*0.22</f>
        <v>46.2</v>
      </c>
      <c r="J16" s="40">
        <f>J13*0.22</f>
        <v>52.8</v>
      </c>
      <c r="K16" s="40">
        <f>K13*0.22</f>
        <v>52.8</v>
      </c>
      <c r="L16" s="40"/>
      <c r="M16" s="40"/>
      <c r="N16" s="40">
        <f>N13*0.22</f>
        <v>55</v>
      </c>
      <c r="O16" s="40">
        <f>O13*0.22</f>
        <v>66</v>
      </c>
      <c r="P16" s="40">
        <f>P13*0.22</f>
        <v>66</v>
      </c>
      <c r="Q16" s="40">
        <f>Q13*0.22</f>
        <v>68.2</v>
      </c>
      <c r="R16" s="40">
        <f>R13*0.22</f>
        <v>63.8</v>
      </c>
      <c r="S16" s="40"/>
      <c r="T16" s="40"/>
      <c r="U16" s="40">
        <f>U13*0.22</f>
        <v>63.8</v>
      </c>
      <c r="V16" s="40">
        <f>V13*0.22</f>
        <v>68.2</v>
      </c>
      <c r="W16" s="40">
        <f>W13*0.22</f>
        <v>63.8</v>
      </c>
      <c r="X16" s="40">
        <f>X13*0.22</f>
        <v>59.4</v>
      </c>
      <c r="Y16" s="40">
        <f>Y13*0.22</f>
        <v>61.6</v>
      </c>
      <c r="Z16" s="40"/>
      <c r="AA16" s="40"/>
      <c r="AB16" s="40">
        <f t="shared" ref="AB16:AF16" si="278">AB13*0.22</f>
        <v>63.8</v>
      </c>
      <c r="AC16" s="40">
        <f t="shared" si="278"/>
        <v>59.4</v>
      </c>
      <c r="AD16" s="40">
        <f t="shared" si="278"/>
        <v>63.8</v>
      </c>
      <c r="AE16" s="40">
        <f t="shared" si="278"/>
        <v>59.4</v>
      </c>
      <c r="AF16" s="40">
        <f t="shared" si="278"/>
        <v>55</v>
      </c>
      <c r="AG16" s="40"/>
      <c r="AH16" s="40"/>
      <c r="AI16" s="40">
        <f t="shared" ref="AI16" si="279">AI13*0.22</f>
        <v>55</v>
      </c>
      <c r="AJ16" s="40">
        <f>AJ13*0.22</f>
        <v>55</v>
      </c>
      <c r="AK16" s="40">
        <f>AK13*0.22</f>
        <v>55</v>
      </c>
      <c r="AL16" s="40">
        <f>AL13*0.22</f>
        <v>50.6</v>
      </c>
      <c r="AM16" s="40">
        <f>AM13*0.22</f>
        <v>50.6</v>
      </c>
      <c r="AN16" s="40"/>
      <c r="AO16" s="40"/>
      <c r="AP16" s="40">
        <f>AP13*0.22</f>
        <v>50.6</v>
      </c>
      <c r="AQ16" s="40">
        <f t="shared" ref="AQ16:AT16" si="280">AQ13*0.22</f>
        <v>52.8</v>
      </c>
      <c r="AR16" s="40">
        <f t="shared" si="280"/>
        <v>46.2</v>
      </c>
      <c r="AS16" s="40">
        <f t="shared" si="280"/>
        <v>46.2</v>
      </c>
      <c r="AT16" s="40">
        <f t="shared" si="280"/>
        <v>41.8</v>
      </c>
      <c r="AU16" s="40"/>
      <c r="AV16" s="40"/>
      <c r="AW16" s="40">
        <f t="shared" ref="AW16:AY16" si="281">AW13*0.22</f>
        <v>41.8</v>
      </c>
      <c r="AX16" s="40">
        <f t="shared" si="281"/>
        <v>44</v>
      </c>
      <c r="AY16" s="40">
        <f t="shared" si="281"/>
        <v>41.8</v>
      </c>
      <c r="AZ16" s="40">
        <f t="shared" ref="AZ16:BA16" si="282">AZ13*0.22</f>
        <v>41.8</v>
      </c>
      <c r="BA16" s="40">
        <f t="shared" si="282"/>
        <v>41.8</v>
      </c>
      <c r="BB16" s="40"/>
      <c r="BC16" s="40"/>
      <c r="BD16" s="40">
        <f t="shared" ref="BD16:BE16" si="283">BD13*0.22</f>
        <v>41.8</v>
      </c>
      <c r="BE16" s="40">
        <f t="shared" si="283"/>
        <v>41.8</v>
      </c>
      <c r="BF16" s="40">
        <f t="shared" ref="BF16:BG16" si="284">BF13*0.22</f>
        <v>33</v>
      </c>
      <c r="BG16" s="40">
        <f t="shared" si="284"/>
        <v>30.8</v>
      </c>
      <c r="BH16" s="40">
        <f t="shared" ref="BH16" si="285">BH13*0.22</f>
        <v>15.4</v>
      </c>
      <c r="BI16" s="40"/>
      <c r="BJ16" s="40"/>
      <c r="BK16" s="40">
        <f t="shared" ref="BK16:BL16" si="286">BK13*0.22</f>
        <v>15.4</v>
      </c>
      <c r="BL16" s="40">
        <f t="shared" si="286"/>
        <v>15.4</v>
      </c>
      <c r="BM16" s="40">
        <f t="shared" ref="BM16:BN16" si="287">BM13*0.22</f>
        <v>15.4</v>
      </c>
      <c r="BN16" s="40">
        <f t="shared" si="287"/>
        <v>15.4</v>
      </c>
      <c r="BO16" s="40">
        <f t="shared" ref="BO16" si="288">BO13*0.22</f>
        <v>15.4</v>
      </c>
      <c r="BP16" s="40"/>
      <c r="BQ16" s="40"/>
      <c r="BR16" s="40">
        <f t="shared" ref="BR16:BV16" si="289">BR13*0.22</f>
        <v>15.4</v>
      </c>
      <c r="BS16" s="40">
        <f t="shared" si="289"/>
        <v>6.6</v>
      </c>
      <c r="BT16" s="40">
        <f t="shared" si="289"/>
        <v>8.8000000000000007</v>
      </c>
      <c r="BU16" s="40">
        <f t="shared" si="289"/>
        <v>4.4000000000000004</v>
      </c>
      <c r="BV16" s="40">
        <f t="shared" si="289"/>
        <v>-2.2000000000000002</v>
      </c>
      <c r="BW16" s="40"/>
      <c r="BX16" s="40"/>
      <c r="BY16" s="40">
        <f t="shared" ref="BY16" si="290">BY13*0.22</f>
        <v>2.2000000000000002</v>
      </c>
      <c r="BZ16" s="40">
        <f>BZ13*0.22</f>
        <v>-6.6</v>
      </c>
      <c r="CA16" s="40">
        <f t="shared" ref="CA16:CC16" si="291">CA13*0.22</f>
        <v>-11</v>
      </c>
      <c r="CB16" s="40">
        <f t="shared" si="291"/>
        <v>-2.2000000000000002</v>
      </c>
      <c r="CC16" s="40">
        <f t="shared" si="291"/>
        <v>13.2</v>
      </c>
      <c r="CD16" s="40"/>
      <c r="CE16" s="40"/>
      <c r="CF16" s="40">
        <f t="shared" ref="CF16:CG16" si="292">CF13*0.22</f>
        <v>8.8000000000000007</v>
      </c>
      <c r="CG16" s="40">
        <f t="shared" si="292"/>
        <v>8.8000000000000007</v>
      </c>
      <c r="CH16" s="40">
        <f t="shared" ref="CH16:CI16" si="293">CH13*0.22</f>
        <v>19.8</v>
      </c>
      <c r="CI16" s="40">
        <f t="shared" si="293"/>
        <v>8.8000000000000007</v>
      </c>
      <c r="CJ16" s="40">
        <f t="shared" ref="CJ16" si="294">CJ13*0.22</f>
        <v>4.4000000000000004</v>
      </c>
      <c r="CK16" s="40"/>
      <c r="CL16" s="40"/>
      <c r="CM16" s="40">
        <f t="shared" ref="CM16:CQ16" si="295">CM13*0.22</f>
        <v>4.4000000000000004</v>
      </c>
      <c r="CN16" s="40">
        <f t="shared" si="295"/>
        <v>-2.2000000000000002</v>
      </c>
      <c r="CO16" s="40">
        <f t="shared" si="295"/>
        <v>0</v>
      </c>
      <c r="CP16" s="40">
        <f t="shared" si="295"/>
        <v>-2.2000000000000002</v>
      </c>
      <c r="CQ16" s="40">
        <f t="shared" si="295"/>
        <v>-2.2000000000000002</v>
      </c>
      <c r="CR16" s="40"/>
      <c r="CS16" s="40"/>
      <c r="CT16" s="40">
        <f t="shared" ref="CT16:CX16" si="296">CT13*0.22</f>
        <v>-6.6</v>
      </c>
      <c r="CU16" s="40">
        <f t="shared" si="296"/>
        <v>-15.4</v>
      </c>
      <c r="CV16" s="40">
        <f t="shared" si="296"/>
        <v>-6.6</v>
      </c>
      <c r="CW16" s="40">
        <f t="shared" si="296"/>
        <v>-6.6</v>
      </c>
      <c r="CX16" s="40">
        <f t="shared" si="296"/>
        <v>-6.6</v>
      </c>
      <c r="CY16" s="40"/>
      <c r="CZ16" s="40"/>
      <c r="DA16" s="40">
        <f t="shared" ref="DA16:DE16" si="297">DA13*0.22</f>
        <v>-15.4</v>
      </c>
      <c r="DB16" s="40">
        <f t="shared" si="297"/>
        <v>-6.6</v>
      </c>
      <c r="DC16" s="40">
        <f t="shared" si="297"/>
        <v>-4.4000000000000004</v>
      </c>
      <c r="DD16" s="40">
        <f t="shared" si="297"/>
        <v>11</v>
      </c>
      <c r="DE16" s="40">
        <f t="shared" si="297"/>
        <v>8.8000000000000007</v>
      </c>
      <c r="DF16" s="40"/>
      <c r="DG16" s="40"/>
      <c r="DH16" s="40">
        <f t="shared" ref="DH16:DL16" si="298">DH13*0.22</f>
        <v>13.2</v>
      </c>
      <c r="DI16" s="40">
        <v>13.2</v>
      </c>
      <c r="DJ16" s="40">
        <f t="shared" si="298"/>
        <v>13.2</v>
      </c>
      <c r="DK16" s="40">
        <f t="shared" si="298"/>
        <v>15.4</v>
      </c>
      <c r="DL16" s="40">
        <f t="shared" si="298"/>
        <v>15.4</v>
      </c>
      <c r="DM16" s="40"/>
      <c r="DN16" s="40"/>
      <c r="DO16" s="40">
        <f t="shared" ref="DO16:DP16" si="299">DO13*0.22</f>
        <v>17.600000000000001</v>
      </c>
      <c r="DP16" s="40">
        <f t="shared" si="299"/>
        <v>-2.2000000000000002</v>
      </c>
      <c r="DQ16" s="40">
        <f t="shared" ref="DQ16:DR16" si="300">DQ13*0.22</f>
        <v>-6.6</v>
      </c>
      <c r="DR16" s="40">
        <f t="shared" si="300"/>
        <v>-13.2</v>
      </c>
      <c r="DS16" s="40">
        <v>-13.2</v>
      </c>
      <c r="DT16" s="40"/>
      <c r="DU16" s="40"/>
      <c r="DV16" s="40">
        <f t="shared" ref="DV16:DY16" si="301">DV13*0.22</f>
        <v>-11</v>
      </c>
      <c r="DW16" s="40">
        <f t="shared" si="301"/>
        <v>-8.8000000000000007</v>
      </c>
      <c r="DX16" s="40">
        <f t="shared" si="301"/>
        <v>-8.8000000000000007</v>
      </c>
      <c r="DY16" s="40">
        <f t="shared" si="301"/>
        <v>-19.8</v>
      </c>
      <c r="DZ16" s="40">
        <f t="shared" ref="DZ16" si="302">DZ13*0.22</f>
        <v>-24.2</v>
      </c>
      <c r="EA16" s="40"/>
      <c r="EB16" s="40"/>
      <c r="EC16" s="40">
        <f t="shared" ref="EC16:EG16" si="303">EC13*0.22</f>
        <v>-19.8</v>
      </c>
      <c r="ED16" s="40">
        <f t="shared" si="303"/>
        <v>-19.8</v>
      </c>
      <c r="EE16" s="40">
        <f t="shared" si="303"/>
        <v>-19.8</v>
      </c>
      <c r="EF16" s="40">
        <f t="shared" si="303"/>
        <v>-11</v>
      </c>
      <c r="EG16" s="40">
        <f t="shared" si="303"/>
        <v>6.6</v>
      </c>
      <c r="EH16" s="40"/>
      <c r="EI16" s="40"/>
      <c r="EJ16" s="40">
        <f t="shared" ref="EJ16:EN16" si="304">EJ13*0.22</f>
        <v>4.4000000000000004</v>
      </c>
      <c r="EK16" s="40">
        <f t="shared" si="304"/>
        <v>4.4000000000000004</v>
      </c>
      <c r="EL16" s="40">
        <f t="shared" si="304"/>
        <v>11</v>
      </c>
      <c r="EM16" s="40">
        <f t="shared" si="304"/>
        <v>17.600000000000001</v>
      </c>
      <c r="EN16" s="40">
        <f t="shared" si="304"/>
        <v>17.600000000000001</v>
      </c>
      <c r="EO16" s="40"/>
      <c r="EP16" s="40"/>
      <c r="EQ16" s="40">
        <f t="shared" ref="EQ16:EU16" si="305">EQ13*0.22</f>
        <v>19.8</v>
      </c>
      <c r="ER16" s="40">
        <f t="shared" si="305"/>
        <v>19.8</v>
      </c>
      <c r="ES16" s="40">
        <f t="shared" si="305"/>
        <v>24.2</v>
      </c>
      <c r="ET16" s="40">
        <f t="shared" si="305"/>
        <v>26.4</v>
      </c>
      <c r="EU16" s="40">
        <f t="shared" si="305"/>
        <v>19.8</v>
      </c>
      <c r="EV16" s="40"/>
      <c r="EW16" s="40"/>
      <c r="EX16" s="40">
        <f t="shared" ref="EX16:FB16" si="306">EX13*0.22</f>
        <v>22</v>
      </c>
      <c r="EY16" s="40">
        <f t="shared" si="306"/>
        <v>19.8</v>
      </c>
      <c r="EZ16" s="40">
        <f t="shared" si="306"/>
        <v>19.8</v>
      </c>
      <c r="FA16" s="40">
        <f t="shared" si="306"/>
        <v>30.8</v>
      </c>
      <c r="FB16" s="40">
        <f t="shared" si="306"/>
        <v>33</v>
      </c>
      <c r="FC16" s="40"/>
      <c r="FD16" s="40"/>
      <c r="FE16" s="40">
        <f t="shared" ref="FE16:FI16" si="307">FE13*0.22</f>
        <v>33</v>
      </c>
      <c r="FF16" s="40">
        <f t="shared" si="307"/>
        <v>33</v>
      </c>
      <c r="FG16" s="40">
        <f t="shared" si="307"/>
        <v>33</v>
      </c>
      <c r="FH16" s="40">
        <f t="shared" si="307"/>
        <v>33</v>
      </c>
      <c r="FI16" s="40">
        <f t="shared" si="307"/>
        <v>37.4</v>
      </c>
      <c r="FJ16" s="40"/>
      <c r="FK16" s="40"/>
      <c r="FL16" s="40">
        <f t="shared" ref="FL16:FP16" si="308">FL13*0.22</f>
        <v>35.200000000000003</v>
      </c>
      <c r="FM16" s="40">
        <f t="shared" si="308"/>
        <v>17.600000000000001</v>
      </c>
      <c r="FN16" s="40">
        <f t="shared" si="308"/>
        <v>22</v>
      </c>
      <c r="FO16" s="40">
        <f t="shared" si="308"/>
        <v>30.8</v>
      </c>
      <c r="FP16" s="40">
        <f t="shared" si="308"/>
        <v>37.4</v>
      </c>
      <c r="FQ16" s="40"/>
      <c r="FR16" s="40"/>
      <c r="FS16" s="40">
        <f t="shared" ref="FS16:FW16" si="309">FS13*0.22</f>
        <v>41.8</v>
      </c>
      <c r="FT16" s="40">
        <f t="shared" si="309"/>
        <v>41.8</v>
      </c>
      <c r="FU16" s="40">
        <f t="shared" si="309"/>
        <v>44</v>
      </c>
      <c r="FV16" s="40">
        <f t="shared" si="309"/>
        <v>41.8</v>
      </c>
      <c r="FW16" s="40">
        <f t="shared" si="309"/>
        <v>41.8</v>
      </c>
      <c r="FX16" s="40"/>
      <c r="FY16" s="40"/>
      <c r="FZ16" s="40">
        <f t="shared" ref="FZ16:GD16" si="310">FZ13*0.22</f>
        <v>41.8</v>
      </c>
      <c r="GA16" s="40">
        <f t="shared" si="310"/>
        <v>35.200000000000003</v>
      </c>
      <c r="GB16" s="40">
        <f t="shared" si="310"/>
        <v>41.8</v>
      </c>
      <c r="GC16" s="40">
        <f t="shared" si="310"/>
        <v>35.200000000000003</v>
      </c>
      <c r="GD16" s="40">
        <f t="shared" si="310"/>
        <v>35.200000000000003</v>
      </c>
      <c r="GE16" s="40"/>
      <c r="GF16" s="40"/>
      <c r="GG16" s="40">
        <f t="shared" ref="GG16:GK16" si="311">GG13*0.22</f>
        <v>35.200000000000003</v>
      </c>
      <c r="GH16" s="40">
        <f t="shared" si="311"/>
        <v>37.4</v>
      </c>
      <c r="GI16" s="40">
        <f t="shared" si="311"/>
        <v>41.8</v>
      </c>
      <c r="GJ16" s="40">
        <f t="shared" si="311"/>
        <v>41.8</v>
      </c>
      <c r="GK16" s="40">
        <f t="shared" si="311"/>
        <v>48.4</v>
      </c>
      <c r="GL16" s="40"/>
      <c r="GM16" s="40"/>
      <c r="GN16" s="40">
        <f t="shared" ref="GN16:GR16" si="312">GN13*0.22</f>
        <v>48.4</v>
      </c>
      <c r="GO16" s="40">
        <f t="shared" si="312"/>
        <v>48.4</v>
      </c>
      <c r="GP16" s="40">
        <f t="shared" si="312"/>
        <v>81.400000000000006</v>
      </c>
      <c r="GQ16" s="40">
        <f t="shared" si="312"/>
        <v>74.8</v>
      </c>
      <c r="GR16" s="40">
        <f t="shared" si="312"/>
        <v>68.2</v>
      </c>
      <c r="GS16" s="40"/>
      <c r="GT16" s="40"/>
      <c r="GU16" s="40">
        <f t="shared" ref="GU16:GY16" si="313">GU13*0.22</f>
        <v>46.2</v>
      </c>
      <c r="GV16" s="40">
        <f t="shared" si="313"/>
        <v>50.6</v>
      </c>
      <c r="GW16" s="40">
        <f t="shared" si="313"/>
        <v>63.8</v>
      </c>
      <c r="GX16" s="40">
        <f t="shared" si="313"/>
        <v>63.8</v>
      </c>
      <c r="GY16" s="40">
        <f t="shared" si="313"/>
        <v>68.2</v>
      </c>
      <c r="GZ16" s="40"/>
      <c r="HA16" s="40"/>
      <c r="HB16" s="40">
        <f t="shared" ref="HB16:HF16" si="314">HB13*0.22</f>
        <v>68.2</v>
      </c>
      <c r="HC16" s="40">
        <f t="shared" si="314"/>
        <v>81.400000000000006</v>
      </c>
      <c r="HD16" s="40">
        <f t="shared" si="314"/>
        <v>101.2</v>
      </c>
      <c r="HE16" s="40">
        <f t="shared" si="314"/>
        <v>101.2</v>
      </c>
      <c r="HF16" s="40">
        <f t="shared" si="314"/>
        <v>103.4</v>
      </c>
      <c r="HG16" s="40"/>
      <c r="HH16" s="40"/>
      <c r="HI16" s="40">
        <f t="shared" ref="HI16:HM16" si="315">HI13*0.22</f>
        <v>103.4</v>
      </c>
      <c r="HJ16" s="40">
        <f t="shared" si="315"/>
        <v>74.8</v>
      </c>
      <c r="HK16" s="40">
        <f t="shared" si="315"/>
        <v>63.8</v>
      </c>
      <c r="HL16" s="40">
        <f t="shared" si="315"/>
        <v>70.400000000000006</v>
      </c>
      <c r="HM16" s="40">
        <f t="shared" si="315"/>
        <v>68.2</v>
      </c>
      <c r="HN16" s="40"/>
      <c r="HO16" s="40"/>
      <c r="HP16" s="40">
        <f t="shared" ref="HP16:HT16" si="316">HP13*0.22</f>
        <v>68.2</v>
      </c>
      <c r="HQ16" s="40">
        <f t="shared" si="316"/>
        <v>52.8</v>
      </c>
      <c r="HR16" s="40">
        <f t="shared" si="316"/>
        <v>52.8</v>
      </c>
      <c r="HS16" s="40">
        <f t="shared" si="316"/>
        <v>37.4</v>
      </c>
      <c r="HT16" s="40">
        <f t="shared" si="316"/>
        <v>46.2</v>
      </c>
      <c r="HU16" s="40"/>
      <c r="HV16" s="40"/>
      <c r="HW16" s="40">
        <f t="shared" ref="HW16:IA16" si="317">HW13*0.22</f>
        <v>41.8</v>
      </c>
      <c r="HX16" s="40">
        <f t="shared" si="317"/>
        <v>46.2</v>
      </c>
      <c r="HY16" s="40">
        <f t="shared" si="317"/>
        <v>55</v>
      </c>
      <c r="HZ16" s="40">
        <f t="shared" si="317"/>
        <v>48.4</v>
      </c>
      <c r="IA16" s="40">
        <f t="shared" si="317"/>
        <v>44</v>
      </c>
      <c r="IB16" s="40"/>
      <c r="IC16" s="40"/>
      <c r="ID16" s="40">
        <f t="shared" ref="ID16:IH16" si="318">ID13*0.22</f>
        <v>44</v>
      </c>
      <c r="IE16" s="40">
        <f t="shared" si="318"/>
        <v>48.4</v>
      </c>
      <c r="IF16" s="40">
        <f t="shared" si="318"/>
        <v>48.4</v>
      </c>
      <c r="IG16" s="40">
        <f t="shared" si="318"/>
        <v>52.8</v>
      </c>
      <c r="IH16" s="40">
        <f t="shared" si="318"/>
        <v>52.8</v>
      </c>
      <c r="II16" s="40"/>
      <c r="IJ16" s="40"/>
      <c r="IK16" s="40">
        <f t="shared" ref="IK16:IO16" si="319">IK13*0.22</f>
        <v>57.2</v>
      </c>
      <c r="IL16" s="40">
        <f t="shared" si="319"/>
        <v>57.2</v>
      </c>
      <c r="IM16" s="40">
        <f>IM13*0.22</f>
        <v>57.2</v>
      </c>
      <c r="IN16" s="40">
        <f t="shared" si="319"/>
        <v>63.8</v>
      </c>
      <c r="IO16" s="40">
        <f t="shared" si="319"/>
        <v>63.8</v>
      </c>
      <c r="IP16" s="81"/>
      <c r="IQ16" s="40"/>
      <c r="IR16" s="40">
        <f t="shared" ref="IR16:IS16" si="320">IR13*0.22</f>
        <v>63.8</v>
      </c>
      <c r="IS16" s="40">
        <f t="shared" si="320"/>
        <v>68.2</v>
      </c>
      <c r="IT16" s="40">
        <f>IT13*0.22</f>
        <v>68.2</v>
      </c>
      <c r="IU16" s="40">
        <f t="shared" ref="IU16:IV16" si="321">IU13*0.22</f>
        <v>90.2</v>
      </c>
      <c r="IV16" s="40">
        <f t="shared" si="321"/>
        <v>94.6</v>
      </c>
      <c r="IW16" s="40"/>
      <c r="IX16" s="40"/>
      <c r="IY16" s="40">
        <f t="shared" ref="IY16:IZ16" si="322">IY13*0.22</f>
        <v>94.6</v>
      </c>
      <c r="IZ16" s="40">
        <f t="shared" si="322"/>
        <v>85.8</v>
      </c>
      <c r="JA16" s="40">
        <f>JA13*0.22</f>
        <v>85.8</v>
      </c>
      <c r="JB16" s="40">
        <f t="shared" ref="JB16:JC16" si="323">JB13*0.22</f>
        <v>79.2</v>
      </c>
      <c r="JC16" s="40">
        <f t="shared" si="323"/>
        <v>99</v>
      </c>
      <c r="JD16" s="40"/>
      <c r="JE16" s="40"/>
      <c r="JF16" s="40">
        <f t="shared" ref="JF16:JG16" si="324">JF13*0.22</f>
        <v>96.8</v>
      </c>
      <c r="JG16" s="40">
        <f t="shared" si="324"/>
        <v>116.6</v>
      </c>
      <c r="JH16" s="40">
        <f>JH13*0.22</f>
        <v>129.80000000000001</v>
      </c>
      <c r="JI16" s="40">
        <f t="shared" ref="JI16:JJ16" si="325">JI13*0.22</f>
        <v>140.80000000000001</v>
      </c>
      <c r="JJ16" s="40">
        <f t="shared" si="325"/>
        <v>140.80000000000001</v>
      </c>
      <c r="JK16" s="40"/>
      <c r="JL16" s="40"/>
      <c r="JM16" s="40">
        <f t="shared" ref="JM16:JN16" si="326">JM13*0.22</f>
        <v>140.80000000000001</v>
      </c>
      <c r="JN16" s="40">
        <f t="shared" si="326"/>
        <v>96.8</v>
      </c>
      <c r="JO16" s="40">
        <f>JO13*0.22</f>
        <v>96.8</v>
      </c>
      <c r="JP16" s="40">
        <f t="shared" ref="JP16:JQ16" si="327">JP13*0.22</f>
        <v>85.8</v>
      </c>
      <c r="JQ16" s="40">
        <f t="shared" si="327"/>
        <v>85.8</v>
      </c>
      <c r="JR16" s="40"/>
      <c r="JS16" s="40"/>
      <c r="JT16" s="40">
        <f t="shared" ref="JT16:JU16" si="328">JT13*0.22</f>
        <v>107.8</v>
      </c>
      <c r="JU16" s="40">
        <f t="shared" si="328"/>
        <v>96.8</v>
      </c>
      <c r="JV16" s="40">
        <f>JV13*0.22</f>
        <v>125.4</v>
      </c>
      <c r="JW16" s="40">
        <f t="shared" ref="JW16:JX16" si="329">JW13*0.22</f>
        <v>114.4</v>
      </c>
      <c r="JX16" s="40">
        <f t="shared" si="329"/>
        <v>114.4</v>
      </c>
      <c r="JY16" s="40"/>
      <c r="JZ16" s="40"/>
      <c r="KA16" s="40">
        <f t="shared" ref="KA16:KB16" si="330">KA13*0.22</f>
        <v>114.4</v>
      </c>
      <c r="KB16" s="40">
        <f t="shared" si="330"/>
        <v>127.6</v>
      </c>
      <c r="KC16" s="40">
        <f>KC13*0.22</f>
        <v>127.6</v>
      </c>
      <c r="KD16" s="40">
        <f t="shared" ref="KD16:KE16" si="331">KD13*0.22</f>
        <v>151.80000000000001</v>
      </c>
      <c r="KE16" s="40">
        <f t="shared" si="331"/>
        <v>151.80000000000001</v>
      </c>
      <c r="KF16" s="40"/>
      <c r="KG16" s="40"/>
      <c r="KH16" s="40">
        <f t="shared" ref="KH16:KI16" si="332">KH13*0.22</f>
        <v>140.80000000000001</v>
      </c>
      <c r="KI16" s="40">
        <f t="shared" si="332"/>
        <v>140.80000000000001</v>
      </c>
      <c r="KJ16" s="40">
        <f>KJ13*0.22</f>
        <v>140.80000000000001</v>
      </c>
      <c r="KK16" s="40">
        <f t="shared" ref="KK16:KL16" si="333">KK13*0.22</f>
        <v>140.80000000000001</v>
      </c>
      <c r="KL16" s="40">
        <f t="shared" si="333"/>
        <v>129.80000000000001</v>
      </c>
      <c r="KM16" s="40"/>
      <c r="KN16" s="40"/>
      <c r="KO16" s="40">
        <f t="shared" ref="KO16:KP16" si="334">KO13*0.22</f>
        <v>129.80000000000001</v>
      </c>
      <c r="KP16" s="40">
        <f t="shared" si="334"/>
        <v>129.80000000000001</v>
      </c>
      <c r="KQ16" s="40">
        <f>KQ13*0.22</f>
        <v>129.80000000000001</v>
      </c>
      <c r="KR16" s="40">
        <f t="shared" ref="KR16:KS16" si="335">KR13*0.22</f>
        <v>129.80000000000001</v>
      </c>
      <c r="KS16" s="40">
        <f t="shared" si="335"/>
        <v>129.80000000000001</v>
      </c>
      <c r="KT16" s="40"/>
      <c r="KU16" s="40"/>
      <c r="KV16" s="40">
        <f t="shared" ref="KV16:KW16" si="336">KV13*0.22</f>
        <v>129.80000000000001</v>
      </c>
      <c r="KW16" s="40">
        <f t="shared" si="336"/>
        <v>129.80000000000001</v>
      </c>
      <c r="KX16" s="40">
        <f>KX13*0.22</f>
        <v>129.80000000000001</v>
      </c>
      <c r="KY16" s="40">
        <f t="shared" ref="KY16:KZ16" si="337">KY13*0.22</f>
        <v>129.80000000000001</v>
      </c>
      <c r="KZ16" s="40">
        <f t="shared" si="337"/>
        <v>129.80000000000001</v>
      </c>
      <c r="LA16" s="40"/>
      <c r="LB16" s="40"/>
      <c r="LC16" s="40">
        <f t="shared" ref="LC16:LD16" si="338">LC13*0.22</f>
        <v>129.80000000000001</v>
      </c>
      <c r="LD16" s="40">
        <f t="shared" si="338"/>
        <v>129.80000000000001</v>
      </c>
      <c r="LE16" s="40">
        <f>LE13*0.22</f>
        <v>129.80000000000001</v>
      </c>
      <c r="LF16" s="40">
        <f t="shared" ref="LF16:LG16" si="339">LF13*0.22</f>
        <v>129.80000000000001</v>
      </c>
      <c r="LG16" s="40">
        <f t="shared" si="339"/>
        <v>156.19999999999999</v>
      </c>
      <c r="LH16" s="40"/>
      <c r="LI16" s="40"/>
      <c r="LJ16" s="40">
        <f t="shared" ref="LJ16:LK16" si="340">LJ13*0.22</f>
        <v>156.19999999999999</v>
      </c>
      <c r="LK16" s="40">
        <f t="shared" si="340"/>
        <v>156.19999999999999</v>
      </c>
      <c r="LL16" s="40">
        <f>LL13*0.22</f>
        <v>156.19999999999999</v>
      </c>
      <c r="LM16" s="40">
        <f t="shared" ref="LM16:LN16" si="341">LM13*0.22</f>
        <v>156.19999999999999</v>
      </c>
      <c r="LN16" s="40">
        <f t="shared" si="341"/>
        <v>156.19999999999999</v>
      </c>
      <c r="LO16" s="40"/>
      <c r="LP16" s="40"/>
      <c r="LQ16" s="40">
        <f t="shared" ref="LQ16:LR16" si="342">LQ13*0.22</f>
        <v>156.19999999999999</v>
      </c>
      <c r="LR16" s="40">
        <f t="shared" si="342"/>
        <v>156.19999999999999</v>
      </c>
      <c r="LS16" s="40">
        <f>LS13*0.22</f>
        <v>151.80000000000001</v>
      </c>
      <c r="LT16" s="40">
        <f t="shared" ref="LT16:LU16" si="343">LT13*0.22</f>
        <v>147.4</v>
      </c>
      <c r="LU16" s="40">
        <f t="shared" si="343"/>
        <v>147.4</v>
      </c>
      <c r="LV16" s="40"/>
      <c r="LW16" s="40"/>
      <c r="LX16" s="40">
        <f t="shared" ref="LX16:LY16" si="344">LX13*0.22</f>
        <v>147.4</v>
      </c>
      <c r="LY16" s="40">
        <f t="shared" si="344"/>
        <v>147.4</v>
      </c>
      <c r="LZ16" s="40">
        <f>LZ13*0.22</f>
        <v>147.4</v>
      </c>
      <c r="MA16" s="40">
        <f t="shared" ref="MA16:MB16" si="345">MA13*0.22</f>
        <v>147.4</v>
      </c>
      <c r="MB16" s="40">
        <f t="shared" si="345"/>
        <v>147.4</v>
      </c>
      <c r="MC16" s="40"/>
      <c r="MD16" s="40"/>
      <c r="ME16" s="40">
        <f t="shared" ref="ME16:MF16" si="346">ME13*0.22</f>
        <v>118.8</v>
      </c>
      <c r="MF16" s="40">
        <f t="shared" si="346"/>
        <v>140.80000000000001</v>
      </c>
      <c r="MG16" s="40">
        <f>MG13*0.22</f>
        <v>127.6</v>
      </c>
      <c r="MH16" s="40">
        <f t="shared" ref="MH16:MI16" si="347">MH13*0.22</f>
        <v>112.2</v>
      </c>
      <c r="MI16" s="40">
        <f t="shared" si="347"/>
        <v>103.4</v>
      </c>
      <c r="MJ16" s="40"/>
      <c r="MK16" s="40"/>
      <c r="ML16" s="40">
        <f t="shared" ref="ML16:MM16" si="348">ML13*0.22</f>
        <v>103.4</v>
      </c>
      <c r="MM16" s="40">
        <f t="shared" si="348"/>
        <v>90.2</v>
      </c>
      <c r="MN16" s="40">
        <f>MN13*0.22</f>
        <v>90.2</v>
      </c>
      <c r="MO16" s="40">
        <f t="shared" ref="MO16:MP16" si="349">MO13*0.22</f>
        <v>96.8</v>
      </c>
      <c r="MP16" s="40">
        <f t="shared" si="349"/>
        <v>143</v>
      </c>
      <c r="MQ16" s="40"/>
      <c r="MR16" s="40"/>
      <c r="MS16" s="40">
        <f t="shared" ref="MS16:MT16" si="350">MS13*0.22</f>
        <v>140.80000000000001</v>
      </c>
      <c r="MT16" s="40">
        <f t="shared" si="350"/>
        <v>140.80000000000001</v>
      </c>
      <c r="MU16" s="40">
        <f>MU13*0.22</f>
        <v>140.80000000000001</v>
      </c>
      <c r="MV16" s="40">
        <f t="shared" ref="MV16" si="351">MV13*0.22</f>
        <v>140.80000000000001</v>
      </c>
      <c r="MW16" s="40">
        <v>140.80000000000001</v>
      </c>
      <c r="MX16" s="40"/>
      <c r="MY16" s="40"/>
      <c r="MZ16" s="40">
        <f t="shared" ref="MZ16:NA16" si="352">MZ13*0.22</f>
        <v>118.8</v>
      </c>
      <c r="NA16" s="40">
        <f t="shared" si="352"/>
        <v>118.8</v>
      </c>
      <c r="NB16" s="40">
        <f>NB13*0.22</f>
        <v>107.8</v>
      </c>
      <c r="NC16" s="40">
        <f t="shared" ref="NC16" si="353">NC13*0.22</f>
        <v>107.8</v>
      </c>
    </row>
    <row r="17" spans="1:368" x14ac:dyDescent="0.25">
      <c r="A17" s="20" t="s">
        <v>83</v>
      </c>
      <c r="B17" s="21">
        <v>200</v>
      </c>
      <c r="C17" s="21">
        <v>190</v>
      </c>
      <c r="D17" s="21">
        <v>190</v>
      </c>
      <c r="E17" s="21"/>
      <c r="F17" s="21"/>
      <c r="G17" s="21">
        <v>200</v>
      </c>
      <c r="H17" s="21">
        <v>190</v>
      </c>
      <c r="I17" s="21">
        <v>220</v>
      </c>
      <c r="J17" s="21">
        <v>250</v>
      </c>
      <c r="K17" s="21">
        <v>250</v>
      </c>
      <c r="L17" s="21"/>
      <c r="M17" s="21"/>
      <c r="N17" s="21">
        <v>260</v>
      </c>
      <c r="O17" s="21">
        <v>310</v>
      </c>
      <c r="P17" s="21">
        <v>310</v>
      </c>
      <c r="Q17" s="21">
        <v>320</v>
      </c>
      <c r="R17" s="21">
        <v>300</v>
      </c>
      <c r="S17" s="21"/>
      <c r="T17" s="21"/>
      <c r="U17" s="21">
        <v>300</v>
      </c>
      <c r="V17" s="21">
        <v>320</v>
      </c>
      <c r="W17" s="21">
        <v>300</v>
      </c>
      <c r="X17" s="21">
        <v>280</v>
      </c>
      <c r="Y17" s="21">
        <v>290</v>
      </c>
      <c r="Z17" s="21"/>
      <c r="AA17" s="21"/>
      <c r="AB17" s="21">
        <v>300</v>
      </c>
      <c r="AC17" s="21">
        <v>280</v>
      </c>
      <c r="AD17" s="21">
        <v>300</v>
      </c>
      <c r="AE17" s="21">
        <v>280</v>
      </c>
      <c r="AF17" s="21">
        <v>260</v>
      </c>
      <c r="AG17" s="21"/>
      <c r="AH17" s="21"/>
      <c r="AI17" s="21">
        <v>260</v>
      </c>
      <c r="AJ17" s="21">
        <v>260</v>
      </c>
      <c r="AK17" s="21">
        <v>260</v>
      </c>
      <c r="AL17" s="21">
        <v>240</v>
      </c>
      <c r="AM17" s="21">
        <v>240</v>
      </c>
      <c r="AN17" s="21"/>
      <c r="AO17" s="21"/>
      <c r="AP17" s="21">
        <v>240</v>
      </c>
      <c r="AQ17" s="21">
        <v>250</v>
      </c>
      <c r="AR17" s="21">
        <v>220</v>
      </c>
      <c r="AS17" s="21">
        <v>220</v>
      </c>
      <c r="AT17" s="21">
        <v>200</v>
      </c>
      <c r="AU17" s="21"/>
      <c r="AV17" s="21"/>
      <c r="AW17" s="21">
        <v>200</v>
      </c>
      <c r="AX17" s="21">
        <v>210</v>
      </c>
      <c r="AY17" s="21">
        <v>200</v>
      </c>
      <c r="AZ17" s="21">
        <v>200</v>
      </c>
      <c r="BA17" s="21">
        <v>200</v>
      </c>
      <c r="BB17" s="21"/>
      <c r="BC17" s="21"/>
      <c r="BD17" s="21">
        <v>200</v>
      </c>
      <c r="BE17" s="21">
        <v>200</v>
      </c>
      <c r="BF17" s="21">
        <v>160</v>
      </c>
      <c r="BG17" s="21">
        <v>150</v>
      </c>
      <c r="BH17" s="21">
        <v>80</v>
      </c>
      <c r="BI17" s="21"/>
      <c r="BJ17" s="21"/>
      <c r="BK17" s="21">
        <v>80</v>
      </c>
      <c r="BL17" s="21">
        <v>80</v>
      </c>
      <c r="BM17" s="21">
        <v>80</v>
      </c>
      <c r="BN17" s="21">
        <v>80</v>
      </c>
      <c r="BO17" s="21">
        <v>80</v>
      </c>
      <c r="BP17" s="21"/>
      <c r="BQ17" s="21"/>
      <c r="BR17" s="21">
        <v>80</v>
      </c>
      <c r="BS17" s="21">
        <v>40</v>
      </c>
      <c r="BT17" s="21">
        <v>50</v>
      </c>
      <c r="BU17" s="21">
        <v>30</v>
      </c>
      <c r="BV17" s="21">
        <v>0</v>
      </c>
      <c r="BW17" s="21"/>
      <c r="BX17" s="21"/>
      <c r="BY17" s="21">
        <v>20</v>
      </c>
      <c r="BZ17" s="21">
        <v>-20</v>
      </c>
      <c r="CA17" s="21">
        <v>-40</v>
      </c>
      <c r="CB17" s="21">
        <v>0</v>
      </c>
      <c r="CC17" s="21">
        <v>70</v>
      </c>
      <c r="CD17" s="21"/>
      <c r="CE17" s="21"/>
      <c r="CF17" s="21">
        <v>50</v>
      </c>
      <c r="CG17" s="21">
        <v>50</v>
      </c>
      <c r="CH17" s="21">
        <v>100</v>
      </c>
      <c r="CI17" s="21">
        <v>50</v>
      </c>
      <c r="CJ17" s="21">
        <v>30</v>
      </c>
      <c r="CK17" s="21"/>
      <c r="CL17" s="21"/>
      <c r="CM17" s="21">
        <v>30</v>
      </c>
      <c r="CN17" s="21">
        <v>0</v>
      </c>
      <c r="CO17" s="21">
        <v>10</v>
      </c>
      <c r="CP17" s="21">
        <v>0</v>
      </c>
      <c r="CQ17" s="21">
        <v>0</v>
      </c>
      <c r="CR17" s="21"/>
      <c r="CS17" s="21"/>
      <c r="CT17" s="21">
        <v>-20</v>
      </c>
      <c r="CU17" s="21">
        <v>-60</v>
      </c>
      <c r="CV17" s="21">
        <v>-20</v>
      </c>
      <c r="CW17" s="21">
        <v>-20</v>
      </c>
      <c r="CX17" s="21">
        <v>-20</v>
      </c>
      <c r="CY17" s="21"/>
      <c r="CZ17" s="21"/>
      <c r="DA17" s="21">
        <v>-60</v>
      </c>
      <c r="DB17" s="21">
        <v>-20</v>
      </c>
      <c r="DC17" s="21">
        <v>-10</v>
      </c>
      <c r="DD17" s="21">
        <v>60</v>
      </c>
      <c r="DE17" s="21">
        <v>50</v>
      </c>
      <c r="DF17" s="21"/>
      <c r="DG17" s="21"/>
      <c r="DH17" s="21">
        <v>70</v>
      </c>
      <c r="DI17" s="21">
        <v>70</v>
      </c>
      <c r="DJ17" s="21">
        <v>70</v>
      </c>
      <c r="DK17" s="21">
        <v>80</v>
      </c>
      <c r="DL17" s="21">
        <v>80</v>
      </c>
      <c r="DM17" s="21"/>
      <c r="DN17" s="21"/>
      <c r="DO17" s="21">
        <v>90</v>
      </c>
      <c r="DP17" s="21">
        <v>0</v>
      </c>
      <c r="DQ17" s="21">
        <v>-20</v>
      </c>
      <c r="DR17" s="21">
        <v>-50</v>
      </c>
      <c r="DS17" s="21">
        <v>-50</v>
      </c>
      <c r="DT17" s="21"/>
      <c r="DU17" s="21"/>
      <c r="DV17" s="21">
        <v>-40</v>
      </c>
      <c r="DW17" s="21">
        <v>-30</v>
      </c>
      <c r="DX17" s="21">
        <v>-30</v>
      </c>
      <c r="DY17" s="21">
        <v>-80</v>
      </c>
      <c r="DZ17" s="21">
        <v>-100</v>
      </c>
      <c r="EA17" s="21"/>
      <c r="EB17" s="21"/>
      <c r="EC17" s="21">
        <v>-80</v>
      </c>
      <c r="ED17" s="21">
        <v>-80</v>
      </c>
      <c r="EE17" s="21">
        <v>-80</v>
      </c>
      <c r="EF17" s="21">
        <v>-40</v>
      </c>
      <c r="EG17" s="21">
        <v>40</v>
      </c>
      <c r="EH17" s="21"/>
      <c r="EI17" s="21"/>
      <c r="EJ17" s="21">
        <v>30</v>
      </c>
      <c r="EK17" s="21">
        <v>30</v>
      </c>
      <c r="EL17" s="21">
        <v>60</v>
      </c>
      <c r="EM17" s="21">
        <v>90</v>
      </c>
      <c r="EN17" s="21">
        <v>90</v>
      </c>
      <c r="EO17" s="21"/>
      <c r="EP17" s="21"/>
      <c r="EQ17" s="21">
        <v>100</v>
      </c>
      <c r="ER17" s="21">
        <v>100</v>
      </c>
      <c r="ES17" s="21">
        <v>120</v>
      </c>
      <c r="ET17" s="21">
        <v>130</v>
      </c>
      <c r="EU17" s="21">
        <v>100</v>
      </c>
      <c r="EV17" s="21"/>
      <c r="EW17" s="21"/>
      <c r="EX17" s="21">
        <v>110</v>
      </c>
      <c r="EY17" s="21">
        <v>100</v>
      </c>
      <c r="EZ17" s="21">
        <v>100</v>
      </c>
      <c r="FA17" s="21">
        <v>150</v>
      </c>
      <c r="FB17" s="21">
        <v>160</v>
      </c>
      <c r="FC17" s="21"/>
      <c r="FD17" s="21"/>
      <c r="FE17" s="21">
        <v>160</v>
      </c>
      <c r="FF17" s="21">
        <v>160</v>
      </c>
      <c r="FG17" s="21">
        <v>160</v>
      </c>
      <c r="FH17" s="21">
        <v>160</v>
      </c>
      <c r="FI17" s="21">
        <v>180</v>
      </c>
      <c r="FJ17" s="21"/>
      <c r="FK17" s="21"/>
      <c r="FL17" s="21">
        <v>170</v>
      </c>
      <c r="FM17" s="21">
        <v>90</v>
      </c>
      <c r="FN17" s="21">
        <v>110</v>
      </c>
      <c r="FO17" s="21">
        <v>150</v>
      </c>
      <c r="FP17" s="21">
        <v>180</v>
      </c>
      <c r="FQ17" s="21"/>
      <c r="FR17" s="21"/>
      <c r="FS17" s="21">
        <v>200</v>
      </c>
      <c r="FT17" s="21">
        <v>200</v>
      </c>
      <c r="FU17" s="21">
        <v>210</v>
      </c>
      <c r="FV17" s="21">
        <v>200</v>
      </c>
      <c r="FW17" s="21">
        <v>200</v>
      </c>
      <c r="FX17" s="21"/>
      <c r="FY17" s="21"/>
      <c r="FZ17" s="21">
        <v>200</v>
      </c>
      <c r="GA17" s="21">
        <v>170</v>
      </c>
      <c r="GB17" s="21">
        <v>200</v>
      </c>
      <c r="GC17" s="21">
        <v>160</v>
      </c>
      <c r="GD17" s="21">
        <v>170</v>
      </c>
      <c r="GE17" s="21"/>
      <c r="GF17" s="21"/>
      <c r="GG17" s="21">
        <v>170</v>
      </c>
      <c r="GH17" s="21">
        <v>180</v>
      </c>
      <c r="GI17" s="21">
        <v>200</v>
      </c>
      <c r="GJ17" s="21">
        <v>200</v>
      </c>
      <c r="GK17" s="21">
        <v>230</v>
      </c>
      <c r="GL17" s="21"/>
      <c r="GM17" s="21"/>
      <c r="GN17" s="21">
        <v>230</v>
      </c>
      <c r="GO17" s="21">
        <v>230</v>
      </c>
      <c r="GP17" s="21">
        <v>380</v>
      </c>
      <c r="GQ17" s="21">
        <v>350</v>
      </c>
      <c r="GR17" s="21">
        <v>320</v>
      </c>
      <c r="GS17" s="21"/>
      <c r="GT17" s="21"/>
      <c r="GU17" s="21">
        <v>220</v>
      </c>
      <c r="GV17" s="21">
        <v>240</v>
      </c>
      <c r="GW17" s="21">
        <v>300</v>
      </c>
      <c r="GX17" s="21">
        <v>300</v>
      </c>
      <c r="GY17" s="21">
        <v>320</v>
      </c>
      <c r="GZ17" s="21"/>
      <c r="HA17" s="21"/>
      <c r="HB17" s="21">
        <v>320</v>
      </c>
      <c r="HC17" s="21">
        <v>380</v>
      </c>
      <c r="HD17" s="21">
        <v>470</v>
      </c>
      <c r="HE17" s="21">
        <v>470</v>
      </c>
      <c r="HF17" s="21">
        <v>480</v>
      </c>
      <c r="HG17" s="21"/>
      <c r="HH17" s="21"/>
      <c r="HI17" s="21">
        <v>480</v>
      </c>
      <c r="HJ17" s="21">
        <v>350</v>
      </c>
      <c r="HK17" s="21">
        <v>300</v>
      </c>
      <c r="HL17" s="21">
        <v>330</v>
      </c>
      <c r="HM17" s="21">
        <v>320</v>
      </c>
      <c r="HN17" s="21"/>
      <c r="HO17" s="21"/>
      <c r="HP17" s="21">
        <v>320</v>
      </c>
      <c r="HQ17" s="21">
        <v>250</v>
      </c>
      <c r="HR17" s="21">
        <v>250</v>
      </c>
      <c r="HS17" s="21">
        <v>180</v>
      </c>
      <c r="HT17" s="21">
        <v>220</v>
      </c>
      <c r="HU17" s="21"/>
      <c r="HV17" s="21"/>
      <c r="HW17" s="21">
        <v>200</v>
      </c>
      <c r="HX17" s="21">
        <v>220</v>
      </c>
      <c r="HY17" s="21">
        <v>260</v>
      </c>
      <c r="HZ17" s="21">
        <v>230</v>
      </c>
      <c r="IA17" s="21">
        <v>210</v>
      </c>
      <c r="IB17" s="21"/>
      <c r="IC17" s="21"/>
      <c r="ID17" s="21">
        <v>210</v>
      </c>
      <c r="IE17" s="21">
        <v>230</v>
      </c>
      <c r="IF17" s="21">
        <v>230</v>
      </c>
      <c r="IG17" s="21">
        <v>250</v>
      </c>
      <c r="IH17" s="21">
        <v>250</v>
      </c>
      <c r="II17" s="21"/>
      <c r="IJ17" s="21"/>
      <c r="IK17" s="21">
        <v>270</v>
      </c>
      <c r="IL17" s="21">
        <v>270</v>
      </c>
      <c r="IM17" s="21">
        <v>270</v>
      </c>
      <c r="IN17" s="21">
        <v>300</v>
      </c>
      <c r="IO17" s="21">
        <v>300</v>
      </c>
      <c r="IP17" s="83"/>
      <c r="IQ17" s="21"/>
      <c r="IR17" s="21">
        <v>300</v>
      </c>
      <c r="IS17" s="21">
        <v>320</v>
      </c>
      <c r="IT17" s="21">
        <v>320</v>
      </c>
      <c r="IU17" s="21">
        <v>420</v>
      </c>
      <c r="IV17" s="21">
        <v>440</v>
      </c>
      <c r="IW17" s="21"/>
      <c r="IX17" s="21"/>
      <c r="IY17" s="21">
        <v>440</v>
      </c>
      <c r="IZ17" s="21">
        <v>400</v>
      </c>
      <c r="JA17" s="21">
        <v>400</v>
      </c>
      <c r="JB17" s="21">
        <v>370</v>
      </c>
      <c r="JC17" s="21">
        <v>460</v>
      </c>
      <c r="JD17" s="21"/>
      <c r="JE17" s="21"/>
      <c r="JF17" s="21">
        <v>450</v>
      </c>
      <c r="JG17" s="21">
        <v>540</v>
      </c>
      <c r="JH17" s="21">
        <v>600</v>
      </c>
      <c r="JI17" s="21">
        <v>650</v>
      </c>
      <c r="JJ17" s="21">
        <v>650</v>
      </c>
      <c r="JK17" s="21"/>
      <c r="JL17" s="21"/>
      <c r="JM17" s="21">
        <v>650</v>
      </c>
      <c r="JN17" s="21">
        <v>450</v>
      </c>
      <c r="JO17" s="21">
        <v>450</v>
      </c>
      <c r="JP17" s="21">
        <v>400</v>
      </c>
      <c r="JQ17" s="21">
        <v>400</v>
      </c>
      <c r="JR17" s="21"/>
      <c r="JS17" s="21"/>
      <c r="JT17" s="21">
        <v>500</v>
      </c>
      <c r="JU17" s="21">
        <v>450</v>
      </c>
      <c r="JV17" s="21">
        <v>580</v>
      </c>
      <c r="JW17" s="21">
        <v>530</v>
      </c>
      <c r="JX17" s="21">
        <v>530</v>
      </c>
      <c r="JY17" s="21"/>
      <c r="JZ17" s="21"/>
      <c r="KA17" s="21">
        <v>530</v>
      </c>
      <c r="KB17" s="21">
        <v>590</v>
      </c>
      <c r="KC17" s="21">
        <v>590</v>
      </c>
      <c r="KD17" s="21">
        <v>700</v>
      </c>
      <c r="KE17" s="21">
        <v>700</v>
      </c>
      <c r="KF17" s="21"/>
      <c r="KG17" s="21"/>
      <c r="KH17" s="21">
        <v>650</v>
      </c>
      <c r="KI17" s="21">
        <v>650</v>
      </c>
      <c r="KJ17" s="21">
        <v>650</v>
      </c>
      <c r="KK17" s="21">
        <v>650</v>
      </c>
      <c r="KL17" s="21">
        <v>600</v>
      </c>
      <c r="KM17" s="21"/>
      <c r="KN17" s="21"/>
      <c r="KO17" s="21">
        <v>600</v>
      </c>
      <c r="KP17" s="21">
        <v>600</v>
      </c>
      <c r="KQ17" s="21">
        <v>600</v>
      </c>
      <c r="KR17" s="21">
        <v>600</v>
      </c>
      <c r="KS17" s="21">
        <v>600</v>
      </c>
      <c r="KT17" s="21"/>
      <c r="KU17" s="21"/>
      <c r="KV17" s="21">
        <v>600</v>
      </c>
      <c r="KW17" s="21">
        <v>600</v>
      </c>
      <c r="KX17" s="21">
        <v>600</v>
      </c>
      <c r="KY17" s="21">
        <v>600</v>
      </c>
      <c r="KZ17" s="21">
        <v>600</v>
      </c>
      <c r="LA17" s="21"/>
      <c r="LB17" s="21"/>
      <c r="LC17" s="21">
        <v>600</v>
      </c>
      <c r="LD17" s="21">
        <v>600</v>
      </c>
      <c r="LE17" s="21">
        <v>600</v>
      </c>
      <c r="LF17" s="21">
        <v>600</v>
      </c>
      <c r="LG17" s="21">
        <v>720</v>
      </c>
      <c r="LH17" s="21"/>
      <c r="LI17" s="21"/>
      <c r="LJ17" s="21">
        <v>720</v>
      </c>
      <c r="LK17" s="21">
        <v>720</v>
      </c>
      <c r="LL17" s="21">
        <v>720</v>
      </c>
      <c r="LM17" s="21">
        <v>720</v>
      </c>
      <c r="LN17" s="21">
        <v>720</v>
      </c>
      <c r="LO17" s="21"/>
      <c r="LP17" s="21"/>
      <c r="LQ17" s="21">
        <v>720</v>
      </c>
      <c r="LR17" s="21">
        <v>720</v>
      </c>
      <c r="LS17" s="21">
        <v>700</v>
      </c>
      <c r="LT17" s="21">
        <v>680</v>
      </c>
      <c r="LU17" s="21">
        <v>680</v>
      </c>
      <c r="LV17" s="21"/>
      <c r="LW17" s="21"/>
      <c r="LX17" s="21">
        <v>680</v>
      </c>
      <c r="LY17" s="21">
        <v>680</v>
      </c>
      <c r="LZ17" s="21">
        <v>680</v>
      </c>
      <c r="MA17" s="21">
        <v>680</v>
      </c>
      <c r="MB17" s="21">
        <v>680</v>
      </c>
      <c r="MC17" s="21"/>
      <c r="MD17" s="21"/>
      <c r="ME17" s="21">
        <v>550</v>
      </c>
      <c r="MF17" s="21">
        <v>650</v>
      </c>
      <c r="MG17" s="21">
        <v>590</v>
      </c>
      <c r="MH17" s="21">
        <v>520</v>
      </c>
      <c r="MI17" s="21">
        <v>480</v>
      </c>
      <c r="MJ17" s="21"/>
      <c r="MK17" s="21"/>
      <c r="ML17" s="21">
        <v>480</v>
      </c>
      <c r="MM17" s="21">
        <v>420</v>
      </c>
      <c r="MN17" s="21">
        <v>420</v>
      </c>
      <c r="MO17" s="21">
        <v>450</v>
      </c>
      <c r="MP17" s="21">
        <v>660</v>
      </c>
      <c r="MQ17" s="21"/>
      <c r="MR17" s="21"/>
      <c r="MS17" s="21">
        <v>650</v>
      </c>
      <c r="MT17" s="21">
        <v>650</v>
      </c>
      <c r="MU17" s="21">
        <v>650</v>
      </c>
      <c r="MV17" s="21">
        <v>650</v>
      </c>
      <c r="MW17" s="21">
        <v>650</v>
      </c>
      <c r="MX17" s="21"/>
      <c r="MY17" s="21"/>
      <c r="MZ17" s="21">
        <v>550</v>
      </c>
      <c r="NA17" s="21">
        <v>550</v>
      </c>
      <c r="NB17" s="21">
        <v>500</v>
      </c>
      <c r="NC17" s="21">
        <v>500</v>
      </c>
    </row>
    <row r="18" spans="1:368" x14ac:dyDescent="0.25">
      <c r="A18" s="35" t="s">
        <v>84</v>
      </c>
      <c r="B18" s="36">
        <v>793.66319999999996</v>
      </c>
      <c r="C18" s="36">
        <f>(C10+C17)*0.220462</f>
        <v>811.520622</v>
      </c>
      <c r="D18" s="36">
        <f>(D10+D17)*0.220462</f>
        <v>812.84339399999999</v>
      </c>
      <c r="E18" s="36"/>
      <c r="F18" s="36"/>
      <c r="G18" s="36">
        <f>(G10+G17)*0.220462</f>
        <v>798.95428800000002</v>
      </c>
      <c r="H18" s="36">
        <f>(H10+H17)*0.220462</f>
        <v>801.59983199999999</v>
      </c>
      <c r="I18" s="36">
        <f>(I10+I17)*0.220462</f>
        <v>804.02491399999997</v>
      </c>
      <c r="J18" s="36">
        <f>(J10+J17)*0.220462</f>
        <v>812.40246999999999</v>
      </c>
      <c r="K18" s="36">
        <f>(K10+K17)*0.220462</f>
        <v>806.22953399999994</v>
      </c>
      <c r="L18" s="36"/>
      <c r="M18" s="36"/>
      <c r="N18" s="36">
        <f t="shared" ref="N18:R18" si="354">(N10+N17)*0.220462</f>
        <v>798.95428800000002</v>
      </c>
      <c r="O18" s="36">
        <f t="shared" si="354"/>
        <v>810.19785000000002</v>
      </c>
      <c r="P18" s="36">
        <f t="shared" si="354"/>
        <v>802.48167999999998</v>
      </c>
      <c r="Q18" s="36">
        <f t="shared" si="354"/>
        <v>798.73382600000002</v>
      </c>
      <c r="R18" s="36">
        <f t="shared" si="354"/>
        <v>801.37936999999999</v>
      </c>
      <c r="S18" s="36"/>
      <c r="T18" s="36"/>
      <c r="U18" s="36">
        <f t="shared" ref="U18:Y18" si="355">(U10+U17)*0.220462</f>
        <v>801.37936999999999</v>
      </c>
      <c r="V18" s="36">
        <f t="shared" si="355"/>
        <v>792.56088999999997</v>
      </c>
      <c r="W18" s="36">
        <f t="shared" si="355"/>
        <v>794.10412399999996</v>
      </c>
      <c r="X18" s="36">
        <f t="shared" si="355"/>
        <v>777.78993600000001</v>
      </c>
      <c r="Y18" s="36">
        <f t="shared" si="355"/>
        <v>769.85330399999998</v>
      </c>
      <c r="Z18" s="36"/>
      <c r="AA18" s="36"/>
      <c r="AB18" s="36">
        <f t="shared" ref="AB18:AF18" si="356">(AB10+AB17)*0.220462</f>
        <v>761.03482399999996</v>
      </c>
      <c r="AC18" s="36">
        <f t="shared" si="356"/>
        <v>755.30281200000002</v>
      </c>
      <c r="AD18" s="36">
        <f t="shared" si="356"/>
        <v>761.03482399999996</v>
      </c>
      <c r="AE18" s="36">
        <f t="shared" si="356"/>
        <v>737.00446599999998</v>
      </c>
      <c r="AF18" s="36">
        <f t="shared" si="356"/>
        <v>717.38334799999996</v>
      </c>
      <c r="AG18" s="36"/>
      <c r="AH18" s="36"/>
      <c r="AI18" s="36">
        <f t="shared" ref="AI18" si="357">(AI10+AI17)*0.220462</f>
        <v>725.09951799999999</v>
      </c>
      <c r="AJ18" s="36">
        <f>(AJ10+AJ17)*0.220462</f>
        <v>734.799846</v>
      </c>
      <c r="AK18" s="36">
        <f>(AK10+AK17)*0.220462</f>
        <v>747.80710399999998</v>
      </c>
      <c r="AL18" s="36">
        <f>(AL10+AL17)*0.220462</f>
        <v>741.63416799999993</v>
      </c>
      <c r="AM18" s="36">
        <f>(AM10+AM17)*0.220462</f>
        <v>735.68169399999999</v>
      </c>
      <c r="AN18" s="36"/>
      <c r="AO18" s="36"/>
      <c r="AP18" s="36">
        <f>(AP10+AP17)*0.220462</f>
        <v>727.96552399999996</v>
      </c>
      <c r="AQ18" s="36">
        <f t="shared" ref="AQ18:AT18" si="358">(AQ10+AQ17)*0.220462</f>
        <v>732.37476400000003</v>
      </c>
      <c r="AR18" s="36">
        <f t="shared" si="358"/>
        <v>725.76090399999998</v>
      </c>
      <c r="AS18" s="36">
        <f t="shared" si="358"/>
        <v>725.76090399999998</v>
      </c>
      <c r="AT18" s="36">
        <f t="shared" si="358"/>
        <v>718.04473399999995</v>
      </c>
      <c r="AU18" s="36"/>
      <c r="AV18" s="36"/>
      <c r="AW18" s="36">
        <f t="shared" ref="AW18:AX18" si="359">(AW10+AW17)*0.220462</f>
        <v>718.04473399999995</v>
      </c>
      <c r="AX18" s="36">
        <f t="shared" si="359"/>
        <v>718.26519599999995</v>
      </c>
      <c r="AY18" s="36">
        <f t="shared" ref="AY18:AZ18" si="360">(AY10+AY17)*0.220462</f>
        <v>712.974108</v>
      </c>
      <c r="AZ18" s="36">
        <f t="shared" si="360"/>
        <v>708.12394399999994</v>
      </c>
      <c r="BA18" s="36">
        <f t="shared" ref="BA18" si="361">(BA10+BA17)*0.220462</f>
        <v>719.58796799999993</v>
      </c>
      <c r="BB18" s="36"/>
      <c r="BC18" s="36"/>
      <c r="BD18" s="36">
        <f t="shared" ref="BD18:BE18" si="362">(BD10+BD17)*0.220462</f>
        <v>719.58796799999993</v>
      </c>
      <c r="BE18" s="36">
        <f t="shared" si="362"/>
        <v>719.58796799999993</v>
      </c>
      <c r="BF18" s="36">
        <f t="shared" ref="BF18:BG18" si="363">(BF10+BF17)*0.220462</f>
        <v>676.15695399999993</v>
      </c>
      <c r="BG18" s="36">
        <f t="shared" si="363"/>
        <v>668.66124600000001</v>
      </c>
      <c r="BH18" s="36">
        <f t="shared" ref="BH18" si="364">(BH10+BH17)*0.220462</f>
        <v>641.76488199999994</v>
      </c>
      <c r="BI18" s="36"/>
      <c r="BJ18" s="36"/>
      <c r="BK18" s="36">
        <f t="shared" ref="BK18:BL18" si="365">(BK10+BK17)*0.220462</f>
        <v>647.496894</v>
      </c>
      <c r="BL18" s="36">
        <f t="shared" si="365"/>
        <v>653.44936799999994</v>
      </c>
      <c r="BM18" s="36">
        <f t="shared" ref="BM18:BN18" si="366">(BM10+BM17)*0.220462</f>
        <v>666.67708800000003</v>
      </c>
      <c r="BN18" s="36">
        <f t="shared" si="366"/>
        <v>659.18137999999999</v>
      </c>
      <c r="BO18" s="36">
        <f t="shared" ref="BO18" si="367">(BO10+BO17)*0.220462</f>
        <v>645.51273600000002</v>
      </c>
      <c r="BP18" s="36"/>
      <c r="BQ18" s="36"/>
      <c r="BR18" s="36">
        <f t="shared" ref="BR18:BV18" si="368">(BR10+BR17)*0.220462</f>
        <v>619.71868199999994</v>
      </c>
      <c r="BS18" s="36">
        <f t="shared" si="368"/>
        <v>613.76620800000001</v>
      </c>
      <c r="BT18" s="36">
        <f t="shared" si="368"/>
        <v>612.88436000000002</v>
      </c>
      <c r="BU18" s="36">
        <f t="shared" si="368"/>
        <v>583.12198999999998</v>
      </c>
      <c r="BV18" s="36">
        <f t="shared" si="368"/>
        <v>581.358294</v>
      </c>
      <c r="BW18" s="36"/>
      <c r="BX18" s="36"/>
      <c r="BY18" s="36">
        <f t="shared" ref="BY18" si="369">(BY10+BY17)*0.220462</f>
        <v>555.34377799999993</v>
      </c>
      <c r="BZ18" s="36">
        <f>(BZ10+BZ17)*0.220462</f>
        <v>552.03684799999996</v>
      </c>
      <c r="CA18" s="36">
        <f t="shared" ref="CA18:CC18" si="370">(CA10+CA17)*0.220462</f>
        <v>543.21836799999994</v>
      </c>
      <c r="CB18" s="36">
        <f t="shared" si="370"/>
        <v>561.73717599999998</v>
      </c>
      <c r="CC18" s="36">
        <f t="shared" si="370"/>
        <v>580.69690800000001</v>
      </c>
      <c r="CD18" s="36"/>
      <c r="CE18" s="36"/>
      <c r="CF18" s="36">
        <f t="shared" ref="CF18:CG18" si="371">(CF10+CF17)*0.220462</f>
        <v>587.31076799999994</v>
      </c>
      <c r="CG18" s="36">
        <f t="shared" si="371"/>
        <v>596.34970999999996</v>
      </c>
      <c r="CH18" s="36">
        <f t="shared" ref="CH18:CI18" si="372">(CH10+CH17)*0.220462</f>
        <v>609.35696799999994</v>
      </c>
      <c r="CI18" s="36">
        <f t="shared" si="372"/>
        <v>595.24739999999997</v>
      </c>
      <c r="CJ18" s="36">
        <f t="shared" ref="CJ18" si="373">(CJ10+CJ17)*0.220462</f>
        <v>598.55432999999994</v>
      </c>
      <c r="CK18" s="36"/>
      <c r="CL18" s="36"/>
      <c r="CM18" s="36">
        <f t="shared" ref="CM18:CQ18" si="374">(CM10+CM17)*0.220462</f>
        <v>598.55432999999994</v>
      </c>
      <c r="CN18" s="36">
        <f t="shared" si="374"/>
        <v>595.46786199999997</v>
      </c>
      <c r="CO18" s="36">
        <f t="shared" si="374"/>
        <v>576.50812999999994</v>
      </c>
      <c r="CP18" s="36">
        <f t="shared" si="374"/>
        <v>578.49228800000003</v>
      </c>
      <c r="CQ18" s="36">
        <f t="shared" si="374"/>
        <v>582.68106599999999</v>
      </c>
      <c r="CR18" s="36"/>
      <c r="CS18" s="36"/>
      <c r="CT18" s="36">
        <f t="shared" ref="CT18:CX18" si="375">(CT10+CT17)*0.220462</f>
        <v>587.09030599999994</v>
      </c>
      <c r="CU18" s="36">
        <f t="shared" si="375"/>
        <v>592.601856</v>
      </c>
      <c r="CV18" s="36">
        <f t="shared" si="375"/>
        <v>594.80647599999998</v>
      </c>
      <c r="CW18" s="36">
        <f t="shared" si="375"/>
        <v>599.87710199999992</v>
      </c>
      <c r="CX18" s="36">
        <f t="shared" si="375"/>
        <v>599.87710199999992</v>
      </c>
      <c r="CY18" s="36"/>
      <c r="CZ18" s="36"/>
      <c r="DA18" s="36">
        <f t="shared" ref="DA18:DE18" si="376">(DA10+DA17)*0.220462</f>
        <v>579.81506000000002</v>
      </c>
      <c r="DB18" s="36">
        <f t="shared" si="376"/>
        <v>585.10614799999996</v>
      </c>
      <c r="DC18" s="36">
        <f t="shared" si="376"/>
        <v>583.12198999999998</v>
      </c>
      <c r="DD18" s="36">
        <f t="shared" si="376"/>
        <v>593.04277999999999</v>
      </c>
      <c r="DE18" s="36">
        <f t="shared" si="376"/>
        <v>590.61769800000002</v>
      </c>
      <c r="DF18" s="36"/>
      <c r="DG18" s="36"/>
      <c r="DH18" s="36">
        <f t="shared" ref="DH18:DL18" si="377">(DH10+DH17)*0.220462</f>
        <v>588.19261599999993</v>
      </c>
      <c r="DI18" s="36">
        <v>588.19261599999993</v>
      </c>
      <c r="DJ18" s="36">
        <f t="shared" si="377"/>
        <v>579.15367400000002</v>
      </c>
      <c r="DK18" s="36">
        <f t="shared" si="377"/>
        <v>582.24014199999999</v>
      </c>
      <c r="DL18" s="36">
        <f t="shared" si="377"/>
        <v>569.89427000000001</v>
      </c>
      <c r="DM18" s="36"/>
      <c r="DN18" s="36"/>
      <c r="DO18" s="36">
        <f t="shared" ref="DO18:DP18" si="378">(DO10+DO17)*0.220462</f>
        <v>570.776118</v>
      </c>
      <c r="DP18" s="36">
        <f t="shared" si="378"/>
        <v>557.76886000000002</v>
      </c>
      <c r="DQ18" s="36">
        <f t="shared" ref="DQ18:DR18" si="379">(DQ10+DQ17)*0.220462</f>
        <v>563.94179599999995</v>
      </c>
      <c r="DR18" s="36">
        <f t="shared" si="379"/>
        <v>567.24872600000003</v>
      </c>
      <c r="DS18" s="36">
        <v>567.24872600000003</v>
      </c>
      <c r="DT18" s="36"/>
      <c r="DU18" s="36"/>
      <c r="DV18" s="36">
        <f t="shared" ref="DV18:DY18" si="380">(DV10+DV17)*0.220462</f>
        <v>559.97348</v>
      </c>
      <c r="DW18" s="36">
        <f t="shared" si="380"/>
        <v>565.92595399999993</v>
      </c>
      <c r="DX18" s="36">
        <f t="shared" si="380"/>
        <v>556.00516399999992</v>
      </c>
      <c r="DY18" s="36">
        <f t="shared" si="380"/>
        <v>554.24146799999994</v>
      </c>
      <c r="DZ18" s="36">
        <f t="shared" ref="DZ18" si="381">(DZ10+DZ17)*0.220462</f>
        <v>556.22562600000003</v>
      </c>
      <c r="EA18" s="36"/>
      <c r="EB18" s="36"/>
      <c r="EC18" s="36">
        <f t="shared" ref="EC18:EG18" si="382">(EC10+EC17)*0.220462</f>
        <v>559.753018</v>
      </c>
      <c r="ED18" s="36">
        <f t="shared" si="382"/>
        <v>555.12331599999993</v>
      </c>
      <c r="EE18" s="36">
        <f t="shared" si="382"/>
        <v>547.40714600000001</v>
      </c>
      <c r="EF18" s="36">
        <f t="shared" si="382"/>
        <v>562.61902399999997</v>
      </c>
      <c r="EG18" s="36">
        <f t="shared" si="382"/>
        <v>594.80647599999998</v>
      </c>
      <c r="EH18" s="36"/>
      <c r="EI18" s="36"/>
      <c r="EJ18" s="36">
        <f t="shared" ref="EJ18:EN18" si="383">(EJ10+EJ17)*0.220462</f>
        <v>608.91604399999994</v>
      </c>
      <c r="EK18" s="36">
        <f t="shared" si="383"/>
        <v>604.28634199999999</v>
      </c>
      <c r="EL18" s="36">
        <f t="shared" si="383"/>
        <v>616.41175199999998</v>
      </c>
      <c r="EM18" s="36">
        <f t="shared" si="383"/>
        <v>617.51406199999997</v>
      </c>
      <c r="EN18" s="36">
        <f t="shared" si="383"/>
        <v>607.15234799999996</v>
      </c>
      <c r="EO18" s="36"/>
      <c r="EP18" s="36"/>
      <c r="EQ18" s="36">
        <f t="shared" ref="EQ18:EU18" si="384">(EQ10+EQ17)*0.220462</f>
        <v>609.35696799999994</v>
      </c>
      <c r="ER18" s="36">
        <f t="shared" si="384"/>
        <v>623.24607400000002</v>
      </c>
      <c r="ES18" s="36">
        <f t="shared" si="384"/>
        <v>634.93056000000001</v>
      </c>
      <c r="ET18" s="36">
        <f t="shared" si="384"/>
        <v>632.50547799999993</v>
      </c>
      <c r="EU18" s="36">
        <f t="shared" si="384"/>
        <v>625.671156</v>
      </c>
      <c r="EV18" s="36"/>
      <c r="EW18" s="36"/>
      <c r="EX18" s="36">
        <f t="shared" ref="EX18:FB18" si="385">(EX10+EX17)*0.220462</f>
        <v>632.72593999999992</v>
      </c>
      <c r="EY18" s="36">
        <f t="shared" si="385"/>
        <v>638.01702799999998</v>
      </c>
      <c r="EZ18" s="36">
        <f t="shared" si="385"/>
        <v>638.01702799999998</v>
      </c>
      <c r="FA18" s="36">
        <f t="shared" si="385"/>
        <v>646.39458400000001</v>
      </c>
      <c r="FB18" s="36">
        <f t="shared" si="385"/>
        <v>655.65398800000003</v>
      </c>
      <c r="FC18" s="36"/>
      <c r="FD18" s="36"/>
      <c r="FE18" s="36">
        <f t="shared" ref="FE18:FI18" si="386">(FE10+FE17)*0.220462</f>
        <v>654.77213999999992</v>
      </c>
      <c r="FF18" s="36">
        <f t="shared" si="386"/>
        <v>654.77213999999992</v>
      </c>
      <c r="FG18" s="36">
        <f t="shared" si="386"/>
        <v>652.56751999999994</v>
      </c>
      <c r="FH18" s="36">
        <f t="shared" si="386"/>
        <v>652.56751999999994</v>
      </c>
      <c r="FI18" s="36">
        <f t="shared" si="386"/>
        <v>645.95366000000001</v>
      </c>
      <c r="FJ18" s="36"/>
      <c r="FK18" s="36"/>
      <c r="FL18" s="36">
        <f t="shared" ref="FL18:FP18" si="387">(FL10+FL17)*0.220462</f>
        <v>649.04012799999998</v>
      </c>
      <c r="FM18" s="36">
        <f t="shared" si="387"/>
        <v>636.91471799999999</v>
      </c>
      <c r="FN18" s="36">
        <f t="shared" si="387"/>
        <v>643.74903999999992</v>
      </c>
      <c r="FO18" s="36">
        <f t="shared" si="387"/>
        <v>651.68567199999995</v>
      </c>
      <c r="FP18" s="36">
        <f t="shared" si="387"/>
        <v>668.44078400000001</v>
      </c>
      <c r="FQ18" s="36"/>
      <c r="FR18" s="36"/>
      <c r="FS18" s="36">
        <f t="shared" ref="FS18:FW18" si="388">(FS10+FS17)*0.220462</f>
        <v>669.10217</v>
      </c>
      <c r="FT18" s="36">
        <f t="shared" si="388"/>
        <v>665.13385399999993</v>
      </c>
      <c r="FU18" s="36">
        <f t="shared" si="388"/>
        <v>655.87445000000002</v>
      </c>
      <c r="FV18" s="36">
        <f t="shared" si="388"/>
        <v>651.24474799999996</v>
      </c>
      <c r="FW18" s="36">
        <f t="shared" si="388"/>
        <v>643.74903999999992</v>
      </c>
      <c r="FX18" s="36"/>
      <c r="FY18" s="36"/>
      <c r="FZ18" s="36">
        <f t="shared" ref="FZ18:GD18" si="389">(FZ10+FZ17)*0.220462</f>
        <v>643.74903999999992</v>
      </c>
      <c r="GA18" s="36">
        <f t="shared" si="389"/>
        <v>654.33121599999993</v>
      </c>
      <c r="GB18" s="36">
        <f t="shared" si="389"/>
        <v>666.01570199999992</v>
      </c>
      <c r="GC18" s="36">
        <f t="shared" si="389"/>
        <v>651.68567199999995</v>
      </c>
      <c r="GD18" s="36">
        <f t="shared" si="389"/>
        <v>653.89029199999993</v>
      </c>
      <c r="GE18" s="36"/>
      <c r="GF18" s="36"/>
      <c r="GG18" s="36">
        <f t="shared" ref="GG18:GK18" si="390">(GG10+GG17)*0.220462</f>
        <v>664.03154399999994</v>
      </c>
      <c r="GH18" s="36">
        <f t="shared" si="390"/>
        <v>673.73187199999995</v>
      </c>
      <c r="GI18" s="36">
        <f t="shared" si="390"/>
        <v>671.52725199999998</v>
      </c>
      <c r="GJ18" s="36">
        <f t="shared" si="390"/>
        <v>665.57477799999992</v>
      </c>
      <c r="GK18" s="36">
        <f t="shared" si="390"/>
        <v>670.42494199999999</v>
      </c>
      <c r="GL18" s="36"/>
      <c r="GM18" s="36"/>
      <c r="GN18" s="36">
        <f t="shared" ref="GN18:GR18" si="391">(GN10+GN17)*0.220462</f>
        <v>667.33847400000002</v>
      </c>
      <c r="GO18" s="36">
        <f t="shared" si="391"/>
        <v>678.58203600000002</v>
      </c>
      <c r="GP18" s="36">
        <f t="shared" si="391"/>
        <v>718.70611999999994</v>
      </c>
      <c r="GQ18" s="36">
        <f t="shared" si="391"/>
        <v>722.45397400000002</v>
      </c>
      <c r="GR18" s="36">
        <f t="shared" si="391"/>
        <v>730.17014399999994</v>
      </c>
      <c r="GS18" s="36"/>
      <c r="GT18" s="36"/>
      <c r="GU18" s="36">
        <f t="shared" ref="GU18:GY18" si="392">(GU10+GU17)*0.220462</f>
        <v>708.34440599999994</v>
      </c>
      <c r="GV18" s="36">
        <f t="shared" si="392"/>
        <v>715.84011399999997</v>
      </c>
      <c r="GW18" s="36">
        <f t="shared" si="392"/>
        <v>725.98136599999998</v>
      </c>
      <c r="GX18" s="36">
        <f t="shared" si="392"/>
        <v>722.89489800000001</v>
      </c>
      <c r="GY18" s="36">
        <f t="shared" si="392"/>
        <v>727.52459999999996</v>
      </c>
      <c r="GZ18" s="36"/>
      <c r="HA18" s="36"/>
      <c r="HB18" s="36">
        <f t="shared" ref="HB18:HF18" si="393">(HB10+HB17)*0.220462</f>
        <v>723.11536000000001</v>
      </c>
      <c r="HC18" s="36">
        <f t="shared" si="393"/>
        <v>732.37476400000003</v>
      </c>
      <c r="HD18" s="36">
        <f t="shared" si="393"/>
        <v>757.72789399999999</v>
      </c>
      <c r="HE18" s="36">
        <f t="shared" si="393"/>
        <v>764.56221599999992</v>
      </c>
      <c r="HF18" s="36">
        <f t="shared" si="393"/>
        <v>787.26980199999991</v>
      </c>
      <c r="HG18" s="36"/>
      <c r="HH18" s="36"/>
      <c r="HI18" s="36">
        <f t="shared" ref="HI18:HM18" si="394">(HI10+HI17)*0.220462</f>
        <v>804.02491399999997</v>
      </c>
      <c r="HJ18" s="36">
        <f t="shared" si="394"/>
        <v>772.27838599999995</v>
      </c>
      <c r="HK18" s="36">
        <f t="shared" si="394"/>
        <v>765.00313999999992</v>
      </c>
      <c r="HL18" s="36">
        <f t="shared" si="394"/>
        <v>767.648684</v>
      </c>
      <c r="HM18" s="36">
        <f t="shared" si="394"/>
        <v>761.69620999999995</v>
      </c>
      <c r="HN18" s="36"/>
      <c r="HO18" s="36"/>
      <c r="HP18" s="36">
        <f t="shared" ref="HP18:HT18" si="395">(HP10+HP17)*0.220462</f>
        <v>758.16881799999999</v>
      </c>
      <c r="HQ18" s="36">
        <f t="shared" si="395"/>
        <v>739.87047199999995</v>
      </c>
      <c r="HR18" s="36">
        <f t="shared" si="395"/>
        <v>760.59389999999996</v>
      </c>
      <c r="HS18" s="36">
        <f t="shared" si="395"/>
        <v>736.34307999999999</v>
      </c>
      <c r="HT18" s="36">
        <f t="shared" si="395"/>
        <v>743.61832600000002</v>
      </c>
      <c r="HU18" s="36"/>
      <c r="HV18" s="36"/>
      <c r="HW18" s="36">
        <f t="shared" ref="HW18:IA18" si="396">(HW10+HW17)*0.220462</f>
        <v>734.13846000000001</v>
      </c>
      <c r="HX18" s="36">
        <f t="shared" si="396"/>
        <v>744.72063600000001</v>
      </c>
      <c r="HY18" s="36">
        <f t="shared" si="396"/>
        <v>755.52327400000001</v>
      </c>
      <c r="HZ18" s="36">
        <f t="shared" si="396"/>
        <v>740.75231999999994</v>
      </c>
      <c r="IA18" s="36">
        <f t="shared" si="396"/>
        <v>738.76816199999996</v>
      </c>
      <c r="IB18" s="36"/>
      <c r="IC18" s="36"/>
      <c r="ID18" s="36">
        <f t="shared" ref="ID18:IH18" si="397">(ID10+ID17)*0.220462</f>
        <v>744.27971200000002</v>
      </c>
      <c r="IE18" s="36">
        <f t="shared" si="397"/>
        <v>755.74373600000001</v>
      </c>
      <c r="IF18" s="36">
        <f t="shared" si="397"/>
        <v>761.47574799999995</v>
      </c>
      <c r="IG18" s="36">
        <f t="shared" si="397"/>
        <v>789.474422</v>
      </c>
      <c r="IH18" s="36">
        <f t="shared" si="397"/>
        <v>791.23811799999999</v>
      </c>
      <c r="II18" s="36"/>
      <c r="IJ18" s="36"/>
      <c r="IK18" s="36">
        <f t="shared" ref="IK18:IO18" si="398">(IK10+IK17)*0.220462</f>
        <v>786.16749199999992</v>
      </c>
      <c r="IL18" s="36">
        <f t="shared" si="398"/>
        <v>789.694884</v>
      </c>
      <c r="IM18" s="36">
        <f t="shared" si="398"/>
        <v>801.82029399999999</v>
      </c>
      <c r="IN18" s="36">
        <f t="shared" si="398"/>
        <v>804.02491399999997</v>
      </c>
      <c r="IO18" s="36">
        <f t="shared" si="398"/>
        <v>811.30016000000001</v>
      </c>
      <c r="IP18" s="84"/>
      <c r="IQ18" s="36"/>
      <c r="IR18" s="36">
        <f t="shared" ref="IR18:IV18" si="399">(IR10+IR17)*0.220462</f>
        <v>811.30016000000001</v>
      </c>
      <c r="IS18" s="36">
        <f t="shared" si="399"/>
        <v>810.63877400000001</v>
      </c>
      <c r="IT18" s="36">
        <f t="shared" si="399"/>
        <v>802.70214199999998</v>
      </c>
      <c r="IU18" s="36">
        <f t="shared" si="399"/>
        <v>822.984646</v>
      </c>
      <c r="IV18" s="36">
        <f t="shared" si="399"/>
        <v>840.84206799999993</v>
      </c>
      <c r="IW18" s="36"/>
      <c r="IX18" s="36"/>
      <c r="IY18" s="36">
        <f t="shared" ref="IY18:JC18" si="400">(IY10+IY17)*0.220462</f>
        <v>852.74701599999992</v>
      </c>
      <c r="IZ18" s="36">
        <f t="shared" si="400"/>
        <v>839.51929599999994</v>
      </c>
      <c r="JA18" s="36">
        <f t="shared" si="400"/>
        <v>858.47902799999997</v>
      </c>
      <c r="JB18" s="36">
        <f t="shared" si="400"/>
        <v>851.20378199999993</v>
      </c>
      <c r="JC18" s="36">
        <f t="shared" si="400"/>
        <v>878.100146</v>
      </c>
      <c r="JD18" s="36"/>
      <c r="JE18" s="36"/>
      <c r="JF18" s="36">
        <f t="shared" ref="JF18:JJ18" si="401">(JF10+JF17)*0.220462</f>
        <v>854.73117400000001</v>
      </c>
      <c r="JG18" s="36">
        <f t="shared" si="401"/>
        <v>861.34503399999994</v>
      </c>
      <c r="JH18" s="36">
        <f t="shared" si="401"/>
        <v>852.96747799999991</v>
      </c>
      <c r="JI18" s="36">
        <f t="shared" si="401"/>
        <v>856.71533199999999</v>
      </c>
      <c r="JJ18" s="36">
        <f t="shared" si="401"/>
        <v>867.29750799999999</v>
      </c>
      <c r="JK18" s="36"/>
      <c r="JL18" s="36"/>
      <c r="JM18" s="36">
        <f t="shared" ref="JM18:JQ18" si="402">(JM10+JM17)*0.220462</f>
        <v>877.218298</v>
      </c>
      <c r="JN18" s="36">
        <f t="shared" si="402"/>
        <v>823.86649399999999</v>
      </c>
      <c r="JO18" s="36">
        <f t="shared" si="402"/>
        <v>834.88959399999999</v>
      </c>
      <c r="JP18" s="36">
        <f t="shared" si="402"/>
        <v>807.99322999999993</v>
      </c>
      <c r="JQ18" s="36">
        <f t="shared" si="402"/>
        <v>792.34042799999997</v>
      </c>
      <c r="JR18" s="36"/>
      <c r="JS18" s="36"/>
      <c r="JT18" s="36">
        <f t="shared" ref="JT18:JX18" si="403">(JT10+JT17)*0.220462</f>
        <v>833.566822</v>
      </c>
      <c r="JU18" s="36">
        <f t="shared" si="403"/>
        <v>833.12589800000001</v>
      </c>
      <c r="JV18" s="36">
        <f t="shared" si="403"/>
        <v>862.22688199999993</v>
      </c>
      <c r="JW18" s="36">
        <f t="shared" si="403"/>
        <v>849.66054799999995</v>
      </c>
      <c r="JX18" s="36">
        <f t="shared" si="403"/>
        <v>869.72258999999997</v>
      </c>
      <c r="JY18" s="36"/>
      <c r="JZ18" s="36"/>
      <c r="KA18" s="36">
        <f t="shared" ref="KA18:KE18" si="404">(KA10+KA17)*0.220462</f>
        <v>869.72258999999997</v>
      </c>
      <c r="KB18" s="36">
        <f t="shared" si="404"/>
        <v>873.47044399999993</v>
      </c>
      <c r="KC18" s="36">
        <f t="shared" si="404"/>
        <v>873.47044399999993</v>
      </c>
      <c r="KD18" s="36">
        <f t="shared" si="404"/>
        <v>885.59585399999992</v>
      </c>
      <c r="KE18" s="36">
        <f t="shared" si="404"/>
        <v>881.62753799999996</v>
      </c>
      <c r="KF18" s="36"/>
      <c r="KG18" s="36"/>
      <c r="KH18" s="36">
        <f t="shared" ref="KH18:KL18" si="405">(KH10+KH17)*0.220462</f>
        <v>860.46318599999995</v>
      </c>
      <c r="KI18" s="36">
        <f t="shared" si="405"/>
        <v>877.659222</v>
      </c>
      <c r="KJ18" s="36">
        <f t="shared" si="405"/>
        <v>875.23413999999991</v>
      </c>
      <c r="KK18" s="36">
        <f t="shared" si="405"/>
        <v>886.03677799999991</v>
      </c>
      <c r="KL18" s="36">
        <f t="shared" si="405"/>
        <v>884.27308199999993</v>
      </c>
      <c r="KM18" s="36"/>
      <c r="KN18" s="36"/>
      <c r="KO18" s="36">
        <f t="shared" ref="KO18:KS18" si="406">(KO10+KO17)*0.220462</f>
        <v>891.98925199999996</v>
      </c>
      <c r="KP18" s="36">
        <f t="shared" si="406"/>
        <v>884.27308199999993</v>
      </c>
      <c r="KQ18" s="36">
        <f t="shared" si="406"/>
        <v>869.06120399999998</v>
      </c>
      <c r="KR18" s="36">
        <f t="shared" si="406"/>
        <v>861.12457199999994</v>
      </c>
      <c r="KS18" s="36">
        <f t="shared" si="406"/>
        <v>873.24998199999993</v>
      </c>
      <c r="KT18" s="36"/>
      <c r="KU18" s="36"/>
      <c r="KV18" s="36">
        <f t="shared" ref="KV18:KZ18" si="407">(KV10+KV17)*0.220462</f>
        <v>873.24998199999993</v>
      </c>
      <c r="KW18" s="36">
        <f t="shared" si="407"/>
        <v>876.99783600000001</v>
      </c>
      <c r="KX18" s="36">
        <f t="shared" si="407"/>
        <v>890.44601799999998</v>
      </c>
      <c r="KY18" s="36">
        <f t="shared" si="407"/>
        <v>914.25591399999996</v>
      </c>
      <c r="KZ18" s="36">
        <f t="shared" si="407"/>
        <v>911.38990799999999</v>
      </c>
      <c r="LA18" s="36"/>
      <c r="LB18" s="36"/>
      <c r="LC18" s="36">
        <f t="shared" ref="LC18:LG18" si="408">(LC10+LC17)*0.220462</f>
        <v>914.47637599999996</v>
      </c>
      <c r="LD18" s="36">
        <f t="shared" si="408"/>
        <v>927.26317199999994</v>
      </c>
      <c r="LE18" s="36">
        <f t="shared" si="408"/>
        <v>950.85260599999992</v>
      </c>
      <c r="LF18" s="36">
        <f t="shared" si="408"/>
        <v>949.08890999999994</v>
      </c>
      <c r="LG18" s="36">
        <f t="shared" si="408"/>
        <v>977.30804599999999</v>
      </c>
      <c r="LH18" s="36"/>
      <c r="LI18" s="36"/>
      <c r="LJ18" s="36">
        <f t="shared" ref="LJ18:LN18" si="409">(LJ10+LJ17)*0.220462</f>
        <v>983.92190599999992</v>
      </c>
      <c r="LK18" s="36">
        <f t="shared" si="409"/>
        <v>985.46513999999991</v>
      </c>
      <c r="LL18" s="36">
        <f t="shared" si="409"/>
        <v>1006.6294919999999</v>
      </c>
      <c r="LM18" s="36">
        <f t="shared" si="409"/>
        <v>1014.3456619999999</v>
      </c>
      <c r="LN18" s="36">
        <f t="shared" si="409"/>
        <v>1011.038732</v>
      </c>
      <c r="LO18" s="36"/>
      <c r="LP18" s="36"/>
      <c r="LQ18" s="36">
        <f>(LQ10+LQ17)*0.220462</f>
        <v>1008.61365</v>
      </c>
      <c r="LR18" s="36">
        <f t="shared" ref="LR18:LU18" si="410">(LR10+LR17)*0.220462</f>
        <v>997.81101200000001</v>
      </c>
      <c r="LS18" s="36">
        <f t="shared" si="410"/>
        <v>996.04731599999991</v>
      </c>
      <c r="LT18" s="36">
        <f t="shared" si="410"/>
        <v>991.63807599999996</v>
      </c>
      <c r="LU18" s="36">
        <f t="shared" si="410"/>
        <v>1003.1021</v>
      </c>
      <c r="LV18" s="36"/>
      <c r="LW18" s="36"/>
      <c r="LX18" s="36">
        <f>(LX10+LX17)*0.220462</f>
        <v>985.02421599999991</v>
      </c>
      <c r="LY18" s="36">
        <f t="shared" ref="LY18:MB18" si="411">(LY10+LY17)*0.220462</f>
        <v>974.44203999999991</v>
      </c>
      <c r="LZ18" s="36">
        <f t="shared" si="411"/>
        <v>975.985274</v>
      </c>
      <c r="MA18" s="36">
        <f t="shared" si="411"/>
        <v>1002.661176</v>
      </c>
      <c r="MB18" s="36">
        <f t="shared" si="411"/>
        <v>1013.904738</v>
      </c>
      <c r="MC18" s="36"/>
      <c r="MD18" s="36"/>
      <c r="ME18" s="36">
        <f>(ME10+ME17)*0.220462</f>
        <v>978.18989399999998</v>
      </c>
      <c r="MF18" s="36">
        <f t="shared" ref="MF18:MI18" si="412">(MF10+MF17)*0.220462</f>
        <v>987.228836</v>
      </c>
      <c r="MG18" s="36">
        <f t="shared" si="412"/>
        <v>984.58329199999991</v>
      </c>
      <c r="MH18" s="36">
        <f t="shared" si="412"/>
        <v>973.56019199999992</v>
      </c>
      <c r="MI18" s="36">
        <f t="shared" si="412"/>
        <v>978.41035599999998</v>
      </c>
      <c r="MJ18" s="36"/>
      <c r="MK18" s="36"/>
      <c r="ML18" s="36">
        <f>(ML10+ML17)*0.220462</f>
        <v>990.09484199999997</v>
      </c>
      <c r="MM18" s="36">
        <f t="shared" ref="MM18:MP18" si="413">(MM10+MM17)*0.220462</f>
        <v>956.58461799999998</v>
      </c>
      <c r="MN18" s="36">
        <f t="shared" si="413"/>
        <v>953.49815000000001</v>
      </c>
      <c r="MO18" s="36">
        <f t="shared" si="413"/>
        <v>979.51266599999997</v>
      </c>
      <c r="MP18" s="36">
        <f t="shared" si="413"/>
        <v>1028.896154</v>
      </c>
      <c r="MQ18" s="36"/>
      <c r="MR18" s="36"/>
      <c r="MS18" s="36">
        <f>(MS10+MS17)*0.220462</f>
        <v>1024.2664520000001</v>
      </c>
      <c r="MT18" s="36">
        <f t="shared" ref="MT18:MV18" si="414">(MT10+MT17)*0.220462</f>
        <v>1037.2737099999999</v>
      </c>
      <c r="MU18" s="36">
        <f t="shared" si="414"/>
        <v>1037.2737099999999</v>
      </c>
      <c r="MV18" s="36">
        <f t="shared" si="414"/>
        <v>1054.91067</v>
      </c>
      <c r="MW18" s="36">
        <v>1054.91067</v>
      </c>
      <c r="MX18" s="36"/>
      <c r="MY18" s="36"/>
      <c r="MZ18" s="36">
        <f>(MZ10+MZ17)*0.220462</f>
        <v>1041.0215639999999</v>
      </c>
      <c r="NA18" s="36">
        <f t="shared" ref="NA18:NC18" si="415">(NA10+NA17)*0.220462</f>
        <v>1057.776676</v>
      </c>
      <c r="NB18" s="36">
        <f t="shared" si="415"/>
        <v>1050.942354</v>
      </c>
      <c r="NC18" s="36">
        <f t="shared" si="415"/>
        <v>1050.942354</v>
      </c>
    </row>
    <row r="19" spans="1:368" x14ac:dyDescent="0.25">
      <c r="A19" s="17" t="s">
        <v>85</v>
      </c>
      <c r="B19" s="24">
        <v>3198.5420623199998</v>
      </c>
      <c r="C19" s="24">
        <f>C18*C20</f>
        <v>3262.8809648754</v>
      </c>
      <c r="D19" s="24">
        <f>D18*D20</f>
        <v>3293.3162951303998</v>
      </c>
      <c r="E19" s="24"/>
      <c r="F19" s="24"/>
      <c r="G19" s="24">
        <f>G18*G20</f>
        <v>3239.5998469824003</v>
      </c>
      <c r="H19" s="24">
        <f>H18*H20</f>
        <v>3273.3329139719999</v>
      </c>
      <c r="I19" s="24">
        <f>I18*I20</f>
        <v>3269.6477152724001</v>
      </c>
      <c r="J19" s="24">
        <f>J18*J20</f>
        <v>3309.5651822860004</v>
      </c>
      <c r="K19" s="24">
        <f>K18*K20</f>
        <v>3284.4984985625997</v>
      </c>
      <c r="L19" s="24"/>
      <c r="M19" s="24"/>
      <c r="N19" s="24">
        <f t="shared" ref="N19:R19" si="416">N18*N20</f>
        <v>3299.9208957264</v>
      </c>
      <c r="O19" s="24">
        <f t="shared" si="416"/>
        <v>3357.2168310450002</v>
      </c>
      <c r="P19" s="24">
        <f t="shared" si="416"/>
        <v>3339.6077594879998</v>
      </c>
      <c r="Q19" s="24">
        <f t="shared" si="416"/>
        <v>3332.317522072</v>
      </c>
      <c r="R19" s="24">
        <f t="shared" si="416"/>
        <v>3352.2500426469996</v>
      </c>
      <c r="S19" s="24"/>
      <c r="T19" s="24"/>
      <c r="U19" s="24">
        <f t="shared" ref="U19:Y19" si="417">U18*U20</f>
        <v>3351.6089391509995</v>
      </c>
      <c r="V19" s="24">
        <f t="shared" si="417"/>
        <v>3329.3897867119999</v>
      </c>
      <c r="W19" s="24">
        <f t="shared" si="417"/>
        <v>3323.0081172903997</v>
      </c>
      <c r="X19" s="24">
        <f>X18*X20</f>
        <v>3240.1950943823999</v>
      </c>
      <c r="Y19" s="24">
        <f t="shared" si="417"/>
        <v>3215.1383534952001</v>
      </c>
      <c r="Z19" s="24"/>
      <c r="AA19" s="24"/>
      <c r="AB19" s="24">
        <f>AB18*AB20</f>
        <v>3210.8059224560002</v>
      </c>
      <c r="AC19" s="24">
        <f t="shared" ref="AC19:AF19" si="418">AC18*AC20</f>
        <v>3176.8791575532</v>
      </c>
      <c r="AD19" s="24">
        <f t="shared" si="418"/>
        <v>3197.1072956239996</v>
      </c>
      <c r="AE19" s="24">
        <f t="shared" si="418"/>
        <v>3133.7429894319998</v>
      </c>
      <c r="AF19" s="24">
        <f t="shared" si="418"/>
        <v>3062.6529892815997</v>
      </c>
      <c r="AG19" s="24"/>
      <c r="AH19" s="24"/>
      <c r="AI19" s="24">
        <f t="shared" ref="AI19" si="419">AI18*AI20</f>
        <v>3079.4251429942001</v>
      </c>
      <c r="AJ19" s="24">
        <f>AJ18*AJ20</f>
        <v>3113.9347873788001</v>
      </c>
      <c r="AK19" s="24">
        <f>AK18*AK20</f>
        <v>3173.9176915071998</v>
      </c>
      <c r="AL19" s="24">
        <f>AL18*AL20</f>
        <v>3149.7944749127996</v>
      </c>
      <c r="AM19" s="24">
        <f>AM18*AM20</f>
        <v>3168.5810560580003</v>
      </c>
      <c r="AN19" s="24"/>
      <c r="AO19" s="24"/>
      <c r="AP19" s="24">
        <f>AP18*AP20</f>
        <v>3144.0103016036001</v>
      </c>
      <c r="AQ19" s="24">
        <f t="shared" ref="AQ19:AT19" si="420">AQ18*AQ20</f>
        <v>3159.8309192779998</v>
      </c>
      <c r="AR19" s="24">
        <f t="shared" si="420"/>
        <v>3147.1170080151996</v>
      </c>
      <c r="AS19" s="24">
        <f t="shared" si="420"/>
        <v>3148.5685298232002</v>
      </c>
      <c r="AT19" s="24">
        <f t="shared" si="420"/>
        <v>3098.8656585237995</v>
      </c>
      <c r="AU19" s="24"/>
      <c r="AV19" s="24"/>
      <c r="AW19" s="24">
        <f t="shared" ref="AW19:AX19" si="421">AW18*AW20</f>
        <v>3098.4348316833998</v>
      </c>
      <c r="AX19" s="24">
        <f t="shared" si="421"/>
        <v>3121.9396744139995</v>
      </c>
      <c r="AY19" s="24">
        <f t="shared" ref="AY19:AZ19" si="422">AY18*AY20</f>
        <v>3117.2653949976002</v>
      </c>
      <c r="AZ19" s="24">
        <f t="shared" si="422"/>
        <v>3106.3273051448</v>
      </c>
      <c r="BA19" s="24">
        <f t="shared" ref="BA19" si="423">BA18*BA20</f>
        <v>3160.2864378623995</v>
      </c>
      <c r="BB19" s="24"/>
      <c r="BC19" s="24"/>
      <c r="BD19" s="24">
        <f t="shared" ref="BD19:BE19" si="424">BD18*BD20</f>
        <v>3160.2864378623995</v>
      </c>
      <c r="BE19" s="24">
        <f t="shared" si="424"/>
        <v>3160.2864378623995</v>
      </c>
      <c r="BF19" s="24">
        <f t="shared" ref="BF19:BG19" si="425">BF18*BF20</f>
        <v>2998.9589380761995</v>
      </c>
      <c r="BG19" s="24">
        <f t="shared" si="425"/>
        <v>2992.7940048467999</v>
      </c>
      <c r="BH19" s="24">
        <f t="shared" ref="BH19" si="426">BH18*BH20</f>
        <v>2884.0913797079997</v>
      </c>
      <c r="BI19" s="24"/>
      <c r="BJ19" s="24"/>
      <c r="BK19" s="24">
        <f t="shared" ref="BK19:BL19" si="427">BK18*BK20</f>
        <v>2909.851041636</v>
      </c>
      <c r="BL19" s="24">
        <f t="shared" si="427"/>
        <v>2932.4847287735997</v>
      </c>
      <c r="BM19" s="24">
        <f t="shared" ref="BM19:BN19" si="428">BM18*BM20</f>
        <v>3016.8471586176001</v>
      </c>
      <c r="BN19" s="24">
        <f t="shared" si="428"/>
        <v>3045.483893738</v>
      </c>
      <c r="BO19" s="24">
        <f t="shared" ref="BO19" si="429">BO18*BO20</f>
        <v>2998.7939663616003</v>
      </c>
      <c r="BP19" s="24"/>
      <c r="BQ19" s="24"/>
      <c r="BR19" s="24">
        <f t="shared" ref="BR19:BV19" si="430">BR18*BR20</f>
        <v>2936.1651434477994</v>
      </c>
      <c r="BS19" s="24">
        <f t="shared" si="430"/>
        <v>2865.6744251519999</v>
      </c>
      <c r="BT19" s="24">
        <f t="shared" si="430"/>
        <v>2864.3150564600001</v>
      </c>
      <c r="BU19" s="24">
        <f t="shared" si="430"/>
        <v>2847.2972088715001</v>
      </c>
      <c r="BV19" s="24">
        <f t="shared" si="430"/>
        <v>2753.1966087252003</v>
      </c>
      <c r="BW19" s="24"/>
      <c r="BX19" s="24"/>
      <c r="BY19" s="24">
        <f t="shared" ref="BY19" si="431">BY18*BY20</f>
        <v>2747.1190666325997</v>
      </c>
      <c r="BZ19" s="24">
        <f>BZ18*BZ20</f>
        <v>2787.3444529215999</v>
      </c>
      <c r="CA19" s="24">
        <f t="shared" ref="CA19:CC19" si="432">CA18*CA20</f>
        <v>2776.0631478271998</v>
      </c>
      <c r="CB19" s="24">
        <f t="shared" si="432"/>
        <v>2889.5760333439998</v>
      </c>
      <c r="CC19" s="24">
        <f t="shared" si="432"/>
        <v>2917.6535445551999</v>
      </c>
      <c r="CD19" s="24"/>
      <c r="CE19" s="24"/>
      <c r="CF19" s="24">
        <f t="shared" ref="CF19:CG19" si="433">CF18*CF20</f>
        <v>2983.4212392863997</v>
      </c>
      <c r="CG19" s="24">
        <f t="shared" si="433"/>
        <v>3024.0893794099998</v>
      </c>
      <c r="CH19" s="24">
        <f t="shared" ref="CH19:CI19" si="434">CH18*CH20</f>
        <v>3089.6226348503992</v>
      </c>
      <c r="CI19" s="24">
        <f t="shared" si="434"/>
        <v>2976.6536731799997</v>
      </c>
      <c r="CJ19" s="24">
        <f t="shared" ref="CJ19" si="435">CJ18*CJ20</f>
        <v>3058.9717588979997</v>
      </c>
      <c r="CK19" s="24"/>
      <c r="CL19" s="24"/>
      <c r="CM19" s="24">
        <f t="shared" ref="CM19:CQ19" si="436">CM18*CM20</f>
        <v>3088.0016439029996</v>
      </c>
      <c r="CN19" s="24">
        <f t="shared" si="436"/>
        <v>3095.4801338207999</v>
      </c>
      <c r="CO19" s="24">
        <f t="shared" si="436"/>
        <v>3021.0179028259995</v>
      </c>
      <c r="CP19" s="24">
        <f t="shared" si="436"/>
        <v>3045.6461978624002</v>
      </c>
      <c r="CQ19" s="24">
        <f t="shared" si="436"/>
        <v>3087.8600411604002</v>
      </c>
      <c r="CR19" s="24"/>
      <c r="CS19" s="24"/>
      <c r="CT19" s="24">
        <f t="shared" ref="CT19:CX19" si="437">CT18*CT20</f>
        <v>3080.3454175207999</v>
      </c>
      <c r="CU19" s="24">
        <f t="shared" si="437"/>
        <v>3094.2113309184001</v>
      </c>
      <c r="CV19" s="24">
        <f t="shared" si="437"/>
        <v>3100.1313529119998</v>
      </c>
      <c r="CW19" s="24">
        <f t="shared" si="437"/>
        <v>3045.9359731151999</v>
      </c>
      <c r="CX19" s="24">
        <f t="shared" si="437"/>
        <v>3045.9359731151999</v>
      </c>
      <c r="CY19" s="24"/>
      <c r="CZ19" s="24"/>
      <c r="DA19" s="24">
        <f t="shared" ref="DA19:DE19" si="438">DA18*DA20</f>
        <v>3004.6596224260002</v>
      </c>
      <c r="DB19" s="24">
        <f t="shared" si="438"/>
        <v>3034.0679304539999</v>
      </c>
      <c r="DC19" s="24">
        <f t="shared" si="438"/>
        <v>3054.0431104260001</v>
      </c>
      <c r="DD19" s="24">
        <f t="shared" si="438"/>
        <v>3106.0022559720001</v>
      </c>
      <c r="DE19" s="24">
        <f t="shared" si="438"/>
        <v>3104.877238386</v>
      </c>
      <c r="DF19" s="24"/>
      <c r="DG19" s="24"/>
      <c r="DH19" s="24">
        <f t="shared" ref="DH19:DL19" si="439">DH18*DH20</f>
        <v>3107.6568673744</v>
      </c>
      <c r="DI19" s="24">
        <v>3107.6568673744</v>
      </c>
      <c r="DJ19" s="24">
        <f t="shared" si="439"/>
        <v>3118.3950422856001</v>
      </c>
      <c r="DK19" s="24">
        <f t="shared" si="439"/>
        <v>3171.1127093887999</v>
      </c>
      <c r="DL19" s="24">
        <f t="shared" si="439"/>
        <v>3220.3015514889998</v>
      </c>
      <c r="DM19" s="24"/>
      <c r="DN19" s="24"/>
      <c r="DO19" s="24">
        <f t="shared" ref="DO19:DP19" si="440">DO18*DO20</f>
        <v>3216.6088129890004</v>
      </c>
      <c r="DP19" s="24">
        <f t="shared" si="440"/>
        <v>3105.65701248</v>
      </c>
      <c r="DQ19" s="24">
        <f t="shared" ref="DQ19:DR19" si="441">DQ18*DQ20</f>
        <v>3061.5272221247997</v>
      </c>
      <c r="DR19" s="24">
        <f t="shared" si="441"/>
        <v>3078.2886613842002</v>
      </c>
      <c r="DS19" s="24">
        <v>3078.2886613842002</v>
      </c>
      <c r="DT19" s="24"/>
      <c r="DU19" s="24"/>
      <c r="DV19" s="24">
        <f t="shared" ref="DV19:DY19" si="442">DV18*DV20</f>
        <v>3125.4359812720004</v>
      </c>
      <c r="DW19" s="24">
        <f t="shared" si="442"/>
        <v>3132.4567479853995</v>
      </c>
      <c r="DX19" s="24">
        <f t="shared" si="442"/>
        <v>3151.0480659371997</v>
      </c>
      <c r="DY19" s="24">
        <f t="shared" si="442"/>
        <v>3234.6640555415997</v>
      </c>
      <c r="DZ19" s="24">
        <f t="shared" ref="DZ19" si="443">DZ18*DZ20</f>
        <v>3206.6407338899999</v>
      </c>
      <c r="EA19" s="24"/>
      <c r="EB19" s="24"/>
      <c r="EC19" s="24">
        <f t="shared" ref="EC19:EG19" si="444">EC18*EC20</f>
        <v>3243.8247146117997</v>
      </c>
      <c r="ED19" s="24">
        <f>ED18*ED20</f>
        <v>3204.1717799519997</v>
      </c>
      <c r="EE19" s="24">
        <f t="shared" si="444"/>
        <v>3230.7422349774001</v>
      </c>
      <c r="EF19" s="24">
        <f t="shared" si="444"/>
        <v>3340.2128835855997</v>
      </c>
      <c r="EG19" s="24">
        <f t="shared" si="444"/>
        <v>3463.3201871576002</v>
      </c>
      <c r="EH19" s="24"/>
      <c r="EI19" s="24"/>
      <c r="EJ19" s="24">
        <f t="shared" ref="EJ19" si="445">EJ18*EJ20</f>
        <v>3493.4731276367993</v>
      </c>
      <c r="EK19" s="24">
        <f>EK18*EK20</f>
        <v>3457.3034484846003</v>
      </c>
      <c r="EL19" s="24">
        <f t="shared" ref="EL19:EN19" si="446">EL18*EL20</f>
        <v>3511.3895452679999</v>
      </c>
      <c r="EM19" s="24">
        <f t="shared" si="446"/>
        <v>3459.0667696992</v>
      </c>
      <c r="EN19" s="24">
        <f t="shared" si="446"/>
        <v>3388.2136780139995</v>
      </c>
      <c r="EO19" s="24"/>
      <c r="EP19" s="24"/>
      <c r="EQ19" s="24">
        <f t="shared" ref="EQ19" si="447">EQ18*EQ20</f>
        <v>3337.3871780391996</v>
      </c>
      <c r="ER19" s="24">
        <f>ER18*ER20</f>
        <v>3347.0807158096</v>
      </c>
      <c r="ES19" s="24">
        <f t="shared" ref="ES19:EU19" si="448">ES18*ES20</f>
        <v>3364.433544384</v>
      </c>
      <c r="ET19" s="24">
        <f t="shared" si="448"/>
        <v>3377.7057536155999</v>
      </c>
      <c r="EU19" s="24">
        <f t="shared" si="448"/>
        <v>3394.8916924559999</v>
      </c>
      <c r="EV19" s="24"/>
      <c r="EW19" s="24"/>
      <c r="EX19" s="24">
        <f t="shared" ref="EX19" si="449">EX18*EX20</f>
        <v>3393.6888517839993</v>
      </c>
      <c r="EY19" s="24">
        <f>EY18*EY20</f>
        <v>3355.8419638743999</v>
      </c>
      <c r="EZ19" s="24">
        <f t="shared" ref="EZ19:FB19" si="450">EZ18*EZ20</f>
        <v>3222.8154135364002</v>
      </c>
      <c r="FA19" s="24">
        <f t="shared" si="450"/>
        <v>3299.0686778191998</v>
      </c>
      <c r="FB19" s="24">
        <f t="shared" si="450"/>
        <v>3263.2554636748</v>
      </c>
      <c r="FC19" s="24"/>
      <c r="FD19" s="24"/>
      <c r="FE19" s="24">
        <f t="shared" ref="FE19" si="451">FE18*FE20</f>
        <v>3229.8600121919999</v>
      </c>
      <c r="FF19" s="24">
        <f>FF18*FF20</f>
        <v>3211.9192555559998</v>
      </c>
      <c r="FG19" s="24">
        <f t="shared" ref="FG19:FI19" si="452">FG18*FG20</f>
        <v>3190.2720917759998</v>
      </c>
      <c r="FH19" s="24">
        <f t="shared" si="452"/>
        <v>3190.2720917759998</v>
      </c>
      <c r="FI19" s="24">
        <f t="shared" si="452"/>
        <v>3287.9041293999999</v>
      </c>
      <c r="FJ19" s="24"/>
      <c r="FK19" s="24"/>
      <c r="FL19" s="24">
        <f t="shared" ref="FL19" si="453">FL18*FL20</f>
        <v>3367.2201840639996</v>
      </c>
      <c r="FM19" s="24">
        <f>FM18*FM20</f>
        <v>3266.2260568475999</v>
      </c>
      <c r="FN19" s="24">
        <f t="shared" ref="FN19:FP19" si="454">FN18*FN20</f>
        <v>3379.3605854799998</v>
      </c>
      <c r="FO19" s="24">
        <f t="shared" si="454"/>
        <v>3484.2374453479997</v>
      </c>
      <c r="FP19" s="24">
        <f t="shared" si="454"/>
        <v>3573.6849634992004</v>
      </c>
      <c r="FQ19" s="24"/>
      <c r="FR19" s="24"/>
      <c r="FS19" s="24">
        <f t="shared" ref="FS19" si="455">FS18*FS20</f>
        <v>3494.2522623909999</v>
      </c>
      <c r="FT19" s="24">
        <f>FT18*FT20</f>
        <v>3438.8750519507998</v>
      </c>
      <c r="FU19" s="24">
        <f t="shared" ref="FU19:FW19" si="456">FU18*FU20</f>
        <v>3438.8809162400003</v>
      </c>
      <c r="FV19" s="24">
        <f t="shared" si="456"/>
        <v>3470.0925152432001</v>
      </c>
      <c r="FW19" s="24">
        <f t="shared" si="456"/>
        <v>3516.5435059039996</v>
      </c>
      <c r="FX19" s="24"/>
      <c r="FY19" s="24"/>
      <c r="FZ19" s="24">
        <f t="shared" ref="FZ19" si="457">FZ18*FZ20</f>
        <v>3502.8316513519994</v>
      </c>
      <c r="GA19" s="24">
        <f>GA18*GA20</f>
        <v>3582.9214394511996</v>
      </c>
      <c r="GB19" s="24">
        <f t="shared" ref="GB19:GD19" si="458">GB18*GB20</f>
        <v>3573.1076396597991</v>
      </c>
      <c r="GC19" s="24">
        <f t="shared" si="458"/>
        <v>3455.5632757799999</v>
      </c>
      <c r="GD19" s="24">
        <f t="shared" si="458"/>
        <v>3489.8778774332</v>
      </c>
      <c r="GE19" s="24"/>
      <c r="GF19" s="24"/>
      <c r="GG19" s="24">
        <f t="shared" ref="GG19" si="459">GG18*GG20</f>
        <v>3524.8122418608</v>
      </c>
      <c r="GH19" s="24">
        <f>GH18*GH20</f>
        <v>3591.9341023808001</v>
      </c>
      <c r="GI19" s="24">
        <f t="shared" ref="GI19:GK19" si="460">GI18*GI20</f>
        <v>3591.2605909708</v>
      </c>
      <c r="GJ19" s="24">
        <f t="shared" si="460"/>
        <v>3525.882386455</v>
      </c>
      <c r="GK19" s="24">
        <f t="shared" si="460"/>
        <v>3582.5497625654002</v>
      </c>
      <c r="GL19" s="24"/>
      <c r="GM19" s="24"/>
      <c r="GN19" s="24">
        <f t="shared" ref="GN19" si="461">GN18*GN20</f>
        <v>3569.1263604942001</v>
      </c>
      <c r="GO19" s="24">
        <f>GO18*GO20</f>
        <v>3683.682582426</v>
      </c>
      <c r="GP19" s="24">
        <f t="shared" ref="GP19:GR19" si="462">GP18*GP20</f>
        <v>3844.2152946559995</v>
      </c>
      <c r="GQ19" s="24">
        <f t="shared" si="462"/>
        <v>3869.2467485518</v>
      </c>
      <c r="GR19" s="24">
        <f t="shared" si="462"/>
        <v>3906.9213895007997</v>
      </c>
      <c r="GS19" s="24"/>
      <c r="GT19" s="24"/>
      <c r="GU19" s="24">
        <f t="shared" ref="GU19" si="463">GU18*GU20</f>
        <v>3798.9927182591996</v>
      </c>
      <c r="GV19" s="24">
        <f>GV18*GV20</f>
        <v>3742.4121159919996</v>
      </c>
      <c r="GW19" s="24">
        <f t="shared" ref="GW19:GY19" si="464">GW18*GW20</f>
        <v>3710.3455653527999</v>
      </c>
      <c r="GX19" s="24">
        <f t="shared" si="464"/>
        <v>3733.3184112311997</v>
      </c>
      <c r="GY19" s="24">
        <f t="shared" si="464"/>
        <v>3793.5315217799998</v>
      </c>
      <c r="GZ19" s="24"/>
      <c r="HA19" s="24"/>
      <c r="HB19" s="24">
        <f t="shared" ref="HB19" si="465">HB18*HB20</f>
        <v>3751.9563568960002</v>
      </c>
      <c r="HC19" s="24">
        <f>HC18*HC20</f>
        <v>3791.7971031335996</v>
      </c>
      <c r="HD19" s="24">
        <f t="shared" ref="HD19:HF19" si="466">HD18*HD20</f>
        <v>3894.1151928447998</v>
      </c>
      <c r="HE19" s="24">
        <f t="shared" si="466"/>
        <v>3963.0317904143994</v>
      </c>
      <c r="HF19" s="24">
        <f t="shared" si="466"/>
        <v>4096.1647798059994</v>
      </c>
      <c r="HG19" s="24"/>
      <c r="HH19" s="24"/>
      <c r="HI19" s="24">
        <f t="shared" ref="HI19" si="467">HI18*HI20</f>
        <v>4267.1210235807994</v>
      </c>
      <c r="HJ19" s="24">
        <f>HJ18*HJ20</f>
        <v>4118.2517211836002</v>
      </c>
      <c r="HK19" s="24">
        <f t="shared" ref="HK19:HM19" si="468">HK18*HK20</f>
        <v>4035.9270656979993</v>
      </c>
      <c r="HL19" s="24">
        <f t="shared" si="468"/>
        <v>4101.3933888752008</v>
      </c>
      <c r="HM19" s="24">
        <f t="shared" si="468"/>
        <v>4130.2215291039993</v>
      </c>
      <c r="HN19" s="24"/>
      <c r="HO19" s="24"/>
      <c r="HP19" s="24">
        <f t="shared" ref="HP19" si="469">HP18*HP20</f>
        <v>4088.804435474</v>
      </c>
      <c r="HQ19" s="24">
        <f>HQ18*HQ20</f>
        <v>4016.1648961104002</v>
      </c>
      <c r="HR19" s="24">
        <f t="shared" ref="HR19:HT19" si="470">HR18*HR20</f>
        <v>4148.8876057199996</v>
      </c>
      <c r="HS19" s="24">
        <f t="shared" si="470"/>
        <v>3961.378501784</v>
      </c>
      <c r="HT19" s="24">
        <f t="shared" si="470"/>
        <v>4004.3103236774</v>
      </c>
      <c r="HU19" s="24"/>
      <c r="HV19" s="24"/>
      <c r="HW19" s="24">
        <f t="shared" ref="HW19" si="471">HW18*HW20</f>
        <v>4000.6141239240001</v>
      </c>
      <c r="HX19" s="24">
        <f>HX18*HX20</f>
        <v>4070.3451081216003</v>
      </c>
      <c r="HY19" s="24">
        <f t="shared" ref="HY19:IA19" si="472">HY18*HY20</f>
        <v>4148.0494312422006</v>
      </c>
      <c r="HZ19" s="24">
        <f t="shared" si="472"/>
        <v>4185.769134623999</v>
      </c>
      <c r="IA19" s="24">
        <f t="shared" si="472"/>
        <v>4141.6081929881993</v>
      </c>
      <c r="IB19" s="24"/>
      <c r="IC19" s="24"/>
      <c r="ID19" s="24">
        <f t="shared" ref="ID19" si="473">ID18*ID20</f>
        <v>4164.3194166112007</v>
      </c>
      <c r="IE19" s="24">
        <f>IE18*IE20</f>
        <v>4231.7114753584001</v>
      </c>
      <c r="IF19" s="24">
        <f t="shared" ref="IF19:IH19" si="474">IF18*IF20</f>
        <v>4239.6685221396001</v>
      </c>
      <c r="IG19" s="24">
        <f t="shared" si="474"/>
        <v>4417.3462334165997</v>
      </c>
      <c r="IH19" s="24">
        <f t="shared" si="474"/>
        <v>4326.1735339768002</v>
      </c>
      <c r="II19" s="24"/>
      <c r="IJ19" s="24"/>
      <c r="IK19" s="24">
        <f t="shared" ref="IK19" si="475">IK18*IK20</f>
        <v>4301.1223487319994</v>
      </c>
      <c r="IL19" s="24">
        <f>IL18*IL20</f>
        <v>4242.9516422436</v>
      </c>
      <c r="IM19" s="24">
        <f t="shared" ref="IM19:IO19" si="476">IM18*IM20</f>
        <v>4308.5813498090001</v>
      </c>
      <c r="IN19" s="24">
        <f t="shared" si="476"/>
        <v>4267.4426335463995</v>
      </c>
      <c r="IO19" s="24">
        <f t="shared" si="476"/>
        <v>4287.3156955200002</v>
      </c>
      <c r="IP19" s="76"/>
      <c r="IQ19" s="24"/>
      <c r="IR19" s="24">
        <f t="shared" ref="IR19" si="477">IR18*IR20</f>
        <v>4287.3156955200002</v>
      </c>
      <c r="IS19" s="24">
        <f>IS18*IS20</f>
        <v>4352.7248969930006</v>
      </c>
      <c r="IT19" s="24">
        <f t="shared" ref="IT19:IV19" si="478">IT18*IT20</f>
        <v>4256.0070270982005</v>
      </c>
      <c r="IU19" s="24">
        <f t="shared" si="478"/>
        <v>4356.3046266718002</v>
      </c>
      <c r="IV19" s="24">
        <f t="shared" si="478"/>
        <v>4443.9344135867996</v>
      </c>
      <c r="IW19" s="24"/>
      <c r="IX19" s="24"/>
      <c r="IY19" s="24">
        <f t="shared" ref="IY19" si="479">IY18*IY20</f>
        <v>4517.9389654695997</v>
      </c>
      <c r="IZ19" s="24">
        <f>IZ18*IZ20</f>
        <v>4426.3654881599996</v>
      </c>
      <c r="JA19" s="24">
        <f t="shared" ref="JA19:JC19" si="480">JA18*JA20</f>
        <v>4509.5044861812003</v>
      </c>
      <c r="JB19" s="24">
        <f t="shared" si="480"/>
        <v>4476.4806895379998</v>
      </c>
      <c r="JC19" s="24">
        <f t="shared" si="480"/>
        <v>4643.9204321356001</v>
      </c>
      <c r="JD19" s="24"/>
      <c r="JE19" s="24"/>
      <c r="JF19" s="24">
        <f t="shared" ref="JF19" si="481">JF18*JF20</f>
        <v>4652.9000919037999</v>
      </c>
      <c r="JG19" s="24">
        <f>JG18*JG20</f>
        <v>4679.0846281981994</v>
      </c>
      <c r="JH19" s="24">
        <f t="shared" ref="JH19:JJ19" si="482">JH18*JH20</f>
        <v>4717.5925273223993</v>
      </c>
      <c r="JI19" s="24">
        <f t="shared" si="482"/>
        <v>4772.8467861052004</v>
      </c>
      <c r="JJ19" s="24">
        <f t="shared" si="482"/>
        <v>4827.7248485312002</v>
      </c>
      <c r="JK19" s="24"/>
      <c r="JL19" s="24"/>
      <c r="JM19" s="24">
        <f t="shared" ref="JM19" si="483">JM18*JM20</f>
        <v>4899.7028034790001</v>
      </c>
      <c r="JN19" s="24">
        <f>JN18*JN20</f>
        <v>4656.9053573350002</v>
      </c>
      <c r="JO19" s="24">
        <f t="shared" ref="JO19:JQ19" si="484">JO18*JO20</f>
        <v>4709.1112659975997</v>
      </c>
      <c r="JP19" s="24">
        <f t="shared" si="484"/>
        <v>4560.1521914739997</v>
      </c>
      <c r="JQ19" s="24">
        <f t="shared" si="484"/>
        <v>4473.6332905308</v>
      </c>
      <c r="JR19" s="24"/>
      <c r="JS19" s="24"/>
      <c r="JT19" s="24">
        <f t="shared" ref="JT19" si="485">JT18*JT20</f>
        <v>4692.6477811311997</v>
      </c>
      <c r="JU19" s="24">
        <f>JU18*JU20</f>
        <v>4666.7547176469998</v>
      </c>
      <c r="JV19" s="24">
        <f t="shared" ref="JV19:JX19" si="486">JV18*JV20</f>
        <v>4829.7638795229996</v>
      </c>
      <c r="JW19" s="24">
        <f t="shared" si="486"/>
        <v>4774.8373815955993</v>
      </c>
      <c r="JX19" s="24">
        <f t="shared" si="486"/>
        <v>4817.3934260099995</v>
      </c>
      <c r="JY19" s="24"/>
      <c r="JZ19" s="24"/>
      <c r="KA19" s="24">
        <f t="shared" ref="KA19" si="487">KA18*KA20</f>
        <v>4817.3934260099995</v>
      </c>
      <c r="KB19" s="24">
        <f>KB18*KB20</f>
        <v>4878.9438590507998</v>
      </c>
      <c r="KC19" s="24">
        <f t="shared" ref="KC19:KE19" si="488">KC18*KC20</f>
        <v>4862.7846558367992</v>
      </c>
      <c r="KD19" s="24">
        <f t="shared" si="488"/>
        <v>4974.3033523325994</v>
      </c>
      <c r="KE19" s="24">
        <f t="shared" si="488"/>
        <v>4956.7745068974</v>
      </c>
      <c r="KF19" s="24"/>
      <c r="KG19" s="24"/>
      <c r="KH19" s="24">
        <f t="shared" ref="KH19" si="489">KH18*KH20</f>
        <v>4820.3147679719996</v>
      </c>
      <c r="KI19" s="24">
        <f>KI18*KI20</f>
        <v>4899.7081386594</v>
      </c>
      <c r="KJ19" s="24">
        <f t="shared" ref="KJ19:KL19" si="490">KJ18*KJ20</f>
        <v>4901.5737542419993</v>
      </c>
      <c r="KK19" s="24">
        <f t="shared" si="490"/>
        <v>4945.5914837625996</v>
      </c>
      <c r="KL19" s="24">
        <f t="shared" si="490"/>
        <v>4962.2752542593998</v>
      </c>
      <c r="KM19" s="24"/>
      <c r="KN19" s="24"/>
      <c r="KO19" s="24">
        <f t="shared" ref="KO19" si="491">KO18*KO20</f>
        <v>5024.1294618900001</v>
      </c>
      <c r="KP19" s="24">
        <f>KP18*KP20</f>
        <v>4994.9933582933991</v>
      </c>
      <c r="KQ19" s="24">
        <f t="shared" ref="KQ19" si="492">KQ18*KQ20</f>
        <v>5021.4356367119999</v>
      </c>
      <c r="KR19" s="24">
        <f>KR18*KR20</f>
        <v>4977.30002616</v>
      </c>
      <c r="KS19" s="24">
        <f>KS18*KS20</f>
        <v>5039.9622711129996</v>
      </c>
      <c r="KT19" s="24"/>
      <c r="KU19" s="24"/>
      <c r="KV19" s="24">
        <f t="shared" ref="KV19" si="493">KV18*KV20</f>
        <v>5039.9622711129996</v>
      </c>
      <c r="KW19" s="24">
        <f>KW18*KW20</f>
        <v>4989.4160885711999</v>
      </c>
      <c r="KX19" s="24">
        <f t="shared" ref="KX19" si="494">KX18*KX20</f>
        <v>5069.2201358721995</v>
      </c>
      <c r="KY19" s="24">
        <f>KY18*KY20</f>
        <v>5085.1828192594003</v>
      </c>
      <c r="KZ19" s="24">
        <f>KZ18*KZ20</f>
        <v>5040.8975811479995</v>
      </c>
      <c r="LA19" s="24"/>
      <c r="LB19" s="24"/>
      <c r="LC19" s="24">
        <f t="shared" ref="LC19" si="495">LC18*LC20</f>
        <v>4830.0813227567996</v>
      </c>
      <c r="LD19" s="24">
        <f>LD18*LD20</f>
        <v>4978.7541494195993</v>
      </c>
      <c r="LE19" s="24">
        <f t="shared" ref="LE19" si="496">LE18*LE20</f>
        <v>5136.2205218301997</v>
      </c>
      <c r="LF19" s="24">
        <f>LF18*LF20</f>
        <v>5133.7168230809993</v>
      </c>
      <c r="LG19" s="24">
        <f>LG18*LG20</f>
        <v>5360.6323631145997</v>
      </c>
      <c r="LH19" s="24"/>
      <c r="LI19" s="24"/>
      <c r="LJ19" s="24">
        <f t="shared" ref="LJ19" si="497">LJ18*LJ20</f>
        <v>5332.3647695669997</v>
      </c>
      <c r="LK19" s="24">
        <f>LK18*LK20</f>
        <v>5318.0626280099996</v>
      </c>
      <c r="LL19" s="24">
        <f t="shared" ref="LL19" si="498">LL18*LL20</f>
        <v>5327.9892382068001</v>
      </c>
      <c r="LM19" s="24">
        <f>LM18*LM20</f>
        <v>5409.2011117473994</v>
      </c>
      <c r="LN19" s="24">
        <f>LN18*LN20</f>
        <v>5409.3605278196001</v>
      </c>
      <c r="LO19" s="24"/>
      <c r="LP19" s="24"/>
      <c r="LQ19" s="24">
        <f>LQ18*LQ20</f>
        <v>5428.8629711250005</v>
      </c>
      <c r="LR19" s="24">
        <f>LR18*LR20</f>
        <v>5391.5720222408008</v>
      </c>
      <c r="LS19" s="24">
        <f t="shared" ref="LS19" si="499">LS18*LS20</f>
        <v>5329.3511642579997</v>
      </c>
      <c r="LT19" s="24">
        <f>LT18*LT20</f>
        <v>5275.3162367047998</v>
      </c>
      <c r="LU19" s="24">
        <f>LU18*LU20</f>
        <v>5365.6934431099999</v>
      </c>
      <c r="LV19" s="24"/>
      <c r="LW19" s="24"/>
      <c r="LX19" s="24">
        <f>LX18*LX20</f>
        <v>5251.5581051824001</v>
      </c>
      <c r="LY19" s="24">
        <f>LY18*LY20</f>
        <v>5143.6897523439993</v>
      </c>
      <c r="LZ19" s="24">
        <f t="shared" ref="LZ19" si="500">LZ18*LZ20</f>
        <v>5100.8894360335998</v>
      </c>
      <c r="MA19" s="24">
        <f>MA18*MA20</f>
        <v>5175.9375227472001</v>
      </c>
      <c r="MB19" s="24">
        <f>MB18*MB20</f>
        <v>5242.1916668814001</v>
      </c>
      <c r="MC19" s="24"/>
      <c r="MD19" s="24"/>
      <c r="ME19" s="24">
        <f>ME18*ME20</f>
        <v>4989.8933777780994</v>
      </c>
      <c r="MF19" s="24">
        <f>MF18*MF20</f>
        <v>5026.6730642612001</v>
      </c>
      <c r="MG19" s="24">
        <f t="shared" ref="MG19" si="501">MG18*MG20</f>
        <v>5031.8113720951997</v>
      </c>
      <c r="MH19" s="24">
        <f>MH18*MH20</f>
        <v>4950.4562203007999</v>
      </c>
      <c r="MI19" s="24">
        <f>MI18*MI20</f>
        <v>4959.3664124928</v>
      </c>
      <c r="MJ19" s="24"/>
      <c r="MK19" s="24"/>
      <c r="ML19" s="24">
        <f>ML18*ML20</f>
        <v>5007.404663415</v>
      </c>
      <c r="MM19" s="24">
        <f>MM18*MM20</f>
        <v>4875.2335056369993</v>
      </c>
      <c r="MN19" s="24">
        <f t="shared" ref="MN19" si="502">MN18*MN20</f>
        <v>4867.9894550100007</v>
      </c>
      <c r="MO19" s="24">
        <f>MO18*MO20</f>
        <v>4957.2156513594</v>
      </c>
      <c r="MP19" s="24">
        <f>MP18*MP20</f>
        <v>5245.6212619382004</v>
      </c>
      <c r="MQ19" s="24"/>
      <c r="MR19" s="24"/>
      <c r="MS19" s="24">
        <f>MS18*MS20</f>
        <v>5282.0396663188003</v>
      </c>
      <c r="MT19" s="24">
        <f>MT18*MT20</f>
        <v>5338.8477853699997</v>
      </c>
      <c r="MU19" s="24">
        <f t="shared" ref="MU19" si="503">MU18*MU20</f>
        <v>5366.5429934269996</v>
      </c>
      <c r="MV19" s="24">
        <f>MV18*MV20</f>
        <v>5463.1713777959994</v>
      </c>
      <c r="MW19" s="24">
        <v>5463.1713777959994</v>
      </c>
      <c r="MX19" s="24"/>
      <c r="MY19" s="24"/>
      <c r="MZ19" s="24">
        <f>MZ18*MZ20</f>
        <v>5406.9619012595995</v>
      </c>
      <c r="NA19" s="24">
        <f>NA18*NA20</f>
        <v>5493.9862774763997</v>
      </c>
      <c r="NB19" s="24">
        <f t="shared" ref="NB19" si="504">NB18*NB20</f>
        <v>5461.1168483255997</v>
      </c>
      <c r="NC19" s="24">
        <f>NC18*NC20</f>
        <v>5461.1168483255997</v>
      </c>
    </row>
    <row r="20" spans="1:368" x14ac:dyDescent="0.25">
      <c r="A20" s="35" t="s">
        <v>0</v>
      </c>
      <c r="B20" s="41">
        <v>4.0301</v>
      </c>
      <c r="C20" s="41">
        <v>4.0206999999999997</v>
      </c>
      <c r="D20" s="41">
        <v>4.0515999999999996</v>
      </c>
      <c r="E20" s="41"/>
      <c r="F20" s="41"/>
      <c r="G20" s="41">
        <v>4.0548000000000002</v>
      </c>
      <c r="H20" s="41">
        <v>4.0834999999999999</v>
      </c>
      <c r="I20" s="41">
        <v>4.0666000000000002</v>
      </c>
      <c r="J20" s="41">
        <v>4.0738000000000003</v>
      </c>
      <c r="K20" s="41">
        <v>4.0739000000000001</v>
      </c>
      <c r="L20" s="41"/>
      <c r="M20" s="41"/>
      <c r="N20" s="41">
        <v>4.1303000000000001</v>
      </c>
      <c r="O20" s="41">
        <v>4.1436999999999999</v>
      </c>
      <c r="P20" s="41">
        <v>4.1616</v>
      </c>
      <c r="Q20" s="41">
        <v>4.1719999999999997</v>
      </c>
      <c r="R20" s="41">
        <v>4.1830999999999996</v>
      </c>
      <c r="S20" s="41"/>
      <c r="T20" s="41"/>
      <c r="U20" s="41">
        <v>4.1822999999999997</v>
      </c>
      <c r="V20" s="41">
        <v>4.2008000000000001</v>
      </c>
      <c r="W20" s="41">
        <v>4.1845999999999997</v>
      </c>
      <c r="X20" s="41">
        <v>4.1658999999999997</v>
      </c>
      <c r="Y20" s="41">
        <v>4.1763000000000003</v>
      </c>
      <c r="Z20" s="41"/>
      <c r="AA20" s="41"/>
      <c r="AB20" s="41">
        <v>4.2190000000000003</v>
      </c>
      <c r="AC20" s="41">
        <v>4.2061000000000002</v>
      </c>
      <c r="AD20" s="41">
        <v>4.2009999999999996</v>
      </c>
      <c r="AE20" s="41">
        <v>4.2519999999999998</v>
      </c>
      <c r="AF20" s="41">
        <v>4.2691999999999997</v>
      </c>
      <c r="AG20" s="41"/>
      <c r="AH20" s="41"/>
      <c r="AI20" s="41">
        <v>4.2469000000000001</v>
      </c>
      <c r="AJ20" s="41">
        <v>4.2378</v>
      </c>
      <c r="AK20" s="41">
        <v>4.2443</v>
      </c>
      <c r="AL20" s="41">
        <v>4.2470999999999997</v>
      </c>
      <c r="AM20" s="41">
        <v>4.3070000000000004</v>
      </c>
      <c r="AN20" s="41"/>
      <c r="AO20" s="41"/>
      <c r="AP20" s="41">
        <v>4.3189000000000002</v>
      </c>
      <c r="AQ20" s="41">
        <v>4.3144999999999998</v>
      </c>
      <c r="AR20" s="41">
        <v>4.3362999999999996</v>
      </c>
      <c r="AS20" s="41">
        <v>4.3383000000000003</v>
      </c>
      <c r="AT20" s="41">
        <v>4.3156999999999996</v>
      </c>
      <c r="AU20" s="41"/>
      <c r="AV20" s="41"/>
      <c r="AW20" s="41">
        <v>4.3151000000000002</v>
      </c>
      <c r="AX20" s="41">
        <v>4.3464999999999998</v>
      </c>
      <c r="AY20" s="41">
        <v>4.3722000000000003</v>
      </c>
      <c r="AZ20" s="41">
        <v>4.3867000000000003</v>
      </c>
      <c r="BA20" s="41">
        <v>4.3917999999999999</v>
      </c>
      <c r="BB20" s="41"/>
      <c r="BC20" s="41"/>
      <c r="BD20" s="104">
        <v>4.3917999999999999</v>
      </c>
      <c r="BE20" s="41">
        <v>4.3917999999999999</v>
      </c>
      <c r="BF20" s="41">
        <v>4.4352999999999998</v>
      </c>
      <c r="BG20" s="60">
        <v>4.4757999999999996</v>
      </c>
      <c r="BH20" s="41">
        <v>4.4939999999999998</v>
      </c>
      <c r="BI20" s="41"/>
      <c r="BJ20" s="41"/>
      <c r="BK20" s="41">
        <v>4.4939999999999998</v>
      </c>
      <c r="BL20" s="41">
        <v>4.4877000000000002</v>
      </c>
      <c r="BM20" s="41">
        <v>4.5251999999999999</v>
      </c>
      <c r="BN20" s="41">
        <v>4.6200999999999999</v>
      </c>
      <c r="BO20" s="41">
        <v>4.6456</v>
      </c>
      <c r="BP20" s="41"/>
      <c r="BQ20" s="41"/>
      <c r="BR20" s="41">
        <v>4.7378999999999998</v>
      </c>
      <c r="BS20" s="41">
        <v>4.6689999999999996</v>
      </c>
      <c r="BT20" s="41">
        <v>4.6734999999999998</v>
      </c>
      <c r="BU20" s="41">
        <v>4.8828500000000004</v>
      </c>
      <c r="BV20" s="41">
        <v>4.7358000000000002</v>
      </c>
      <c r="BW20" s="41"/>
      <c r="BX20" s="41"/>
      <c r="BY20" s="41">
        <v>4.9466999999999999</v>
      </c>
      <c r="BZ20" s="41">
        <v>5.0491999999999999</v>
      </c>
      <c r="CA20" s="41">
        <v>5.1104000000000003</v>
      </c>
      <c r="CB20" s="41">
        <v>5.1440000000000001</v>
      </c>
      <c r="CC20" s="41">
        <v>5.0244</v>
      </c>
      <c r="CD20" s="41"/>
      <c r="CE20" s="41"/>
      <c r="CF20" s="41">
        <v>5.0797999999999996</v>
      </c>
      <c r="CG20" s="41">
        <v>5.0709999999999997</v>
      </c>
      <c r="CH20" s="41">
        <v>5.0702999999999996</v>
      </c>
      <c r="CI20" s="41">
        <v>5.0007000000000001</v>
      </c>
      <c r="CJ20" s="41">
        <v>5.1105999999999998</v>
      </c>
      <c r="CK20" s="41"/>
      <c r="CL20" s="41"/>
      <c r="CM20" s="41">
        <v>5.1590999999999996</v>
      </c>
      <c r="CN20" s="41">
        <v>5.1984000000000004</v>
      </c>
      <c r="CO20" s="41">
        <v>5.2401999999999997</v>
      </c>
      <c r="CP20" s="41">
        <v>5.2648000000000001</v>
      </c>
      <c r="CQ20" s="41">
        <v>5.2994000000000003</v>
      </c>
      <c r="CR20" s="41"/>
      <c r="CS20" s="41"/>
      <c r="CT20" s="41">
        <v>5.2468000000000004</v>
      </c>
      <c r="CU20" s="41">
        <v>5.2214</v>
      </c>
      <c r="CV20" s="41">
        <v>5.2119999999999997</v>
      </c>
      <c r="CW20" s="41">
        <v>5.0776000000000003</v>
      </c>
      <c r="CX20" s="41">
        <v>5.0776000000000003</v>
      </c>
      <c r="CY20" s="41"/>
      <c r="CZ20" s="41"/>
      <c r="DA20" s="41">
        <v>5.1821000000000002</v>
      </c>
      <c r="DB20" s="41">
        <v>5.1855000000000002</v>
      </c>
      <c r="DC20" s="41">
        <v>5.2374000000000001</v>
      </c>
      <c r="DD20" s="41">
        <v>5.2374000000000001</v>
      </c>
      <c r="DE20" s="41">
        <v>5.2569999999999997</v>
      </c>
      <c r="DF20" s="41"/>
      <c r="DG20" s="41"/>
      <c r="DH20" s="41">
        <v>5.2834000000000003</v>
      </c>
      <c r="DI20" s="41">
        <v>5.2834000000000003</v>
      </c>
      <c r="DJ20" s="41">
        <v>5.3844000000000003</v>
      </c>
      <c r="DK20" s="41">
        <v>5.4463999999999997</v>
      </c>
      <c r="DL20" s="41">
        <v>5.6506999999999996</v>
      </c>
      <c r="DM20" s="41"/>
      <c r="DN20" s="41"/>
      <c r="DO20" s="41">
        <v>5.6355000000000004</v>
      </c>
      <c r="DP20" s="41">
        <v>5.5679999999999996</v>
      </c>
      <c r="DQ20" s="41">
        <v>5.4287999999999998</v>
      </c>
      <c r="DR20" s="41">
        <v>5.4267000000000003</v>
      </c>
      <c r="DS20" s="41">
        <v>5.4267000000000003</v>
      </c>
      <c r="DT20" s="41"/>
      <c r="DU20" s="41"/>
      <c r="DV20" s="41">
        <v>5.5814000000000004</v>
      </c>
      <c r="DW20" s="41">
        <v>5.5350999999999999</v>
      </c>
      <c r="DX20" s="41">
        <v>5.6673</v>
      </c>
      <c r="DY20" s="41">
        <v>5.8361999999999998</v>
      </c>
      <c r="DZ20" s="41">
        <v>5.7649999999999997</v>
      </c>
      <c r="EA20" s="41"/>
      <c r="EB20" s="41"/>
      <c r="EC20" s="41">
        <v>5.7950999999999997</v>
      </c>
      <c r="ED20" s="41">
        <v>5.7720000000000002</v>
      </c>
      <c r="EE20" s="41">
        <v>5.9019000000000004</v>
      </c>
      <c r="EF20" s="41">
        <v>5.9368999999999996</v>
      </c>
      <c r="EG20" s="41">
        <v>5.8226000000000004</v>
      </c>
      <c r="EH20" s="41"/>
      <c r="EI20" s="41"/>
      <c r="EJ20" s="41">
        <v>5.7371999999999996</v>
      </c>
      <c r="EK20" s="41">
        <v>5.7213000000000003</v>
      </c>
      <c r="EL20" s="41">
        <v>5.6965000000000003</v>
      </c>
      <c r="EM20" s="41">
        <v>5.6016000000000004</v>
      </c>
      <c r="EN20" s="41">
        <v>5.5804999999999998</v>
      </c>
      <c r="EO20" s="41"/>
      <c r="EP20" s="41"/>
      <c r="EQ20" s="41">
        <v>5.4768999999999997</v>
      </c>
      <c r="ER20" s="41">
        <v>5.3704000000000001</v>
      </c>
      <c r="ES20" s="41">
        <v>5.2988999999999997</v>
      </c>
      <c r="ET20" s="41">
        <v>5.3402000000000003</v>
      </c>
      <c r="EU20" s="41">
        <v>5.4260000000000002</v>
      </c>
      <c r="EV20" s="41"/>
      <c r="EW20" s="41"/>
      <c r="EX20" s="41">
        <v>5.3635999999999999</v>
      </c>
      <c r="EY20" s="41">
        <v>5.2598000000000003</v>
      </c>
      <c r="EZ20" s="41">
        <v>5.0513000000000003</v>
      </c>
      <c r="FA20" s="41">
        <v>5.1037999999999997</v>
      </c>
      <c r="FB20" s="41">
        <v>4.9771000000000001</v>
      </c>
      <c r="FC20" s="41"/>
      <c r="FD20" s="41"/>
      <c r="FE20" s="41">
        <v>4.9328000000000003</v>
      </c>
      <c r="FF20" s="41">
        <v>4.9054000000000002</v>
      </c>
      <c r="FG20" s="41">
        <v>4.8887999999999998</v>
      </c>
      <c r="FH20" s="41">
        <v>4.8887999999999998</v>
      </c>
      <c r="FI20" s="41">
        <v>5.09</v>
      </c>
      <c r="FJ20" s="41"/>
      <c r="FK20" s="41"/>
      <c r="FL20" s="41">
        <v>5.1879999999999997</v>
      </c>
      <c r="FM20" s="41">
        <v>5.1281999999999996</v>
      </c>
      <c r="FN20" s="41">
        <v>5.2495000000000003</v>
      </c>
      <c r="FO20" s="41">
        <v>5.3464999999999998</v>
      </c>
      <c r="FP20" s="41">
        <v>5.3463000000000003</v>
      </c>
      <c r="FQ20" s="41"/>
      <c r="FR20" s="41"/>
      <c r="FS20" s="41">
        <v>5.2222999999999997</v>
      </c>
      <c r="FT20" s="41">
        <v>5.1702000000000004</v>
      </c>
      <c r="FU20" s="41">
        <v>5.2431999999999999</v>
      </c>
      <c r="FV20" s="41">
        <v>5.3284000000000002</v>
      </c>
      <c r="FW20" s="41">
        <v>5.4626000000000001</v>
      </c>
      <c r="FX20" s="41"/>
      <c r="FY20" s="41"/>
      <c r="FZ20" s="41">
        <v>5.4413</v>
      </c>
      <c r="GA20" s="41">
        <v>5.4756999999999998</v>
      </c>
      <c r="GB20" s="41">
        <v>5.3648999999999996</v>
      </c>
      <c r="GC20" s="41">
        <v>5.3025000000000002</v>
      </c>
      <c r="GD20" s="41">
        <v>5.3371000000000004</v>
      </c>
      <c r="GE20" s="41"/>
      <c r="GF20" s="41"/>
      <c r="GG20" s="41">
        <v>5.3082000000000003</v>
      </c>
      <c r="GH20" s="41">
        <v>5.3314000000000004</v>
      </c>
      <c r="GI20" s="41">
        <v>5.3479000000000001</v>
      </c>
      <c r="GJ20" s="41">
        <v>5.2975000000000003</v>
      </c>
      <c r="GK20" s="41">
        <v>5.3437000000000001</v>
      </c>
      <c r="GL20" s="41"/>
      <c r="GM20" s="41"/>
      <c r="GN20" s="41">
        <v>5.3483000000000001</v>
      </c>
      <c r="GO20" s="41">
        <v>5.4284999999999997</v>
      </c>
      <c r="GP20" s="41">
        <v>5.3487999999999998</v>
      </c>
      <c r="GQ20" s="41">
        <v>5.3556999999999997</v>
      </c>
      <c r="GR20" s="41">
        <v>5.3506999999999998</v>
      </c>
      <c r="GS20" s="41"/>
      <c r="GT20" s="41"/>
      <c r="GU20" s="41">
        <v>5.3632</v>
      </c>
      <c r="GV20" s="41">
        <v>5.2279999999999998</v>
      </c>
      <c r="GW20" s="41">
        <v>5.1108000000000002</v>
      </c>
      <c r="GX20" s="41">
        <v>5.1643999999999997</v>
      </c>
      <c r="GY20" s="41">
        <v>5.2142999999999997</v>
      </c>
      <c r="GZ20" s="41"/>
      <c r="HA20" s="41"/>
      <c r="HB20" s="41">
        <v>5.1886000000000001</v>
      </c>
      <c r="HC20" s="41">
        <v>5.1773999999999996</v>
      </c>
      <c r="HD20" s="41">
        <v>5.1391999999999998</v>
      </c>
      <c r="HE20" s="41">
        <v>5.1833999999999998</v>
      </c>
      <c r="HF20" s="41">
        <v>5.2030000000000003</v>
      </c>
      <c r="HG20" s="41"/>
      <c r="HH20" s="41"/>
      <c r="HI20" s="41">
        <v>5.3071999999999999</v>
      </c>
      <c r="HJ20" s="41">
        <v>5.3326000000000002</v>
      </c>
      <c r="HK20" s="41">
        <v>5.2756999999999996</v>
      </c>
      <c r="HL20" s="41">
        <v>5.3428000000000004</v>
      </c>
      <c r="HM20" s="41">
        <v>5.4223999999999997</v>
      </c>
      <c r="HN20" s="41"/>
      <c r="HO20" s="41"/>
      <c r="HP20" s="41">
        <v>5.3929999999999998</v>
      </c>
      <c r="HQ20" s="41">
        <v>5.4282000000000004</v>
      </c>
      <c r="HR20" s="41">
        <v>5.4547999999999996</v>
      </c>
      <c r="HS20" s="41">
        <v>5.3798000000000004</v>
      </c>
      <c r="HT20" s="41">
        <v>5.3849</v>
      </c>
      <c r="HU20" s="41"/>
      <c r="HV20" s="41"/>
      <c r="HW20" s="41">
        <v>5.4493999999999998</v>
      </c>
      <c r="HX20" s="41">
        <v>5.4656000000000002</v>
      </c>
      <c r="HY20" s="41">
        <v>5.4903000000000004</v>
      </c>
      <c r="HZ20" s="41">
        <v>5.6506999999999996</v>
      </c>
      <c r="IA20" s="41">
        <v>5.6060999999999996</v>
      </c>
      <c r="IB20" s="41"/>
      <c r="IC20" s="41"/>
      <c r="ID20" s="41">
        <v>5.5951000000000004</v>
      </c>
      <c r="IE20" s="41">
        <v>5.5994000000000002</v>
      </c>
      <c r="IF20" s="41">
        <v>5.5677000000000003</v>
      </c>
      <c r="IG20" s="41">
        <v>5.5952999999999999</v>
      </c>
      <c r="IH20" s="41">
        <v>5.4676</v>
      </c>
      <c r="II20" s="41"/>
      <c r="IJ20" s="41"/>
      <c r="IK20" s="41">
        <v>5.4710000000000001</v>
      </c>
      <c r="IL20" s="41">
        <v>5.3728999999999996</v>
      </c>
      <c r="IM20" s="41">
        <v>5.3734999999999999</v>
      </c>
      <c r="IN20" s="41">
        <v>5.3075999999999999</v>
      </c>
      <c r="IO20" s="41">
        <v>5.2845000000000004</v>
      </c>
      <c r="IP20" s="86"/>
      <c r="IQ20" s="41"/>
      <c r="IR20" s="41">
        <v>5.2845000000000004</v>
      </c>
      <c r="IS20" s="41">
        <v>5.3695000000000004</v>
      </c>
      <c r="IT20" s="41">
        <v>5.3021000000000003</v>
      </c>
      <c r="IU20" s="41">
        <v>5.2933000000000003</v>
      </c>
      <c r="IV20" s="41">
        <v>5.2850999999999999</v>
      </c>
      <c r="IW20" s="41"/>
      <c r="IX20" s="41"/>
      <c r="IY20" s="41">
        <v>5.2980999999999998</v>
      </c>
      <c r="IZ20" s="41">
        <v>5.2725</v>
      </c>
      <c r="JA20" s="41">
        <v>5.2529000000000003</v>
      </c>
      <c r="JB20" s="41">
        <v>5.2590000000000003</v>
      </c>
      <c r="JC20" s="41">
        <v>5.2885999999999997</v>
      </c>
      <c r="JD20" s="41"/>
      <c r="JE20" s="41"/>
      <c r="JF20" s="41">
        <v>5.4436999999999998</v>
      </c>
      <c r="JG20" s="41">
        <v>5.4322999999999997</v>
      </c>
      <c r="JH20" s="41">
        <v>5.5308000000000002</v>
      </c>
      <c r="JI20" s="41">
        <v>5.5711000000000004</v>
      </c>
      <c r="JJ20" s="41">
        <v>5.5663999999999998</v>
      </c>
      <c r="JK20" s="41"/>
      <c r="JL20" s="41"/>
      <c r="JM20" s="41">
        <v>5.5854999999999997</v>
      </c>
      <c r="JN20" s="41">
        <v>5.6524999999999999</v>
      </c>
      <c r="JO20" s="41">
        <v>5.6403999999999996</v>
      </c>
      <c r="JP20" s="41">
        <v>5.6437999999999997</v>
      </c>
      <c r="JQ20" s="41">
        <v>5.6460999999999997</v>
      </c>
      <c r="JR20" s="41"/>
      <c r="JS20" s="41"/>
      <c r="JT20" s="41">
        <v>5.6295999999999999</v>
      </c>
      <c r="JU20" s="41">
        <v>5.6014999999999997</v>
      </c>
      <c r="JV20" s="41">
        <v>5.6014999999999997</v>
      </c>
      <c r="JW20" s="41">
        <v>5.6196999999999999</v>
      </c>
      <c r="JX20" s="41">
        <v>5.5389999999999997</v>
      </c>
      <c r="JY20" s="41"/>
      <c r="JZ20" s="41"/>
      <c r="KA20" s="41">
        <v>5.5389999999999997</v>
      </c>
      <c r="KB20" s="41">
        <v>5.5857000000000001</v>
      </c>
      <c r="KC20" s="41">
        <v>5.5671999999999997</v>
      </c>
      <c r="KD20" s="41">
        <v>5.6169000000000002</v>
      </c>
      <c r="KE20" s="41">
        <v>5.6223000000000001</v>
      </c>
      <c r="KF20" s="41"/>
      <c r="KG20" s="41"/>
      <c r="KH20" s="41">
        <v>5.6020000000000003</v>
      </c>
      <c r="KI20" s="41">
        <v>5.5827</v>
      </c>
      <c r="KJ20" s="41">
        <v>5.6002999999999998</v>
      </c>
      <c r="KK20" s="41">
        <v>5.5816999999999997</v>
      </c>
      <c r="KL20" s="41">
        <v>5.6116999999999999</v>
      </c>
      <c r="KM20" s="41"/>
      <c r="KN20" s="41"/>
      <c r="KO20" s="41">
        <v>5.6325000000000003</v>
      </c>
      <c r="KP20" s="41">
        <v>5.6486999999999998</v>
      </c>
      <c r="KQ20" s="41">
        <v>5.7779999999999996</v>
      </c>
      <c r="KR20" s="41">
        <v>5.78</v>
      </c>
      <c r="KS20" s="41">
        <v>5.7714999999999996</v>
      </c>
      <c r="KT20" s="41"/>
      <c r="KU20" s="41"/>
      <c r="KV20" s="41">
        <v>5.7714999999999996</v>
      </c>
      <c r="KW20" s="41">
        <v>5.6891999999999996</v>
      </c>
      <c r="KX20" s="41">
        <v>5.6928999999999998</v>
      </c>
      <c r="KY20" s="41">
        <v>5.5621</v>
      </c>
      <c r="KZ20" s="41">
        <v>5.5309999999999997</v>
      </c>
      <c r="LA20" s="41"/>
      <c r="LB20" s="41"/>
      <c r="LC20" s="41">
        <v>5.2817999999999996</v>
      </c>
      <c r="LD20" s="41">
        <v>5.3693</v>
      </c>
      <c r="LE20" s="41">
        <v>5.4016999999999999</v>
      </c>
      <c r="LF20" s="41">
        <v>5.4090999999999996</v>
      </c>
      <c r="LG20" s="41">
        <v>5.4851000000000001</v>
      </c>
      <c r="LH20" s="41"/>
      <c r="LI20" s="41"/>
      <c r="LJ20" s="41">
        <v>5.4195000000000002</v>
      </c>
      <c r="LK20" s="41">
        <v>5.3964999999999996</v>
      </c>
      <c r="LL20" s="41">
        <v>5.2929000000000004</v>
      </c>
      <c r="LM20" s="41">
        <v>5.3327</v>
      </c>
      <c r="LN20" s="41">
        <v>5.3502999999999998</v>
      </c>
      <c r="LO20" s="41"/>
      <c r="LP20" s="41"/>
      <c r="LQ20" s="41">
        <v>5.3825000000000003</v>
      </c>
      <c r="LR20" s="41">
        <v>5.4034000000000004</v>
      </c>
      <c r="LS20" s="41">
        <v>5.3505000000000003</v>
      </c>
      <c r="LT20" s="41">
        <v>5.3197999999999999</v>
      </c>
      <c r="LU20" s="41">
        <v>5.3491</v>
      </c>
      <c r="LV20" s="41"/>
      <c r="LW20" s="41"/>
      <c r="LX20" s="41">
        <v>5.3314000000000004</v>
      </c>
      <c r="LY20" s="41">
        <v>5.2786</v>
      </c>
      <c r="LZ20" s="41">
        <v>5.2263999999999999</v>
      </c>
      <c r="MA20" s="41">
        <v>5.1622000000000003</v>
      </c>
      <c r="MB20" s="41">
        <v>5.1703000000000001</v>
      </c>
      <c r="MC20" s="41"/>
      <c r="MD20" s="103"/>
      <c r="ME20" s="41">
        <v>5.1011499999999996</v>
      </c>
      <c r="MF20" s="41">
        <v>5.0917000000000003</v>
      </c>
      <c r="MG20" s="41">
        <v>5.1105999999999998</v>
      </c>
      <c r="MH20" s="41">
        <v>5.0849000000000002</v>
      </c>
      <c r="MI20" s="41">
        <v>5.0688000000000004</v>
      </c>
      <c r="MJ20" s="41"/>
      <c r="MK20" s="41"/>
      <c r="ML20" s="41">
        <v>5.0575000000000001</v>
      </c>
      <c r="MM20" s="41">
        <v>5.0964999999999998</v>
      </c>
      <c r="MN20" s="41">
        <v>5.1054000000000004</v>
      </c>
      <c r="MO20" s="41">
        <v>5.0609000000000002</v>
      </c>
      <c r="MP20" s="41">
        <v>5.0983000000000001</v>
      </c>
      <c r="MQ20" s="41"/>
      <c r="MR20" s="41"/>
      <c r="MS20" s="41">
        <v>5.1569000000000003</v>
      </c>
      <c r="MT20" s="41">
        <v>5.1470000000000002</v>
      </c>
      <c r="MU20" s="41">
        <v>5.1737000000000002</v>
      </c>
      <c r="MV20" s="41">
        <v>5.1787999999999998</v>
      </c>
      <c r="MW20" s="41">
        <v>5.1787999999999998</v>
      </c>
      <c r="MX20" s="104"/>
      <c r="MY20" s="41"/>
      <c r="MZ20" s="41">
        <v>5.1939000000000002</v>
      </c>
      <c r="NA20" s="41">
        <v>5.1939000000000002</v>
      </c>
      <c r="NB20" s="104">
        <v>5.1963999999999997</v>
      </c>
      <c r="NC20" s="104">
        <v>5.1963999999999997</v>
      </c>
    </row>
    <row r="21" spans="1:368" x14ac:dyDescent="0.25">
      <c r="A21" s="1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61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87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</row>
    <row r="22" spans="1:368" x14ac:dyDescent="0.25">
      <c r="A22" s="17" t="s">
        <v>86</v>
      </c>
      <c r="B22" s="23">
        <v>85.5</v>
      </c>
      <c r="C22" s="23">
        <v>86</v>
      </c>
      <c r="D22" s="23">
        <v>85</v>
      </c>
      <c r="E22" s="23"/>
      <c r="F22" s="23"/>
      <c r="G22" s="23">
        <v>84.5</v>
      </c>
      <c r="H22" s="23">
        <v>85</v>
      </c>
      <c r="I22" s="23">
        <v>84.5</v>
      </c>
      <c r="J22" s="23">
        <v>84.5</v>
      </c>
      <c r="K22" s="23">
        <v>84.5</v>
      </c>
      <c r="L22" s="23"/>
      <c r="M22" s="23"/>
      <c r="N22" s="23">
        <v>84.5</v>
      </c>
      <c r="O22" s="23">
        <v>85</v>
      </c>
      <c r="P22" s="23">
        <v>84.5</v>
      </c>
      <c r="Q22" s="23">
        <v>84</v>
      </c>
      <c r="R22" s="23">
        <v>84.5</v>
      </c>
      <c r="S22" s="23"/>
      <c r="T22" s="23"/>
      <c r="U22" s="23">
        <v>84</v>
      </c>
      <c r="V22" s="23">
        <v>85</v>
      </c>
      <c r="W22" s="23">
        <v>85</v>
      </c>
      <c r="X22" s="23">
        <v>84.5</v>
      </c>
      <c r="Y22" s="23">
        <v>84</v>
      </c>
      <c r="Z22" s="23"/>
      <c r="AA22" s="23"/>
      <c r="AB22" s="23">
        <v>83.5</v>
      </c>
      <c r="AC22" s="23">
        <v>83</v>
      </c>
      <c r="AD22" s="23">
        <v>83</v>
      </c>
      <c r="AE22" s="23">
        <v>83</v>
      </c>
      <c r="AF22" s="23">
        <v>82</v>
      </c>
      <c r="AG22" s="23"/>
      <c r="AH22" s="23"/>
      <c r="AI22" s="23">
        <v>81.5</v>
      </c>
      <c r="AJ22" s="23">
        <v>82</v>
      </c>
      <c r="AK22" s="23">
        <v>82.5</v>
      </c>
      <c r="AL22" s="23">
        <v>82.5</v>
      </c>
      <c r="AM22" s="23">
        <v>83.5</v>
      </c>
      <c r="AN22" s="23"/>
      <c r="AO22" s="23"/>
      <c r="AP22" s="23">
        <v>83.5</v>
      </c>
      <c r="AQ22" s="23">
        <v>83.5</v>
      </c>
      <c r="AR22" s="23">
        <v>85</v>
      </c>
      <c r="AS22" s="23">
        <v>85</v>
      </c>
      <c r="AT22" s="23">
        <v>85</v>
      </c>
      <c r="AU22" s="23"/>
      <c r="AV22" s="23"/>
      <c r="AW22" s="23">
        <v>85</v>
      </c>
      <c r="AX22" s="23">
        <v>85</v>
      </c>
      <c r="AY22" s="23">
        <v>85</v>
      </c>
      <c r="AZ22" s="23">
        <v>85.5</v>
      </c>
      <c r="BA22" s="23">
        <v>85</v>
      </c>
      <c r="BB22" s="23"/>
      <c r="BC22" s="23"/>
      <c r="BD22" s="23">
        <v>85</v>
      </c>
      <c r="BE22" s="23">
        <v>85</v>
      </c>
      <c r="BF22" s="23">
        <v>85</v>
      </c>
      <c r="BG22" s="62">
        <v>86</v>
      </c>
      <c r="BH22" s="23">
        <v>86</v>
      </c>
      <c r="BI22" s="23"/>
      <c r="BJ22" s="23"/>
      <c r="BK22" s="23">
        <v>87.5</v>
      </c>
      <c r="BL22" s="23">
        <v>88</v>
      </c>
      <c r="BM22" s="23">
        <v>89</v>
      </c>
      <c r="BN22" s="23">
        <v>90</v>
      </c>
      <c r="BO22" s="23">
        <v>90</v>
      </c>
      <c r="BP22" s="23"/>
      <c r="BQ22" s="23"/>
      <c r="BR22" s="23">
        <v>89.5</v>
      </c>
      <c r="BS22" s="23">
        <v>89</v>
      </c>
      <c r="BT22" s="23">
        <v>89.5</v>
      </c>
      <c r="BU22" s="23">
        <v>90.5</v>
      </c>
      <c r="BV22" s="23">
        <v>90</v>
      </c>
      <c r="BW22" s="23"/>
      <c r="BX22" s="23"/>
      <c r="BY22" s="23">
        <v>92</v>
      </c>
      <c r="BZ22" s="23">
        <v>91.5</v>
      </c>
      <c r="CA22" s="23">
        <v>93</v>
      </c>
      <c r="CB22" s="23">
        <v>93.5</v>
      </c>
      <c r="CC22" s="23">
        <v>93.5</v>
      </c>
      <c r="CD22" s="23"/>
      <c r="CE22" s="23"/>
      <c r="CF22" s="23">
        <v>94.5</v>
      </c>
      <c r="CG22" s="23">
        <v>95.5</v>
      </c>
      <c r="CH22" s="23">
        <v>95.5</v>
      </c>
      <c r="CI22" s="23">
        <v>95</v>
      </c>
      <c r="CJ22" s="23">
        <v>95</v>
      </c>
      <c r="CK22" s="23"/>
      <c r="CL22" s="23"/>
      <c r="CM22" s="23">
        <v>96</v>
      </c>
      <c r="CN22" s="23">
        <v>96.5</v>
      </c>
      <c r="CO22" s="23">
        <v>96.5</v>
      </c>
      <c r="CP22" s="23">
        <v>96.5</v>
      </c>
      <c r="CQ22" s="23">
        <v>97.5</v>
      </c>
      <c r="CR22" s="23"/>
      <c r="CS22" s="23"/>
      <c r="CT22" s="23">
        <v>97</v>
      </c>
      <c r="CU22" s="23">
        <v>96</v>
      </c>
      <c r="CV22" s="23">
        <v>97.5</v>
      </c>
      <c r="CW22" s="23">
        <v>96.5</v>
      </c>
      <c r="CX22" s="23">
        <v>96.5</v>
      </c>
      <c r="CY22" s="23"/>
      <c r="CZ22" s="23"/>
      <c r="DA22" s="23">
        <v>97.5</v>
      </c>
      <c r="DB22" s="23">
        <v>97.5</v>
      </c>
      <c r="DC22" s="23">
        <v>97.5</v>
      </c>
      <c r="DD22" s="23">
        <v>97.5</v>
      </c>
      <c r="DE22" s="23">
        <v>97.5</v>
      </c>
      <c r="DF22" s="23"/>
      <c r="DG22" s="23"/>
      <c r="DH22" s="23">
        <v>97</v>
      </c>
      <c r="DI22" s="23">
        <v>97</v>
      </c>
      <c r="DJ22" s="23">
        <v>98.5</v>
      </c>
      <c r="DK22" s="23">
        <v>100</v>
      </c>
      <c r="DL22" s="23">
        <v>103</v>
      </c>
      <c r="DM22" s="23"/>
      <c r="DN22" s="23"/>
      <c r="DO22" s="23">
        <v>103</v>
      </c>
      <c r="DP22" s="23">
        <v>102.5</v>
      </c>
      <c r="DQ22" s="23">
        <v>101.5</v>
      </c>
      <c r="DR22" s="23">
        <v>103</v>
      </c>
      <c r="DS22" s="23">
        <v>103</v>
      </c>
      <c r="DT22" s="23"/>
      <c r="DU22" s="23"/>
      <c r="DV22" s="23">
        <v>103</v>
      </c>
      <c r="DW22" s="23">
        <v>103</v>
      </c>
      <c r="DX22" s="23">
        <v>103</v>
      </c>
      <c r="DY22" s="23">
        <v>108</v>
      </c>
      <c r="DZ22" s="23">
        <v>108.5</v>
      </c>
      <c r="EA22" s="23"/>
      <c r="EB22" s="23"/>
      <c r="EC22" s="23">
        <v>109</v>
      </c>
      <c r="ED22" s="23">
        <v>109</v>
      </c>
      <c r="EE22" s="23">
        <v>110</v>
      </c>
      <c r="EF22" s="23">
        <v>110</v>
      </c>
      <c r="EG22" s="23">
        <v>110</v>
      </c>
      <c r="EH22" s="23"/>
      <c r="EI22" s="23"/>
      <c r="EJ22" s="23">
        <v>109.5</v>
      </c>
      <c r="EK22" s="23">
        <v>110.5</v>
      </c>
      <c r="EL22" s="23">
        <v>110.5</v>
      </c>
      <c r="EM22" s="23">
        <v>109</v>
      </c>
      <c r="EN22" s="23">
        <v>109</v>
      </c>
      <c r="EO22" s="23"/>
      <c r="EP22" s="23"/>
      <c r="EQ22" s="23">
        <v>107</v>
      </c>
      <c r="ER22" s="23">
        <v>103</v>
      </c>
      <c r="ES22" s="23">
        <v>103</v>
      </c>
      <c r="ET22" s="23">
        <v>104</v>
      </c>
      <c r="EU22" s="23">
        <v>105.5</v>
      </c>
      <c r="EV22" s="23"/>
      <c r="EW22" s="23"/>
      <c r="EX22" s="23">
        <v>105.5</v>
      </c>
      <c r="EY22" s="23">
        <v>104.5</v>
      </c>
      <c r="EZ22" s="23">
        <v>102.5</v>
      </c>
      <c r="FA22" s="23">
        <v>104.5</v>
      </c>
      <c r="FB22" s="23">
        <v>104</v>
      </c>
      <c r="FC22" s="23"/>
      <c r="FD22" s="23"/>
      <c r="FE22" s="23">
        <v>101</v>
      </c>
      <c r="FF22" s="23">
        <v>104</v>
      </c>
      <c r="FG22" s="23">
        <v>104</v>
      </c>
      <c r="FH22" s="23">
        <v>104</v>
      </c>
      <c r="FI22" s="23">
        <v>104.5</v>
      </c>
      <c r="FJ22" s="23"/>
      <c r="FK22" s="23"/>
      <c r="FL22" s="23">
        <v>106.5</v>
      </c>
      <c r="FM22" s="23">
        <v>107</v>
      </c>
      <c r="FN22" s="23">
        <v>107.5</v>
      </c>
      <c r="FO22" s="23">
        <v>112</v>
      </c>
      <c r="FP22" s="23">
        <v>113</v>
      </c>
      <c r="FQ22" s="23"/>
      <c r="FR22" s="23"/>
      <c r="FS22" s="23">
        <v>111</v>
      </c>
      <c r="FT22" s="23">
        <v>110</v>
      </c>
      <c r="FU22" s="23">
        <v>110</v>
      </c>
      <c r="FV22" s="23">
        <v>110</v>
      </c>
      <c r="FW22" s="23">
        <v>112</v>
      </c>
      <c r="FX22" s="23"/>
      <c r="FY22" s="23"/>
      <c r="FZ22" s="23">
        <v>111</v>
      </c>
      <c r="GA22" s="23">
        <v>114.5</v>
      </c>
      <c r="GB22" s="23">
        <v>114.5</v>
      </c>
      <c r="GC22" s="23">
        <v>114.5</v>
      </c>
      <c r="GD22" s="23">
        <v>113.5</v>
      </c>
      <c r="GE22" s="23"/>
      <c r="GF22" s="23"/>
      <c r="GG22" s="23">
        <v>114.5</v>
      </c>
      <c r="GH22" s="23">
        <v>115</v>
      </c>
      <c r="GI22" s="23">
        <v>115</v>
      </c>
      <c r="GJ22" s="23">
        <v>114.5</v>
      </c>
      <c r="GK22" s="23">
        <v>113.5</v>
      </c>
      <c r="GL22" s="23"/>
      <c r="GM22" s="23"/>
      <c r="GN22" s="23">
        <v>113</v>
      </c>
      <c r="GO22" s="23">
        <v>115.5</v>
      </c>
      <c r="GP22" s="23">
        <v>115.5</v>
      </c>
      <c r="GQ22" s="23">
        <v>116.5</v>
      </c>
      <c r="GR22" s="23">
        <v>117.5</v>
      </c>
      <c r="GS22" s="23"/>
      <c r="GT22" s="23"/>
      <c r="GU22" s="23">
        <v>118.5</v>
      </c>
      <c r="GV22" s="23">
        <v>117</v>
      </c>
      <c r="GW22" s="23">
        <v>115</v>
      </c>
      <c r="GX22" s="23">
        <v>116</v>
      </c>
      <c r="GY22" s="23">
        <v>117</v>
      </c>
      <c r="GZ22" s="23"/>
      <c r="HA22" s="23"/>
      <c r="HB22" s="23">
        <v>118</v>
      </c>
      <c r="HC22" s="23">
        <v>117</v>
      </c>
      <c r="HD22" s="23">
        <v>117</v>
      </c>
      <c r="HE22" s="23">
        <v>117.5</v>
      </c>
      <c r="HF22" s="23">
        <v>119</v>
      </c>
      <c r="HG22" s="23"/>
      <c r="HH22" s="23"/>
      <c r="HI22" s="23">
        <v>121</v>
      </c>
      <c r="HJ22" s="23">
        <v>121</v>
      </c>
      <c r="HK22" s="23">
        <v>122</v>
      </c>
      <c r="HL22" s="23">
        <v>123</v>
      </c>
      <c r="HM22" s="23">
        <v>123</v>
      </c>
      <c r="HN22" s="23"/>
      <c r="HO22" s="23"/>
      <c r="HP22" s="23">
        <v>123.5</v>
      </c>
      <c r="HQ22" s="23">
        <v>125</v>
      </c>
      <c r="HR22" s="23">
        <v>127</v>
      </c>
      <c r="HS22" s="23">
        <v>130</v>
      </c>
      <c r="HT22" s="23">
        <v>130</v>
      </c>
      <c r="HU22" s="23"/>
      <c r="HV22" s="23"/>
      <c r="HW22" s="23">
        <v>130</v>
      </c>
      <c r="HX22" s="23">
        <v>130</v>
      </c>
      <c r="HY22" s="23">
        <v>130</v>
      </c>
      <c r="HZ22" s="23">
        <v>132</v>
      </c>
      <c r="IA22" s="23">
        <v>131</v>
      </c>
      <c r="IB22" s="23"/>
      <c r="IC22" s="23"/>
      <c r="ID22" s="23">
        <v>132</v>
      </c>
      <c r="IE22" s="23">
        <v>135</v>
      </c>
      <c r="IF22" s="23">
        <v>136</v>
      </c>
      <c r="IG22" s="23">
        <v>138</v>
      </c>
      <c r="IH22" s="23">
        <v>140</v>
      </c>
      <c r="II22" s="23"/>
      <c r="IJ22" s="23"/>
      <c r="IK22" s="23">
        <v>140</v>
      </c>
      <c r="IL22" s="23">
        <v>140.5</v>
      </c>
      <c r="IM22" s="23">
        <v>141</v>
      </c>
      <c r="IN22" s="23">
        <v>141</v>
      </c>
      <c r="IO22" s="23">
        <v>140</v>
      </c>
      <c r="IP22" s="88"/>
      <c r="IQ22" s="23"/>
      <c r="IR22" s="23">
        <v>140</v>
      </c>
      <c r="IS22" s="23">
        <v>140</v>
      </c>
      <c r="IT22" s="23">
        <v>140</v>
      </c>
      <c r="IU22" s="23">
        <v>139</v>
      </c>
      <c r="IV22" s="23">
        <v>140</v>
      </c>
      <c r="IW22" s="23"/>
      <c r="IX22" s="23"/>
      <c r="IY22" s="23">
        <v>140</v>
      </c>
      <c r="IZ22" s="23">
        <v>140</v>
      </c>
      <c r="JA22" s="23">
        <v>145</v>
      </c>
      <c r="JB22" s="23">
        <v>145</v>
      </c>
      <c r="JC22" s="23">
        <v>147</v>
      </c>
      <c r="JD22" s="23"/>
      <c r="JE22" s="23"/>
      <c r="JF22" s="23">
        <v>150</v>
      </c>
      <c r="JG22" s="23">
        <v>150</v>
      </c>
      <c r="JH22" s="23">
        <v>151</v>
      </c>
      <c r="JI22" s="23">
        <v>150</v>
      </c>
      <c r="JJ22" s="23">
        <v>150</v>
      </c>
      <c r="JK22" s="23"/>
      <c r="JL22" s="23"/>
      <c r="JM22" s="23">
        <v>151</v>
      </c>
      <c r="JN22" s="23">
        <v>154</v>
      </c>
      <c r="JO22" s="23">
        <v>155</v>
      </c>
      <c r="JP22" s="23">
        <v>157</v>
      </c>
      <c r="JQ22" s="23">
        <v>157</v>
      </c>
      <c r="JR22" s="23"/>
      <c r="JS22" s="23"/>
      <c r="JT22" s="23">
        <v>157</v>
      </c>
      <c r="JU22" s="23">
        <v>158</v>
      </c>
      <c r="JV22" s="23">
        <v>159</v>
      </c>
      <c r="JW22" s="23">
        <v>158</v>
      </c>
      <c r="JX22" s="23">
        <v>158</v>
      </c>
      <c r="JY22" s="23"/>
      <c r="JZ22" s="23"/>
      <c r="KA22" s="23">
        <v>158</v>
      </c>
      <c r="KB22" s="23">
        <v>159</v>
      </c>
      <c r="KC22" s="23">
        <v>160</v>
      </c>
      <c r="KD22" s="23">
        <v>162</v>
      </c>
      <c r="KE22" s="23">
        <v>164</v>
      </c>
      <c r="KF22" s="23"/>
      <c r="KG22" s="23"/>
      <c r="KH22" s="23">
        <v>164.5</v>
      </c>
      <c r="KI22" s="23">
        <v>165</v>
      </c>
      <c r="KJ22" s="23">
        <v>168</v>
      </c>
      <c r="KK22" s="23">
        <v>169</v>
      </c>
      <c r="KL22" s="23">
        <v>169</v>
      </c>
      <c r="KM22" s="23"/>
      <c r="KN22" s="23"/>
      <c r="KO22" s="23">
        <v>169</v>
      </c>
      <c r="KP22" s="23">
        <v>170</v>
      </c>
      <c r="KQ22" s="23">
        <v>173</v>
      </c>
      <c r="KR22" s="23">
        <v>173</v>
      </c>
      <c r="KS22" s="23">
        <v>173</v>
      </c>
      <c r="KT22" s="23"/>
      <c r="KU22" s="23"/>
      <c r="KV22" s="23">
        <v>173</v>
      </c>
      <c r="KW22" s="23">
        <v>173.5</v>
      </c>
      <c r="KX22" s="23">
        <v>173.5</v>
      </c>
      <c r="KY22" s="23">
        <v>175</v>
      </c>
      <c r="KZ22" s="23">
        <v>175</v>
      </c>
      <c r="LA22" s="23"/>
      <c r="LB22" s="23"/>
      <c r="LC22" s="23">
        <v>174</v>
      </c>
      <c r="LD22" s="23">
        <v>173</v>
      </c>
      <c r="LE22" s="23">
        <v>175.5</v>
      </c>
      <c r="LF22" s="23">
        <v>174.5</v>
      </c>
      <c r="LG22" s="23">
        <v>173.5</v>
      </c>
      <c r="LH22" s="23"/>
      <c r="LI22" s="23"/>
      <c r="LJ22" s="102">
        <v>175</v>
      </c>
      <c r="LK22" s="23">
        <v>172</v>
      </c>
      <c r="LL22" s="23">
        <v>170</v>
      </c>
      <c r="LM22" s="23">
        <v>160</v>
      </c>
      <c r="LN22" s="23">
        <v>158</v>
      </c>
      <c r="LO22" s="23"/>
      <c r="LP22" s="23"/>
      <c r="LQ22" s="23">
        <v>159</v>
      </c>
      <c r="LR22" s="23">
        <v>155</v>
      </c>
      <c r="LS22" s="23">
        <v>153</v>
      </c>
      <c r="LT22" s="23">
        <v>153</v>
      </c>
      <c r="LU22" s="23">
        <v>153</v>
      </c>
      <c r="LV22" s="23"/>
      <c r="LW22" s="23"/>
      <c r="LX22" s="23">
        <v>151</v>
      </c>
      <c r="LY22" s="23">
        <v>150</v>
      </c>
      <c r="LZ22" s="23">
        <v>149</v>
      </c>
      <c r="MA22" s="23">
        <v>148</v>
      </c>
      <c r="MB22" s="23">
        <v>148</v>
      </c>
      <c r="MC22" s="23"/>
      <c r="MD22" s="23"/>
      <c r="ME22" s="23">
        <v>148</v>
      </c>
      <c r="MF22" s="23">
        <v>143</v>
      </c>
      <c r="MG22" s="23">
        <v>144</v>
      </c>
      <c r="MH22" s="23">
        <v>140</v>
      </c>
      <c r="MI22" s="23">
        <v>140</v>
      </c>
      <c r="MJ22" s="23"/>
      <c r="MK22" s="23"/>
      <c r="ML22" s="23">
        <v>141</v>
      </c>
      <c r="MM22" s="23">
        <v>138</v>
      </c>
      <c r="MN22" s="23">
        <v>140</v>
      </c>
      <c r="MO22" s="23">
        <v>139</v>
      </c>
      <c r="MP22" s="23">
        <v>140</v>
      </c>
      <c r="MQ22" s="23"/>
      <c r="MR22" s="23"/>
      <c r="MS22" s="23">
        <v>143</v>
      </c>
      <c r="MT22" s="23">
        <v>143</v>
      </c>
      <c r="MU22" s="23">
        <v>144</v>
      </c>
      <c r="MV22" s="23">
        <v>144</v>
      </c>
      <c r="MW22" s="102">
        <v>144</v>
      </c>
      <c r="MX22" s="23"/>
      <c r="MY22" s="23"/>
      <c r="MZ22" s="23">
        <v>144</v>
      </c>
      <c r="NA22" s="23">
        <v>145</v>
      </c>
      <c r="NB22" s="23">
        <v>145</v>
      </c>
      <c r="NC22" s="23">
        <v>145</v>
      </c>
    </row>
    <row r="23" spans="1:368" x14ac:dyDescent="0.25">
      <c r="A23" s="42" t="s">
        <v>87</v>
      </c>
      <c r="B23" s="43">
        <v>81.5</v>
      </c>
      <c r="C23" s="43">
        <v>81.5</v>
      </c>
      <c r="D23" s="43">
        <v>80.5</v>
      </c>
      <c r="E23" s="43"/>
      <c r="F23" s="43"/>
      <c r="G23" s="43">
        <v>83</v>
      </c>
      <c r="H23" s="43">
        <v>84</v>
      </c>
      <c r="I23" s="43">
        <v>85</v>
      </c>
      <c r="J23" s="43">
        <v>85</v>
      </c>
      <c r="K23" s="43">
        <v>85</v>
      </c>
      <c r="L23" s="43"/>
      <c r="M23" s="43"/>
      <c r="N23" s="43">
        <v>83</v>
      </c>
      <c r="O23" s="43">
        <v>82</v>
      </c>
      <c r="P23" s="43">
        <v>81</v>
      </c>
      <c r="Q23" s="43">
        <v>81</v>
      </c>
      <c r="R23" s="43">
        <v>81</v>
      </c>
      <c r="S23" s="43"/>
      <c r="T23" s="43"/>
      <c r="U23" s="43">
        <v>81</v>
      </c>
      <c r="V23" s="43">
        <v>78.5</v>
      </c>
      <c r="W23" s="43">
        <v>78.5</v>
      </c>
      <c r="X23" s="43">
        <v>77</v>
      </c>
      <c r="Y23" s="43">
        <v>77</v>
      </c>
      <c r="Z23" s="43"/>
      <c r="AA23" s="43"/>
      <c r="AB23" s="43">
        <v>76</v>
      </c>
      <c r="AC23" s="43">
        <v>75.5</v>
      </c>
      <c r="AD23" s="43">
        <v>76</v>
      </c>
      <c r="AE23" s="43">
        <v>75.5</v>
      </c>
      <c r="AF23" s="43">
        <v>75.5</v>
      </c>
      <c r="AG23" s="43"/>
      <c r="AH23" s="43"/>
      <c r="AI23" s="43">
        <v>75</v>
      </c>
      <c r="AJ23" s="43">
        <v>74</v>
      </c>
      <c r="AK23" s="43">
        <v>74</v>
      </c>
      <c r="AL23" s="43">
        <v>74</v>
      </c>
      <c r="AM23" s="43">
        <v>75</v>
      </c>
      <c r="AN23" s="43"/>
      <c r="AO23" s="43"/>
      <c r="AP23" s="43">
        <v>76</v>
      </c>
      <c r="AQ23" s="43">
        <v>76</v>
      </c>
      <c r="AR23" s="43">
        <v>77</v>
      </c>
      <c r="AS23" s="43">
        <v>77.5</v>
      </c>
      <c r="AT23" s="43">
        <v>77.5</v>
      </c>
      <c r="AU23" s="43"/>
      <c r="AV23" s="43"/>
      <c r="AW23" s="43">
        <v>77.5</v>
      </c>
      <c r="AX23" s="43">
        <v>78</v>
      </c>
      <c r="AY23" s="43">
        <v>78</v>
      </c>
      <c r="AZ23" s="43">
        <v>78.5</v>
      </c>
      <c r="BA23" s="43">
        <v>78.5</v>
      </c>
      <c r="BB23" s="43"/>
      <c r="BC23" s="43"/>
      <c r="BD23" s="43">
        <v>78.5</v>
      </c>
      <c r="BE23" s="43">
        <v>78.5</v>
      </c>
      <c r="BF23" s="43">
        <v>78.5</v>
      </c>
      <c r="BG23" s="63">
        <v>79</v>
      </c>
      <c r="BH23" s="43">
        <v>79</v>
      </c>
      <c r="BI23" s="43"/>
      <c r="BJ23" s="43"/>
      <c r="BK23" s="43">
        <v>79</v>
      </c>
      <c r="BL23" s="43">
        <v>79</v>
      </c>
      <c r="BM23" s="43">
        <v>80</v>
      </c>
      <c r="BN23" s="43">
        <v>81</v>
      </c>
      <c r="BO23" s="43">
        <v>80.5</v>
      </c>
      <c r="BP23" s="43"/>
      <c r="BQ23" s="43"/>
      <c r="BR23" s="43">
        <v>80.5</v>
      </c>
      <c r="BS23" s="43">
        <v>80.5</v>
      </c>
      <c r="BT23" s="43">
        <v>80.5</v>
      </c>
      <c r="BU23" s="43">
        <v>82.5</v>
      </c>
      <c r="BV23" s="43">
        <v>82.5</v>
      </c>
      <c r="BW23" s="43"/>
      <c r="BX23" s="43"/>
      <c r="BY23" s="43">
        <v>83</v>
      </c>
      <c r="BZ23" s="43">
        <v>83</v>
      </c>
      <c r="CA23" s="43">
        <v>83</v>
      </c>
      <c r="CB23" s="43">
        <v>85</v>
      </c>
      <c r="CC23" s="43">
        <v>85</v>
      </c>
      <c r="CD23" s="43"/>
      <c r="CE23" s="43"/>
      <c r="CF23" s="43">
        <v>87</v>
      </c>
      <c r="CG23" s="43">
        <v>87</v>
      </c>
      <c r="CH23" s="43">
        <v>87</v>
      </c>
      <c r="CI23" s="43">
        <v>86</v>
      </c>
      <c r="CJ23" s="43">
        <v>86</v>
      </c>
      <c r="CK23" s="43"/>
      <c r="CL23" s="43"/>
      <c r="CM23" s="43">
        <v>88</v>
      </c>
      <c r="CN23" s="43">
        <v>88</v>
      </c>
      <c r="CO23" s="43">
        <v>88</v>
      </c>
      <c r="CP23" s="43">
        <v>88</v>
      </c>
      <c r="CQ23" s="43">
        <v>88</v>
      </c>
      <c r="CR23" s="43"/>
      <c r="CS23" s="43"/>
      <c r="CT23" s="43">
        <v>88</v>
      </c>
      <c r="CU23" s="43">
        <v>88</v>
      </c>
      <c r="CV23" s="43">
        <v>87</v>
      </c>
      <c r="CW23" s="43">
        <v>87</v>
      </c>
      <c r="CX23" s="43">
        <v>87</v>
      </c>
      <c r="CY23" s="43"/>
      <c r="CZ23" s="43"/>
      <c r="DA23" s="43">
        <v>87</v>
      </c>
      <c r="DB23" s="43">
        <v>86</v>
      </c>
      <c r="DC23" s="43">
        <v>87</v>
      </c>
      <c r="DD23" s="43">
        <v>87</v>
      </c>
      <c r="DE23" s="43">
        <v>87</v>
      </c>
      <c r="DF23" s="43"/>
      <c r="DG23" s="43"/>
      <c r="DH23" s="43">
        <v>87</v>
      </c>
      <c r="DI23" s="43">
        <v>87</v>
      </c>
      <c r="DJ23" s="43">
        <v>89</v>
      </c>
      <c r="DK23" s="43">
        <v>90</v>
      </c>
      <c r="DL23" s="43">
        <v>92</v>
      </c>
      <c r="DM23" s="43"/>
      <c r="DN23" s="43"/>
      <c r="DO23" s="43">
        <v>93</v>
      </c>
      <c r="DP23" s="43">
        <v>92</v>
      </c>
      <c r="DQ23" s="43">
        <v>91</v>
      </c>
      <c r="DR23" s="43">
        <v>91</v>
      </c>
      <c r="DS23" s="43">
        <v>91</v>
      </c>
      <c r="DT23" s="43"/>
      <c r="DU23" s="43"/>
      <c r="DV23" s="43">
        <v>91</v>
      </c>
      <c r="DW23" s="43">
        <v>91</v>
      </c>
      <c r="DX23" s="43">
        <v>92</v>
      </c>
      <c r="DY23" s="43">
        <v>94</v>
      </c>
      <c r="DZ23" s="43">
        <v>95</v>
      </c>
      <c r="EA23" s="43"/>
      <c r="EB23" s="43"/>
      <c r="EC23" s="43">
        <v>96</v>
      </c>
      <c r="ED23" s="43">
        <v>98</v>
      </c>
      <c r="EE23" s="43">
        <v>100</v>
      </c>
      <c r="EF23" s="43">
        <v>100</v>
      </c>
      <c r="EG23" s="43">
        <v>99</v>
      </c>
      <c r="EH23" s="43"/>
      <c r="EI23" s="43"/>
      <c r="EJ23" s="43">
        <v>98</v>
      </c>
      <c r="EK23" s="43">
        <v>98</v>
      </c>
      <c r="EL23" s="43">
        <v>98</v>
      </c>
      <c r="EM23" s="43">
        <v>96</v>
      </c>
      <c r="EN23" s="43">
        <v>96</v>
      </c>
      <c r="EO23" s="43"/>
      <c r="EP23" s="43"/>
      <c r="EQ23" s="43">
        <v>95</v>
      </c>
      <c r="ER23" s="43">
        <v>93</v>
      </c>
      <c r="ES23" s="43">
        <v>92</v>
      </c>
      <c r="ET23" s="43">
        <v>93</v>
      </c>
      <c r="EU23" s="43">
        <v>93</v>
      </c>
      <c r="EV23" s="43"/>
      <c r="EW23" s="43"/>
      <c r="EX23" s="43">
        <v>94</v>
      </c>
      <c r="EY23" s="43">
        <v>93</v>
      </c>
      <c r="EZ23" s="43">
        <v>91.5</v>
      </c>
      <c r="FA23" s="43">
        <v>93</v>
      </c>
      <c r="FB23" s="43">
        <v>91</v>
      </c>
      <c r="FC23" s="43"/>
      <c r="FD23" s="43"/>
      <c r="FE23" s="43">
        <v>89</v>
      </c>
      <c r="FF23" s="43">
        <v>90</v>
      </c>
      <c r="FG23" s="43">
        <v>90</v>
      </c>
      <c r="FH23" s="43">
        <v>90</v>
      </c>
      <c r="FI23" s="43">
        <v>92</v>
      </c>
      <c r="FJ23" s="43"/>
      <c r="FK23" s="43"/>
      <c r="FL23" s="43">
        <v>93</v>
      </c>
      <c r="FM23" s="43">
        <v>94</v>
      </c>
      <c r="FN23" s="43">
        <v>94</v>
      </c>
      <c r="FO23" s="43">
        <v>95</v>
      </c>
      <c r="FP23" s="43">
        <v>95</v>
      </c>
      <c r="FQ23" s="43"/>
      <c r="FR23" s="43"/>
      <c r="FS23" s="43">
        <v>93</v>
      </c>
      <c r="FT23" s="43">
        <v>93</v>
      </c>
      <c r="FU23" s="43">
        <v>96</v>
      </c>
      <c r="FV23" s="43">
        <v>96</v>
      </c>
      <c r="FW23" s="43">
        <v>98</v>
      </c>
      <c r="FX23" s="43"/>
      <c r="FY23" s="43"/>
      <c r="FZ23" s="43">
        <v>98</v>
      </c>
      <c r="GA23" s="43">
        <v>102</v>
      </c>
      <c r="GB23" s="43">
        <v>102</v>
      </c>
      <c r="GC23" s="43">
        <v>103</v>
      </c>
      <c r="GD23" s="43">
        <v>103</v>
      </c>
      <c r="GE23" s="43"/>
      <c r="GF23" s="43"/>
      <c r="GG23" s="43">
        <v>103</v>
      </c>
      <c r="GH23" s="43">
        <v>103</v>
      </c>
      <c r="GI23" s="43">
        <v>103</v>
      </c>
      <c r="GJ23" s="43">
        <v>103</v>
      </c>
      <c r="GK23" s="43">
        <v>103</v>
      </c>
      <c r="GL23" s="43"/>
      <c r="GM23" s="43"/>
      <c r="GN23" s="43">
        <v>103</v>
      </c>
      <c r="GO23" s="43">
        <v>103</v>
      </c>
      <c r="GP23" s="43">
        <v>102</v>
      </c>
      <c r="GQ23" s="43">
        <v>102</v>
      </c>
      <c r="GR23" s="43">
        <v>105</v>
      </c>
      <c r="GS23" s="43"/>
      <c r="GT23" s="43"/>
      <c r="GU23" s="43">
        <v>109</v>
      </c>
      <c r="GV23" s="43">
        <v>108</v>
      </c>
      <c r="GW23" s="43">
        <v>107</v>
      </c>
      <c r="GX23" s="43">
        <v>107</v>
      </c>
      <c r="GY23" s="43">
        <v>107</v>
      </c>
      <c r="GZ23" s="43"/>
      <c r="HA23" s="43"/>
      <c r="HB23" s="43">
        <v>105</v>
      </c>
      <c r="HC23" s="43">
        <v>103.5</v>
      </c>
      <c r="HD23" s="43">
        <v>103.5</v>
      </c>
      <c r="HE23" s="43">
        <v>103.5</v>
      </c>
      <c r="HF23" s="43">
        <v>104</v>
      </c>
      <c r="HG23" s="43"/>
      <c r="HH23" s="43"/>
      <c r="HI23" s="43">
        <v>105</v>
      </c>
      <c r="HJ23" s="43">
        <v>105</v>
      </c>
      <c r="HK23" s="43">
        <v>104</v>
      </c>
      <c r="HL23" s="43">
        <v>104</v>
      </c>
      <c r="HM23" s="43">
        <v>106</v>
      </c>
      <c r="HN23" s="43"/>
      <c r="HO23" s="43"/>
      <c r="HP23" s="43">
        <v>106</v>
      </c>
      <c r="HQ23" s="43">
        <v>106</v>
      </c>
      <c r="HR23" s="43">
        <v>108</v>
      </c>
      <c r="HS23" s="43">
        <v>108</v>
      </c>
      <c r="HT23" s="43">
        <v>109</v>
      </c>
      <c r="HU23" s="43"/>
      <c r="HV23" s="43"/>
      <c r="HW23" s="43">
        <v>115</v>
      </c>
      <c r="HX23" s="43">
        <v>115</v>
      </c>
      <c r="HY23" s="43">
        <v>120</v>
      </c>
      <c r="HZ23" s="43">
        <v>121</v>
      </c>
      <c r="IA23" s="43">
        <v>121</v>
      </c>
      <c r="IB23" s="43"/>
      <c r="IC23" s="43"/>
      <c r="ID23" s="43">
        <v>121</v>
      </c>
      <c r="IE23" s="43">
        <v>121</v>
      </c>
      <c r="IF23" s="43">
        <v>121</v>
      </c>
      <c r="IG23" s="43">
        <v>122</v>
      </c>
      <c r="IH23" s="43">
        <v>122</v>
      </c>
      <c r="II23" s="43"/>
      <c r="IJ23" s="43"/>
      <c r="IK23" s="43">
        <v>122</v>
      </c>
      <c r="IL23" s="43">
        <v>122</v>
      </c>
      <c r="IM23" s="43">
        <v>120</v>
      </c>
      <c r="IN23" s="43">
        <v>115</v>
      </c>
      <c r="IO23" s="43">
        <v>115</v>
      </c>
      <c r="IP23" s="54"/>
      <c r="IQ23" s="43"/>
      <c r="IR23" s="43">
        <v>115</v>
      </c>
      <c r="IS23" s="43">
        <v>115</v>
      </c>
      <c r="IT23" s="43">
        <v>115</v>
      </c>
      <c r="IU23" s="43">
        <v>115</v>
      </c>
      <c r="IV23" s="43">
        <v>127</v>
      </c>
      <c r="IW23" s="43"/>
      <c r="IX23" s="43"/>
      <c r="IY23" s="43">
        <v>127</v>
      </c>
      <c r="IZ23" s="43">
        <v>125</v>
      </c>
      <c r="JA23" s="43">
        <v>127</v>
      </c>
      <c r="JB23" s="43">
        <v>130</v>
      </c>
      <c r="JC23" s="43">
        <v>130</v>
      </c>
      <c r="JD23" s="43"/>
      <c r="JE23" s="43"/>
      <c r="JF23" s="43">
        <v>135</v>
      </c>
      <c r="JG23" s="43">
        <v>133</v>
      </c>
      <c r="JH23" s="43">
        <v>135</v>
      </c>
      <c r="JI23" s="43">
        <v>132</v>
      </c>
      <c r="JJ23" s="43">
        <v>133</v>
      </c>
      <c r="JK23" s="43"/>
      <c r="JL23" s="43"/>
      <c r="JM23" s="43">
        <v>133</v>
      </c>
      <c r="JN23" s="43">
        <v>133</v>
      </c>
      <c r="JO23" s="43">
        <v>137</v>
      </c>
      <c r="JP23" s="43">
        <v>136</v>
      </c>
      <c r="JQ23" s="43">
        <v>136</v>
      </c>
      <c r="JR23" s="43"/>
      <c r="JS23" s="43"/>
      <c r="JT23" s="43">
        <v>137</v>
      </c>
      <c r="JU23" s="43">
        <v>137</v>
      </c>
      <c r="JV23" s="43">
        <v>138</v>
      </c>
      <c r="JW23" s="43">
        <v>139</v>
      </c>
      <c r="JX23" s="43">
        <v>140</v>
      </c>
      <c r="JY23" s="43"/>
      <c r="JZ23" s="43"/>
      <c r="KA23" s="43">
        <v>140</v>
      </c>
      <c r="KB23" s="43">
        <v>140</v>
      </c>
      <c r="KC23" s="43">
        <v>140</v>
      </c>
      <c r="KD23" s="43">
        <v>145</v>
      </c>
      <c r="KE23" s="43">
        <v>145</v>
      </c>
      <c r="KF23" s="43"/>
      <c r="KG23" s="43"/>
      <c r="KH23" s="43">
        <v>140</v>
      </c>
      <c r="KI23" s="43">
        <v>142</v>
      </c>
      <c r="KJ23" s="43">
        <v>150</v>
      </c>
      <c r="KK23" s="43">
        <v>150</v>
      </c>
      <c r="KL23" s="43">
        <v>150</v>
      </c>
      <c r="KM23" s="43"/>
      <c r="KN23" s="43"/>
      <c r="KO23" s="43">
        <v>150</v>
      </c>
      <c r="KP23" s="43">
        <v>150</v>
      </c>
      <c r="KQ23" s="43">
        <v>150</v>
      </c>
      <c r="KR23" s="43">
        <v>150</v>
      </c>
      <c r="KS23" s="43">
        <v>150</v>
      </c>
      <c r="KT23" s="43"/>
      <c r="KU23" s="43"/>
      <c r="KV23" s="43">
        <v>150</v>
      </c>
      <c r="KW23" s="43">
        <v>150</v>
      </c>
      <c r="KX23" s="43">
        <v>155</v>
      </c>
      <c r="KY23" s="43">
        <v>155</v>
      </c>
      <c r="KZ23" s="43">
        <v>155</v>
      </c>
      <c r="LA23" s="43"/>
      <c r="LB23" s="43"/>
      <c r="LC23" s="43">
        <v>160</v>
      </c>
      <c r="LD23" s="43">
        <v>160</v>
      </c>
      <c r="LE23" s="43">
        <v>167</v>
      </c>
      <c r="LF23" s="43">
        <v>162</v>
      </c>
      <c r="LG23" s="43">
        <v>162</v>
      </c>
      <c r="LH23" s="43"/>
      <c r="LI23" s="43"/>
      <c r="LJ23" s="63">
        <v>155</v>
      </c>
      <c r="LK23" s="43">
        <v>155</v>
      </c>
      <c r="LL23" s="43">
        <v>155</v>
      </c>
      <c r="LM23" s="43">
        <v>155</v>
      </c>
      <c r="LN23" s="43">
        <v>155</v>
      </c>
      <c r="LO23" s="43"/>
      <c r="LP23" s="43"/>
      <c r="LQ23" s="43">
        <v>155</v>
      </c>
      <c r="LR23" s="43">
        <v>155</v>
      </c>
      <c r="LS23" s="43">
        <v>155</v>
      </c>
      <c r="LT23" s="43">
        <v>150</v>
      </c>
      <c r="LU23" s="43">
        <v>150</v>
      </c>
      <c r="LV23" s="43"/>
      <c r="LW23" s="43"/>
      <c r="LX23" s="43">
        <v>148</v>
      </c>
      <c r="LY23" s="43">
        <v>147</v>
      </c>
      <c r="LZ23" s="43">
        <v>145</v>
      </c>
      <c r="MA23" s="43">
        <v>145</v>
      </c>
      <c r="MB23" s="43">
        <v>145</v>
      </c>
      <c r="MC23" s="43"/>
      <c r="MD23" s="43"/>
      <c r="ME23" s="43">
        <v>145</v>
      </c>
      <c r="MF23" s="43">
        <v>135</v>
      </c>
      <c r="MG23" s="43">
        <v>135</v>
      </c>
      <c r="MH23" s="43">
        <v>135</v>
      </c>
      <c r="MI23" s="43">
        <v>135</v>
      </c>
      <c r="MJ23" s="43"/>
      <c r="MK23" s="43"/>
      <c r="ML23" s="43">
        <v>135</v>
      </c>
      <c r="MM23" s="43">
        <v>130</v>
      </c>
      <c r="MN23" s="43">
        <v>130</v>
      </c>
      <c r="MO23" s="43">
        <v>130</v>
      </c>
      <c r="MP23" s="43">
        <v>130</v>
      </c>
      <c r="MQ23" s="43"/>
      <c r="MR23" s="43"/>
      <c r="MS23" s="43">
        <v>145</v>
      </c>
      <c r="MT23" s="43">
        <v>145</v>
      </c>
      <c r="MU23" s="43">
        <v>145</v>
      </c>
      <c r="MV23" s="43">
        <v>145</v>
      </c>
      <c r="MW23" s="63">
        <v>145</v>
      </c>
      <c r="MX23" s="43"/>
      <c r="MY23" s="43"/>
      <c r="MZ23" s="43">
        <v>145</v>
      </c>
      <c r="NA23" s="43">
        <v>147</v>
      </c>
      <c r="NB23" s="43">
        <v>147</v>
      </c>
      <c r="NC23" s="43">
        <v>147</v>
      </c>
    </row>
    <row r="24" spans="1:368" x14ac:dyDescent="0.25">
      <c r="A24" s="26" t="s">
        <v>88</v>
      </c>
      <c r="B24" s="24">
        <v>87.5</v>
      </c>
      <c r="C24" s="24">
        <v>86</v>
      </c>
      <c r="D24" s="24">
        <v>85.5</v>
      </c>
      <c r="E24" s="24"/>
      <c r="F24" s="24"/>
      <c r="G24" s="24">
        <v>86</v>
      </c>
      <c r="H24" s="24">
        <v>86</v>
      </c>
      <c r="I24" s="24">
        <v>86.5</v>
      </c>
      <c r="J24" s="24">
        <v>87</v>
      </c>
      <c r="K24" s="24">
        <v>87</v>
      </c>
      <c r="L24" s="24"/>
      <c r="M24" s="24"/>
      <c r="N24" s="24">
        <v>87</v>
      </c>
      <c r="O24" s="24">
        <v>89</v>
      </c>
      <c r="P24" s="24">
        <v>86</v>
      </c>
      <c r="Q24" s="24">
        <v>86</v>
      </c>
      <c r="R24" s="24">
        <v>86</v>
      </c>
      <c r="S24" s="24"/>
      <c r="T24" s="24"/>
      <c r="U24" s="24">
        <v>86</v>
      </c>
      <c r="V24" s="24">
        <v>86</v>
      </c>
      <c r="W24" s="24">
        <v>85.5</v>
      </c>
      <c r="X24" s="24">
        <v>85</v>
      </c>
      <c r="Y24" s="24">
        <v>84</v>
      </c>
      <c r="Z24" s="24"/>
      <c r="AA24" s="24"/>
      <c r="AB24" s="24">
        <v>84.5</v>
      </c>
      <c r="AC24" s="24">
        <v>84.5</v>
      </c>
      <c r="AD24" s="24">
        <v>84</v>
      </c>
      <c r="AE24" s="24">
        <v>83</v>
      </c>
      <c r="AF24" s="24">
        <v>83</v>
      </c>
      <c r="AG24" s="24"/>
      <c r="AH24" s="24"/>
      <c r="AI24" s="24">
        <v>82.5</v>
      </c>
      <c r="AJ24" s="24">
        <v>83</v>
      </c>
      <c r="AK24" s="24">
        <v>82.5</v>
      </c>
      <c r="AL24" s="24">
        <v>83.5</v>
      </c>
      <c r="AM24" s="24">
        <v>84.5</v>
      </c>
      <c r="AN24" s="24"/>
      <c r="AO24" s="24"/>
      <c r="AP24" s="24">
        <v>85.5</v>
      </c>
      <c r="AQ24" s="24">
        <v>85</v>
      </c>
      <c r="AR24" s="24">
        <v>86</v>
      </c>
      <c r="AS24" s="24">
        <v>86.5</v>
      </c>
      <c r="AT24" s="24">
        <v>85</v>
      </c>
      <c r="AU24" s="24"/>
      <c r="AV24" s="24"/>
      <c r="AW24" s="24">
        <v>85</v>
      </c>
      <c r="AX24" s="24">
        <v>86</v>
      </c>
      <c r="AY24" s="24">
        <v>86</v>
      </c>
      <c r="AZ24" s="24">
        <v>86</v>
      </c>
      <c r="BA24" s="24">
        <v>85.5</v>
      </c>
      <c r="BB24" s="24"/>
      <c r="BC24" s="24"/>
      <c r="BD24" s="24">
        <v>85.5</v>
      </c>
      <c r="BE24" s="24">
        <v>85.5</v>
      </c>
      <c r="BF24" s="24">
        <v>85.5</v>
      </c>
      <c r="BG24" s="59">
        <v>86.5</v>
      </c>
      <c r="BH24" s="24">
        <v>87</v>
      </c>
      <c r="BI24" s="24"/>
      <c r="BJ24" s="24"/>
      <c r="BK24" s="24">
        <v>87.5</v>
      </c>
      <c r="BL24" s="24">
        <v>88.5</v>
      </c>
      <c r="BM24" s="24">
        <v>90.5</v>
      </c>
      <c r="BN24" s="24">
        <v>90</v>
      </c>
      <c r="BO24" s="24">
        <v>89</v>
      </c>
      <c r="BP24" s="24"/>
      <c r="BQ24" s="24"/>
      <c r="BR24" s="24">
        <v>89</v>
      </c>
      <c r="BS24" s="24">
        <v>88.5</v>
      </c>
      <c r="BT24" s="24">
        <v>90</v>
      </c>
      <c r="BU24" s="24">
        <v>90.5</v>
      </c>
      <c r="BV24" s="24">
        <v>89.5</v>
      </c>
      <c r="BW24" s="24"/>
      <c r="BX24" s="24"/>
      <c r="BY24" s="24">
        <v>91</v>
      </c>
      <c r="BZ24" s="24">
        <v>91</v>
      </c>
      <c r="CA24" s="24">
        <v>94</v>
      </c>
      <c r="CB24" s="24">
        <v>94.5</v>
      </c>
      <c r="CC24" s="24">
        <v>92.5</v>
      </c>
      <c r="CD24" s="24"/>
      <c r="CE24" s="24"/>
      <c r="CF24" s="24">
        <v>95</v>
      </c>
      <c r="CG24" s="24">
        <v>95.5</v>
      </c>
      <c r="CH24" s="24">
        <v>95.5</v>
      </c>
      <c r="CI24" s="24">
        <v>94.5</v>
      </c>
      <c r="CJ24" s="24">
        <v>96</v>
      </c>
      <c r="CK24" s="24"/>
      <c r="CL24" s="24"/>
      <c r="CM24" s="24">
        <v>97</v>
      </c>
      <c r="CN24" s="24">
        <v>97.5</v>
      </c>
      <c r="CO24" s="24">
        <v>97</v>
      </c>
      <c r="CP24" s="24">
        <v>97</v>
      </c>
      <c r="CQ24" s="59">
        <v>97.5</v>
      </c>
      <c r="CR24" s="24"/>
      <c r="CS24" s="24"/>
      <c r="CT24" s="24">
        <v>97.5</v>
      </c>
      <c r="CU24" s="24">
        <v>96.5</v>
      </c>
      <c r="CV24" s="24">
        <v>96</v>
      </c>
      <c r="CW24" s="24">
        <v>96</v>
      </c>
      <c r="CX24" s="24">
        <v>96</v>
      </c>
      <c r="CY24" s="24"/>
      <c r="CZ24" s="24"/>
      <c r="DA24" s="24">
        <v>96.5</v>
      </c>
      <c r="DB24" s="24">
        <v>95.5</v>
      </c>
      <c r="DC24" s="24">
        <v>96.5</v>
      </c>
      <c r="DD24" s="24">
        <v>96.5</v>
      </c>
      <c r="DE24" s="24">
        <v>96.5</v>
      </c>
      <c r="DF24" s="24"/>
      <c r="DG24" s="24"/>
      <c r="DH24" s="24">
        <v>96.5</v>
      </c>
      <c r="DI24" s="24">
        <v>96.5</v>
      </c>
      <c r="DJ24" s="24">
        <v>98</v>
      </c>
      <c r="DK24" s="24">
        <v>100</v>
      </c>
      <c r="DL24" s="24">
        <v>103</v>
      </c>
      <c r="DM24" s="24"/>
      <c r="DN24" s="24"/>
      <c r="DO24" s="24">
        <v>102</v>
      </c>
      <c r="DP24" s="24">
        <v>99</v>
      </c>
      <c r="DQ24" s="24">
        <v>99</v>
      </c>
      <c r="DR24" s="24">
        <v>102</v>
      </c>
      <c r="DS24" s="24">
        <v>102</v>
      </c>
      <c r="DT24" s="24"/>
      <c r="DU24" s="24"/>
      <c r="DV24" s="24">
        <v>101</v>
      </c>
      <c r="DW24" s="24">
        <v>103</v>
      </c>
      <c r="DX24" s="24">
        <v>104</v>
      </c>
      <c r="DY24" s="24">
        <v>109.5</v>
      </c>
      <c r="DZ24" s="24">
        <v>108.5</v>
      </c>
      <c r="EA24" s="24"/>
      <c r="EB24" s="24"/>
      <c r="EC24" s="24">
        <v>110</v>
      </c>
      <c r="ED24" s="24">
        <v>110</v>
      </c>
      <c r="EE24" s="24">
        <v>110.5</v>
      </c>
      <c r="EF24" s="24">
        <v>110</v>
      </c>
      <c r="EG24" s="24">
        <v>110</v>
      </c>
      <c r="EH24" s="24"/>
      <c r="EI24" s="24"/>
      <c r="EJ24" s="24">
        <v>109</v>
      </c>
      <c r="EK24" s="24">
        <v>108</v>
      </c>
      <c r="EL24" s="24">
        <v>109</v>
      </c>
      <c r="EM24" s="24">
        <v>107</v>
      </c>
      <c r="EN24" s="24">
        <v>107</v>
      </c>
      <c r="EO24" s="24"/>
      <c r="EP24" s="24"/>
      <c r="EQ24" s="24">
        <v>105</v>
      </c>
      <c r="ER24" s="24">
        <v>101</v>
      </c>
      <c r="ES24" s="24">
        <v>101</v>
      </c>
      <c r="ET24" s="24">
        <v>102</v>
      </c>
      <c r="EU24" s="24">
        <v>103</v>
      </c>
      <c r="EV24" s="24"/>
      <c r="EW24" s="24"/>
      <c r="EX24" s="24">
        <v>104</v>
      </c>
      <c r="EY24" s="24">
        <v>102</v>
      </c>
      <c r="EZ24" s="24">
        <v>100.5</v>
      </c>
      <c r="FA24" s="24">
        <v>102.5</v>
      </c>
      <c r="FB24" s="24">
        <v>101.5</v>
      </c>
      <c r="FC24" s="24"/>
      <c r="FD24" s="24"/>
      <c r="FE24" s="24">
        <v>99</v>
      </c>
      <c r="FF24" s="24">
        <v>100</v>
      </c>
      <c r="FG24" s="24">
        <v>101.5</v>
      </c>
      <c r="FH24" s="24">
        <v>101.5</v>
      </c>
      <c r="FI24" s="24">
        <v>105.5</v>
      </c>
      <c r="FJ24" s="24"/>
      <c r="FK24" s="24"/>
      <c r="FL24" s="24">
        <v>107</v>
      </c>
      <c r="FM24" s="24">
        <v>108.5</v>
      </c>
      <c r="FN24" s="24">
        <v>110</v>
      </c>
      <c r="FO24" s="24">
        <v>112</v>
      </c>
      <c r="FP24" s="24">
        <v>112</v>
      </c>
      <c r="FQ24" s="24"/>
      <c r="FR24" s="24"/>
      <c r="FS24" s="24">
        <v>109.5</v>
      </c>
      <c r="FT24" s="24">
        <v>107.5</v>
      </c>
      <c r="FU24" s="24">
        <v>110</v>
      </c>
      <c r="FV24" s="24">
        <v>110</v>
      </c>
      <c r="FW24" s="24">
        <v>112</v>
      </c>
      <c r="FX24" s="24"/>
      <c r="FY24" s="24"/>
      <c r="FZ24" s="24">
        <v>111.5</v>
      </c>
      <c r="GA24" s="24">
        <v>113.5</v>
      </c>
      <c r="GB24" s="24">
        <v>113.5</v>
      </c>
      <c r="GC24" s="24">
        <v>112</v>
      </c>
      <c r="GD24" s="24">
        <v>112</v>
      </c>
      <c r="GE24" s="24"/>
      <c r="GF24" s="24"/>
      <c r="GG24" s="24">
        <v>112.5</v>
      </c>
      <c r="GH24" s="24">
        <v>113</v>
      </c>
      <c r="GI24" s="24">
        <v>111.5</v>
      </c>
      <c r="GJ24" s="24">
        <v>112</v>
      </c>
      <c r="GK24" s="24">
        <v>110</v>
      </c>
      <c r="GL24" s="24"/>
      <c r="GM24" s="24"/>
      <c r="GN24" s="24">
        <v>109.5</v>
      </c>
      <c r="GO24" s="24">
        <v>110.5</v>
      </c>
      <c r="GP24" s="24">
        <v>112</v>
      </c>
      <c r="GQ24" s="24">
        <v>112</v>
      </c>
      <c r="GR24" s="24">
        <v>114</v>
      </c>
      <c r="GS24" s="24"/>
      <c r="GT24" s="24"/>
      <c r="GU24" s="24">
        <v>115</v>
      </c>
      <c r="GV24" s="24">
        <v>112</v>
      </c>
      <c r="GW24" s="24">
        <v>114</v>
      </c>
      <c r="GX24" s="24">
        <v>114.5</v>
      </c>
      <c r="GY24" s="24">
        <v>114.5</v>
      </c>
      <c r="GZ24" s="24"/>
      <c r="HA24" s="24"/>
      <c r="HB24" s="24">
        <v>114</v>
      </c>
      <c r="HC24" s="24">
        <v>113</v>
      </c>
      <c r="HD24" s="24">
        <v>114.5</v>
      </c>
      <c r="HE24" s="24">
        <v>114.5</v>
      </c>
      <c r="HF24" s="24">
        <v>115.5</v>
      </c>
      <c r="HG24" s="24"/>
      <c r="HH24" s="24"/>
      <c r="HI24" s="24">
        <v>118</v>
      </c>
      <c r="HJ24" s="24">
        <v>118</v>
      </c>
      <c r="HK24" s="24">
        <v>119.5</v>
      </c>
      <c r="HL24" s="24">
        <v>120.5</v>
      </c>
      <c r="HM24" s="24">
        <v>121</v>
      </c>
      <c r="HN24" s="24"/>
      <c r="HO24" s="24"/>
      <c r="HP24" s="24">
        <v>121</v>
      </c>
      <c r="HQ24" s="24">
        <v>121</v>
      </c>
      <c r="HR24" s="24">
        <v>123</v>
      </c>
      <c r="HS24" s="24">
        <v>108</v>
      </c>
      <c r="HT24" s="24">
        <v>126.5</v>
      </c>
      <c r="HU24" s="24"/>
      <c r="HV24" s="24"/>
      <c r="HW24" s="24">
        <v>126.5</v>
      </c>
      <c r="HX24" s="24">
        <v>130</v>
      </c>
      <c r="HY24" s="24">
        <v>130</v>
      </c>
      <c r="HZ24" s="24">
        <v>132</v>
      </c>
      <c r="IA24" s="24">
        <v>132</v>
      </c>
      <c r="IB24" s="24"/>
      <c r="IC24" s="24"/>
      <c r="ID24" s="24">
        <v>133</v>
      </c>
      <c r="IE24" s="24">
        <v>132</v>
      </c>
      <c r="IF24" s="24">
        <v>133</v>
      </c>
      <c r="IG24" s="24">
        <v>134</v>
      </c>
      <c r="IH24" s="24">
        <v>132</v>
      </c>
      <c r="II24" s="24"/>
      <c r="IJ24" s="24"/>
      <c r="IK24" s="24">
        <v>135.5</v>
      </c>
      <c r="IL24" s="24">
        <v>132</v>
      </c>
      <c r="IM24" s="24">
        <v>134</v>
      </c>
      <c r="IN24" s="24">
        <v>133</v>
      </c>
      <c r="IO24" s="24">
        <v>134</v>
      </c>
      <c r="IP24" s="76"/>
      <c r="IQ24" s="24"/>
      <c r="IR24" s="24">
        <v>134</v>
      </c>
      <c r="IS24" s="24">
        <v>133</v>
      </c>
      <c r="IT24" s="24">
        <v>132.5</v>
      </c>
      <c r="IU24" s="24">
        <v>131</v>
      </c>
      <c r="IV24" s="24">
        <v>133</v>
      </c>
      <c r="IW24" s="24"/>
      <c r="IX24" s="24"/>
      <c r="IY24" s="24">
        <v>133</v>
      </c>
      <c r="IZ24" s="24">
        <v>138</v>
      </c>
      <c r="JA24" s="24">
        <v>138</v>
      </c>
      <c r="JB24" s="24">
        <v>140</v>
      </c>
      <c r="JC24" s="24">
        <v>143</v>
      </c>
      <c r="JD24" s="24"/>
      <c r="JE24" s="24"/>
      <c r="JF24" s="24">
        <v>148</v>
      </c>
      <c r="JG24" s="24">
        <v>148</v>
      </c>
      <c r="JH24" s="24">
        <v>147</v>
      </c>
      <c r="JI24" s="24">
        <v>146</v>
      </c>
      <c r="JJ24" s="24">
        <v>146</v>
      </c>
      <c r="JK24" s="24"/>
      <c r="JL24" s="24"/>
      <c r="JM24" s="24">
        <v>147</v>
      </c>
      <c r="JN24" s="24">
        <v>147</v>
      </c>
      <c r="JO24" s="24">
        <v>150</v>
      </c>
      <c r="JP24" s="24">
        <v>152</v>
      </c>
      <c r="JQ24" s="24">
        <v>158</v>
      </c>
      <c r="JR24" s="24"/>
      <c r="JS24" s="24"/>
      <c r="JT24" s="24">
        <v>157</v>
      </c>
      <c r="JU24" s="24">
        <v>158</v>
      </c>
      <c r="JV24" s="24">
        <v>160</v>
      </c>
      <c r="JW24" s="24">
        <v>160</v>
      </c>
      <c r="JX24" s="24">
        <v>158</v>
      </c>
      <c r="JY24" s="24"/>
      <c r="JZ24" s="24"/>
      <c r="KA24" s="24">
        <v>158</v>
      </c>
      <c r="KB24" s="24">
        <v>158</v>
      </c>
      <c r="KC24" s="24">
        <v>159</v>
      </c>
      <c r="KD24" s="24">
        <v>161</v>
      </c>
      <c r="KE24" s="24">
        <v>163</v>
      </c>
      <c r="KF24" s="24"/>
      <c r="KG24" s="24"/>
      <c r="KH24" s="24">
        <v>162</v>
      </c>
      <c r="KI24" s="24">
        <v>165</v>
      </c>
      <c r="KJ24" s="24">
        <v>165</v>
      </c>
      <c r="KK24" s="24">
        <v>165</v>
      </c>
      <c r="KL24" s="24">
        <v>165</v>
      </c>
      <c r="KM24" s="24"/>
      <c r="KN24" s="24"/>
      <c r="KO24" s="24">
        <v>170</v>
      </c>
      <c r="KP24" s="24">
        <v>172</v>
      </c>
      <c r="KQ24" s="24">
        <v>170</v>
      </c>
      <c r="KR24" s="24">
        <v>170</v>
      </c>
      <c r="KS24" s="24">
        <v>170</v>
      </c>
      <c r="KT24" s="24"/>
      <c r="KU24" s="24"/>
      <c r="KV24" s="24">
        <v>170</v>
      </c>
      <c r="KW24" s="24">
        <v>170</v>
      </c>
      <c r="KX24" s="24">
        <v>163</v>
      </c>
      <c r="KY24" s="24">
        <v>163</v>
      </c>
      <c r="KZ24" s="24">
        <v>163</v>
      </c>
      <c r="LA24" s="24"/>
      <c r="LB24" s="24"/>
      <c r="LC24" s="24">
        <v>163</v>
      </c>
      <c r="LD24" s="24">
        <v>163</v>
      </c>
      <c r="LE24" s="24">
        <v>168</v>
      </c>
      <c r="LF24" s="24">
        <v>168</v>
      </c>
      <c r="LG24" s="24">
        <v>170</v>
      </c>
      <c r="LH24" s="24"/>
      <c r="LI24" s="24"/>
      <c r="LJ24" s="59">
        <v>167</v>
      </c>
      <c r="LK24" s="24">
        <v>167</v>
      </c>
      <c r="LL24" s="24">
        <v>162</v>
      </c>
      <c r="LM24" s="24">
        <v>162</v>
      </c>
      <c r="LN24" s="24">
        <v>162</v>
      </c>
      <c r="LO24" s="24"/>
      <c r="LP24" s="24"/>
      <c r="LQ24" s="24">
        <v>164</v>
      </c>
      <c r="LR24" s="24">
        <v>164</v>
      </c>
      <c r="LS24" s="24">
        <v>162</v>
      </c>
      <c r="LT24" s="24">
        <v>162</v>
      </c>
      <c r="LU24" s="24">
        <v>162</v>
      </c>
      <c r="LV24" s="24"/>
      <c r="LW24" s="24"/>
      <c r="LX24" s="24">
        <v>155</v>
      </c>
      <c r="LY24" s="24">
        <v>151</v>
      </c>
      <c r="LZ24" s="24">
        <v>150</v>
      </c>
      <c r="MA24" s="24">
        <v>148</v>
      </c>
      <c r="MB24" s="24">
        <v>148</v>
      </c>
      <c r="MC24" s="24"/>
      <c r="MD24" s="24"/>
      <c r="ME24" s="24">
        <v>146.5</v>
      </c>
      <c r="MF24" s="24">
        <v>145</v>
      </c>
      <c r="MG24" s="24">
        <v>146</v>
      </c>
      <c r="MH24" s="24">
        <v>142</v>
      </c>
      <c r="MI24" s="24">
        <v>142</v>
      </c>
      <c r="MJ24" s="24"/>
      <c r="MK24" s="24"/>
      <c r="ML24" s="24">
        <v>143</v>
      </c>
      <c r="MM24" s="24">
        <v>143.5</v>
      </c>
      <c r="MN24" s="24">
        <v>144</v>
      </c>
      <c r="MO24" s="24">
        <v>142</v>
      </c>
      <c r="MP24" s="24">
        <v>142</v>
      </c>
      <c r="MQ24" s="24"/>
      <c r="MR24" s="24"/>
      <c r="MS24" s="24">
        <v>143</v>
      </c>
      <c r="MT24" s="24">
        <v>143</v>
      </c>
      <c r="MU24" s="24">
        <v>144</v>
      </c>
      <c r="MV24" s="24">
        <v>144</v>
      </c>
      <c r="MW24" s="59">
        <v>144</v>
      </c>
      <c r="MX24" s="24"/>
      <c r="MY24" s="24"/>
      <c r="MZ24" s="24">
        <v>144</v>
      </c>
      <c r="NA24" s="24">
        <v>150</v>
      </c>
      <c r="NB24" s="24">
        <v>151</v>
      </c>
      <c r="NC24" s="24">
        <v>151</v>
      </c>
    </row>
    <row r="25" spans="1:368" x14ac:dyDescent="0.25">
      <c r="A25" s="42" t="s">
        <v>89</v>
      </c>
      <c r="B25" s="43">
        <v>82.5</v>
      </c>
      <c r="C25" s="43">
        <v>82.5</v>
      </c>
      <c r="D25" s="43">
        <v>82</v>
      </c>
      <c r="E25" s="43"/>
      <c r="F25" s="43"/>
      <c r="G25" s="43">
        <v>79.5</v>
      </c>
      <c r="H25" s="43">
        <v>79</v>
      </c>
      <c r="I25" s="43">
        <v>79</v>
      </c>
      <c r="J25" s="43">
        <v>79</v>
      </c>
      <c r="K25" s="43">
        <v>78</v>
      </c>
      <c r="L25" s="43"/>
      <c r="M25" s="43"/>
      <c r="N25" s="43">
        <v>79.5</v>
      </c>
      <c r="O25" s="43">
        <v>81</v>
      </c>
      <c r="P25" s="43">
        <v>81</v>
      </c>
      <c r="Q25" s="43">
        <v>81</v>
      </c>
      <c r="R25" s="43">
        <v>81</v>
      </c>
      <c r="S25" s="43"/>
      <c r="T25" s="43"/>
      <c r="U25" s="43">
        <v>81</v>
      </c>
      <c r="V25" s="43">
        <v>78</v>
      </c>
      <c r="W25" s="43">
        <v>78</v>
      </c>
      <c r="X25" s="43">
        <v>78</v>
      </c>
      <c r="Y25" s="43">
        <v>78</v>
      </c>
      <c r="Z25" s="43"/>
      <c r="AA25" s="43"/>
      <c r="AB25" s="43">
        <v>78</v>
      </c>
      <c r="AC25" s="43">
        <v>78</v>
      </c>
      <c r="AD25" s="43">
        <v>78</v>
      </c>
      <c r="AE25" s="43">
        <v>77</v>
      </c>
      <c r="AF25" s="43">
        <v>77</v>
      </c>
      <c r="AG25" s="43"/>
      <c r="AH25" s="43"/>
      <c r="AI25" s="43">
        <v>75</v>
      </c>
      <c r="AJ25" s="43">
        <v>75</v>
      </c>
      <c r="AK25" s="43">
        <v>75.5</v>
      </c>
      <c r="AL25" s="43">
        <v>76</v>
      </c>
      <c r="AM25" s="43">
        <v>77</v>
      </c>
      <c r="AN25" s="43"/>
      <c r="AO25" s="43"/>
      <c r="AP25" s="43">
        <v>77</v>
      </c>
      <c r="AQ25" s="43">
        <v>77</v>
      </c>
      <c r="AR25" s="43">
        <v>78</v>
      </c>
      <c r="AS25" s="43">
        <v>78</v>
      </c>
      <c r="AT25" s="43">
        <v>78</v>
      </c>
      <c r="AU25" s="43"/>
      <c r="AV25" s="43"/>
      <c r="AW25" s="43">
        <v>78</v>
      </c>
      <c r="AX25" s="43">
        <v>78</v>
      </c>
      <c r="AY25" s="43">
        <v>79</v>
      </c>
      <c r="AZ25" s="43">
        <v>78.5</v>
      </c>
      <c r="BA25" s="43">
        <v>78.5</v>
      </c>
      <c r="BB25" s="43"/>
      <c r="BC25" s="43"/>
      <c r="BD25" s="43">
        <v>78.5</v>
      </c>
      <c r="BE25" s="43">
        <v>78.5</v>
      </c>
      <c r="BF25" s="43">
        <v>79.5</v>
      </c>
      <c r="BG25" s="43">
        <v>79.5</v>
      </c>
      <c r="BH25" s="43">
        <v>79</v>
      </c>
      <c r="BI25" s="43"/>
      <c r="BJ25" s="43"/>
      <c r="BK25" s="43">
        <v>80</v>
      </c>
      <c r="BL25" s="43">
        <v>80</v>
      </c>
      <c r="BM25" s="43">
        <v>82</v>
      </c>
      <c r="BN25" s="43">
        <v>82</v>
      </c>
      <c r="BO25" s="43">
        <v>82</v>
      </c>
      <c r="BP25" s="43"/>
      <c r="BQ25" s="43"/>
      <c r="BR25" s="43">
        <v>81</v>
      </c>
      <c r="BS25" s="43">
        <v>81</v>
      </c>
      <c r="BT25" s="43">
        <v>82</v>
      </c>
      <c r="BU25" s="43">
        <v>82</v>
      </c>
      <c r="BV25" s="43">
        <v>82</v>
      </c>
      <c r="BW25" s="43"/>
      <c r="BX25" s="43"/>
      <c r="BY25" s="43">
        <v>83</v>
      </c>
      <c r="BZ25" s="43">
        <v>84</v>
      </c>
      <c r="CA25" s="43">
        <v>84</v>
      </c>
      <c r="CB25" s="43">
        <v>86</v>
      </c>
      <c r="CC25" s="43">
        <v>84</v>
      </c>
      <c r="CD25" s="43"/>
      <c r="CE25" s="43"/>
      <c r="CF25" s="43">
        <v>84.5</v>
      </c>
      <c r="CG25" s="43">
        <v>84</v>
      </c>
      <c r="CH25" s="43">
        <v>84</v>
      </c>
      <c r="CI25" s="43">
        <v>84</v>
      </c>
      <c r="CJ25" s="43">
        <v>86</v>
      </c>
      <c r="CK25" s="43"/>
      <c r="CL25" s="43"/>
      <c r="CM25" s="43">
        <v>89.5</v>
      </c>
      <c r="CN25" s="43">
        <v>90.5</v>
      </c>
      <c r="CO25" s="43">
        <v>91</v>
      </c>
      <c r="CP25" s="43">
        <v>90</v>
      </c>
      <c r="CQ25" s="43">
        <v>91.5</v>
      </c>
      <c r="CR25" s="43"/>
      <c r="CS25" s="43"/>
      <c r="CT25" s="43">
        <v>89</v>
      </c>
      <c r="CU25" s="43">
        <v>91.5</v>
      </c>
      <c r="CV25" s="43">
        <v>91</v>
      </c>
      <c r="CW25" s="43">
        <v>90.5</v>
      </c>
      <c r="CX25" s="43">
        <v>90.5</v>
      </c>
      <c r="CY25" s="43"/>
      <c r="CZ25" s="43"/>
      <c r="DA25" s="43">
        <v>89.5</v>
      </c>
      <c r="DB25" s="43">
        <v>89.5</v>
      </c>
      <c r="DC25" s="43">
        <v>90</v>
      </c>
      <c r="DD25" s="43">
        <v>90</v>
      </c>
      <c r="DE25" s="43">
        <v>90</v>
      </c>
      <c r="DF25" s="43"/>
      <c r="DG25" s="43"/>
      <c r="DH25" s="43">
        <v>90</v>
      </c>
      <c r="DI25" s="43">
        <v>90</v>
      </c>
      <c r="DJ25" s="43">
        <v>92</v>
      </c>
      <c r="DK25" s="43">
        <v>94</v>
      </c>
      <c r="DL25" s="43">
        <v>95.5</v>
      </c>
      <c r="DM25" s="43"/>
      <c r="DN25" s="43"/>
      <c r="DO25" s="43">
        <v>95.5</v>
      </c>
      <c r="DP25" s="43">
        <v>94.5</v>
      </c>
      <c r="DQ25" s="43">
        <v>93.5</v>
      </c>
      <c r="DR25" s="43">
        <v>95.5</v>
      </c>
      <c r="DS25" s="43">
        <v>95.5</v>
      </c>
      <c r="DT25" s="43"/>
      <c r="DU25" s="43"/>
      <c r="DV25" s="43">
        <v>94.5</v>
      </c>
      <c r="DW25" s="43">
        <v>96</v>
      </c>
      <c r="DX25" s="43">
        <v>96.5</v>
      </c>
      <c r="DY25" s="43">
        <v>99</v>
      </c>
      <c r="DZ25" s="43">
        <v>99</v>
      </c>
      <c r="EA25" s="43"/>
      <c r="EB25" s="43"/>
      <c r="EC25" s="43">
        <v>101</v>
      </c>
      <c r="ED25" s="43">
        <v>101</v>
      </c>
      <c r="EE25" s="43">
        <v>102</v>
      </c>
      <c r="EF25" s="43">
        <v>104</v>
      </c>
      <c r="EG25" s="43">
        <v>103</v>
      </c>
      <c r="EH25" s="43"/>
      <c r="EI25" s="43"/>
      <c r="EJ25" s="43">
        <v>101</v>
      </c>
      <c r="EK25" s="43">
        <v>101</v>
      </c>
      <c r="EL25" s="43">
        <v>102</v>
      </c>
      <c r="EM25" s="43">
        <v>101</v>
      </c>
      <c r="EN25" s="43">
        <v>101</v>
      </c>
      <c r="EO25" s="43"/>
      <c r="EP25" s="43"/>
      <c r="EQ25" s="43">
        <v>99</v>
      </c>
      <c r="ER25" s="43">
        <v>99</v>
      </c>
      <c r="ES25" s="43">
        <v>97.5</v>
      </c>
      <c r="ET25" s="43">
        <v>97</v>
      </c>
      <c r="EU25" s="43">
        <v>97</v>
      </c>
      <c r="EV25" s="43"/>
      <c r="EW25" s="43"/>
      <c r="EX25" s="43">
        <v>97</v>
      </c>
      <c r="EY25" s="43">
        <v>97</v>
      </c>
      <c r="EZ25" s="43">
        <v>95</v>
      </c>
      <c r="FA25" s="43">
        <v>96</v>
      </c>
      <c r="FB25" s="43">
        <v>94.5</v>
      </c>
      <c r="FC25" s="43"/>
      <c r="FD25" s="43"/>
      <c r="FE25" s="43">
        <v>93</v>
      </c>
      <c r="FF25" s="43">
        <v>93</v>
      </c>
      <c r="FG25" s="43">
        <v>93</v>
      </c>
      <c r="FH25" s="43">
        <v>93</v>
      </c>
      <c r="FI25" s="43">
        <v>96</v>
      </c>
      <c r="FJ25" s="43"/>
      <c r="FK25" s="43"/>
      <c r="FL25" s="43">
        <v>98</v>
      </c>
      <c r="FM25" s="43">
        <v>99</v>
      </c>
      <c r="FN25" s="43">
        <v>100</v>
      </c>
      <c r="FO25" s="43">
        <v>104</v>
      </c>
      <c r="FP25" s="43">
        <v>105</v>
      </c>
      <c r="FQ25" s="43"/>
      <c r="FR25" s="43"/>
      <c r="FS25" s="43">
        <v>102</v>
      </c>
      <c r="FT25" s="43">
        <v>102</v>
      </c>
      <c r="FU25" s="43">
        <v>103</v>
      </c>
      <c r="FV25" s="43">
        <v>102</v>
      </c>
      <c r="FW25" s="43">
        <v>106</v>
      </c>
      <c r="FX25" s="43"/>
      <c r="FY25" s="43"/>
      <c r="FZ25" s="43">
        <v>106</v>
      </c>
      <c r="GA25" s="43">
        <v>109</v>
      </c>
      <c r="GB25" s="43">
        <v>109</v>
      </c>
      <c r="GC25" s="43">
        <v>109</v>
      </c>
      <c r="GD25" s="43">
        <v>108</v>
      </c>
      <c r="GE25" s="43"/>
      <c r="GF25" s="43"/>
      <c r="GG25" s="43">
        <v>107</v>
      </c>
      <c r="GH25" s="43">
        <v>108</v>
      </c>
      <c r="GI25" s="43">
        <v>109</v>
      </c>
      <c r="GJ25" s="43">
        <v>109.5</v>
      </c>
      <c r="GK25" s="43">
        <v>109.5</v>
      </c>
      <c r="GL25" s="43"/>
      <c r="GM25" s="43"/>
      <c r="GN25" s="43">
        <v>109</v>
      </c>
      <c r="GO25" s="43">
        <v>109</v>
      </c>
      <c r="GP25" s="43">
        <v>110</v>
      </c>
      <c r="GQ25" s="43">
        <v>110</v>
      </c>
      <c r="GR25" s="43">
        <v>111.5</v>
      </c>
      <c r="GS25" s="43"/>
      <c r="GT25" s="43"/>
      <c r="GU25" s="43">
        <v>112</v>
      </c>
      <c r="GV25" s="43">
        <v>111</v>
      </c>
      <c r="GW25" s="43">
        <v>110</v>
      </c>
      <c r="GX25" s="43">
        <v>110</v>
      </c>
      <c r="GY25" s="43">
        <v>112</v>
      </c>
      <c r="GZ25" s="43"/>
      <c r="HA25" s="43"/>
      <c r="HB25" s="43">
        <v>112</v>
      </c>
      <c r="HC25" s="43">
        <v>111</v>
      </c>
      <c r="HD25" s="43">
        <v>111</v>
      </c>
      <c r="HE25" s="43">
        <v>111</v>
      </c>
      <c r="HF25" s="43">
        <v>115</v>
      </c>
      <c r="HG25" s="43"/>
      <c r="HH25" s="43"/>
      <c r="HI25" s="43">
        <v>121</v>
      </c>
      <c r="HJ25" s="43">
        <v>120</v>
      </c>
      <c r="HK25" s="43">
        <v>120</v>
      </c>
      <c r="HL25" s="43">
        <v>120</v>
      </c>
      <c r="HM25" s="43">
        <v>120</v>
      </c>
      <c r="HN25" s="43"/>
      <c r="HO25" s="43"/>
      <c r="HP25" s="43">
        <v>120</v>
      </c>
      <c r="HQ25" s="43">
        <v>121</v>
      </c>
      <c r="HR25" s="43">
        <v>122</v>
      </c>
      <c r="HS25" s="43">
        <v>122</v>
      </c>
      <c r="HT25" s="43">
        <v>123</v>
      </c>
      <c r="HU25" s="43"/>
      <c r="HV25" s="43"/>
      <c r="HW25" s="43">
        <v>125</v>
      </c>
      <c r="HX25" s="43">
        <v>125</v>
      </c>
      <c r="HY25" s="43">
        <v>125</v>
      </c>
      <c r="HZ25" s="43">
        <v>129</v>
      </c>
      <c r="IA25" s="43">
        <v>130</v>
      </c>
      <c r="IB25" s="43"/>
      <c r="IC25" s="43"/>
      <c r="ID25" s="43">
        <v>130</v>
      </c>
      <c r="IE25" s="43">
        <v>132</v>
      </c>
      <c r="IF25" s="43">
        <v>132</v>
      </c>
      <c r="IG25" s="43">
        <v>132</v>
      </c>
      <c r="IH25" s="43">
        <v>132</v>
      </c>
      <c r="II25" s="43"/>
      <c r="IJ25" s="43"/>
      <c r="IK25" s="43">
        <v>132</v>
      </c>
      <c r="IL25" s="43">
        <v>132</v>
      </c>
      <c r="IM25" s="43">
        <v>135</v>
      </c>
      <c r="IN25" s="43">
        <v>133</v>
      </c>
      <c r="IO25" s="43">
        <v>133</v>
      </c>
      <c r="IP25" s="54"/>
      <c r="IQ25" s="43"/>
      <c r="IR25" s="43">
        <v>133</v>
      </c>
      <c r="IS25" s="43">
        <v>133</v>
      </c>
      <c r="IT25" s="43">
        <v>134</v>
      </c>
      <c r="IU25" s="43">
        <v>134</v>
      </c>
      <c r="IV25" s="43">
        <v>134</v>
      </c>
      <c r="IW25" s="43"/>
      <c r="IX25" s="43"/>
      <c r="IY25" s="43">
        <v>136</v>
      </c>
      <c r="IZ25" s="43">
        <v>136</v>
      </c>
      <c r="JA25" s="43">
        <v>142</v>
      </c>
      <c r="JB25" s="43">
        <v>144</v>
      </c>
      <c r="JC25" s="43">
        <v>145</v>
      </c>
      <c r="JD25" s="43"/>
      <c r="JE25" s="43"/>
      <c r="JF25" s="43">
        <v>153</v>
      </c>
      <c r="JG25" s="43">
        <v>153</v>
      </c>
      <c r="JH25" s="43">
        <v>156</v>
      </c>
      <c r="JI25" s="43">
        <v>155</v>
      </c>
      <c r="JJ25" s="43">
        <v>157</v>
      </c>
      <c r="JK25" s="43"/>
      <c r="JL25" s="43"/>
      <c r="JM25" s="43">
        <v>157</v>
      </c>
      <c r="JN25" s="43">
        <v>160</v>
      </c>
      <c r="JO25" s="43">
        <v>162</v>
      </c>
      <c r="JP25" s="43">
        <v>162</v>
      </c>
      <c r="JQ25" s="43">
        <v>160</v>
      </c>
      <c r="JR25" s="43"/>
      <c r="JS25" s="43"/>
      <c r="JT25" s="43">
        <v>157</v>
      </c>
      <c r="JU25" s="43">
        <v>162</v>
      </c>
      <c r="JV25" s="43">
        <v>162</v>
      </c>
      <c r="JW25" s="43">
        <v>163</v>
      </c>
      <c r="JX25" s="43">
        <v>163</v>
      </c>
      <c r="JY25" s="43"/>
      <c r="JZ25" s="43"/>
      <c r="KA25" s="43">
        <v>163</v>
      </c>
      <c r="KB25" s="43">
        <v>161</v>
      </c>
      <c r="KC25" s="43">
        <v>161</v>
      </c>
      <c r="KD25" s="43">
        <v>163</v>
      </c>
      <c r="KE25" s="43">
        <v>165</v>
      </c>
      <c r="KF25" s="43"/>
      <c r="KG25" s="43"/>
      <c r="KH25" s="43">
        <v>165</v>
      </c>
      <c r="KI25" s="43">
        <v>165</v>
      </c>
      <c r="KJ25" s="43">
        <v>174</v>
      </c>
      <c r="KK25" s="43">
        <v>173</v>
      </c>
      <c r="KL25" s="43">
        <v>173</v>
      </c>
      <c r="KM25" s="43"/>
      <c r="KN25" s="43"/>
      <c r="KO25" s="43">
        <v>173</v>
      </c>
      <c r="KP25" s="43">
        <v>176</v>
      </c>
      <c r="KQ25" s="43">
        <v>176</v>
      </c>
      <c r="KR25" s="43">
        <v>178</v>
      </c>
      <c r="KS25" s="43">
        <v>178</v>
      </c>
      <c r="KT25" s="43"/>
      <c r="KU25" s="43"/>
      <c r="KV25" s="43">
        <v>178</v>
      </c>
      <c r="KW25" s="43">
        <v>178</v>
      </c>
      <c r="KX25" s="43">
        <v>178</v>
      </c>
      <c r="KY25" s="43">
        <v>180</v>
      </c>
      <c r="KZ25" s="43">
        <v>178</v>
      </c>
      <c r="LA25" s="43"/>
      <c r="LB25" s="43"/>
      <c r="LC25" s="43">
        <v>175</v>
      </c>
      <c r="LD25" s="43">
        <v>178</v>
      </c>
      <c r="LE25" s="43">
        <v>183</v>
      </c>
      <c r="LF25" s="43">
        <v>181</v>
      </c>
      <c r="LG25" s="43">
        <v>182</v>
      </c>
      <c r="LH25" s="43"/>
      <c r="LI25" s="43"/>
      <c r="LJ25" s="63">
        <v>182</v>
      </c>
      <c r="LK25" s="43">
        <v>184</v>
      </c>
      <c r="LL25" s="43">
        <v>185</v>
      </c>
      <c r="LM25" s="43">
        <v>185</v>
      </c>
      <c r="LN25" s="43">
        <v>185</v>
      </c>
      <c r="LO25" s="43"/>
      <c r="LP25" s="43"/>
      <c r="LQ25" s="43">
        <v>168</v>
      </c>
      <c r="LR25" s="43">
        <v>165</v>
      </c>
      <c r="LS25" s="43">
        <v>165</v>
      </c>
      <c r="LT25" s="43">
        <v>165</v>
      </c>
      <c r="LU25" s="43">
        <v>165</v>
      </c>
      <c r="LV25" s="43"/>
      <c r="LW25" s="43"/>
      <c r="LX25" s="43">
        <v>163</v>
      </c>
      <c r="LY25" s="43">
        <v>160</v>
      </c>
      <c r="LZ25" s="43">
        <v>159</v>
      </c>
      <c r="MA25" s="43">
        <v>153</v>
      </c>
      <c r="MB25" s="43">
        <v>153</v>
      </c>
      <c r="MC25" s="43"/>
      <c r="MD25" s="43"/>
      <c r="ME25" s="43">
        <v>149</v>
      </c>
      <c r="MF25" s="43">
        <v>151</v>
      </c>
      <c r="MG25" s="43">
        <v>151</v>
      </c>
      <c r="MH25" s="43">
        <v>144</v>
      </c>
      <c r="MI25" s="43">
        <v>143</v>
      </c>
      <c r="MJ25" s="43"/>
      <c r="MK25" s="43"/>
      <c r="ML25" s="43">
        <v>150</v>
      </c>
      <c r="MM25" s="43">
        <v>150</v>
      </c>
      <c r="MN25" s="43">
        <v>150</v>
      </c>
      <c r="MO25" s="43">
        <v>150</v>
      </c>
      <c r="MP25" s="43">
        <v>150</v>
      </c>
      <c r="MQ25" s="43"/>
      <c r="MR25" s="43"/>
      <c r="MS25" s="43">
        <v>152</v>
      </c>
      <c r="MT25" s="43">
        <v>152</v>
      </c>
      <c r="MU25" s="43">
        <v>153</v>
      </c>
      <c r="MV25" s="43">
        <v>153</v>
      </c>
      <c r="MW25" s="63">
        <v>153</v>
      </c>
      <c r="MX25" s="43"/>
      <c r="MY25" s="43"/>
      <c r="MZ25" s="43">
        <v>153</v>
      </c>
      <c r="NA25" s="43">
        <v>154</v>
      </c>
      <c r="NB25" s="43">
        <v>154</v>
      </c>
      <c r="NC25" s="43">
        <v>154</v>
      </c>
    </row>
    <row r="26" spans="1:368" x14ac:dyDescent="0.25">
      <c r="A26" s="26" t="s">
        <v>154</v>
      </c>
      <c r="B26" s="24">
        <v>86</v>
      </c>
      <c r="C26" s="24">
        <v>86</v>
      </c>
      <c r="D26" s="24">
        <v>84</v>
      </c>
      <c r="E26" s="24"/>
      <c r="F26" s="24"/>
      <c r="G26" s="24">
        <v>84</v>
      </c>
      <c r="H26" s="24">
        <v>83</v>
      </c>
      <c r="I26" s="24">
        <v>83</v>
      </c>
      <c r="J26" s="24">
        <v>83</v>
      </c>
      <c r="K26" s="24">
        <v>83</v>
      </c>
      <c r="L26" s="24"/>
      <c r="M26" s="24"/>
      <c r="N26" s="24">
        <v>83</v>
      </c>
      <c r="O26" s="24">
        <v>83</v>
      </c>
      <c r="P26" s="24">
        <v>81</v>
      </c>
      <c r="Q26" s="24">
        <v>81</v>
      </c>
      <c r="R26" s="24">
        <v>81</v>
      </c>
      <c r="S26" s="24"/>
      <c r="T26" s="24"/>
      <c r="U26" s="24">
        <v>81</v>
      </c>
      <c r="V26" s="24">
        <v>79</v>
      </c>
      <c r="W26" s="24">
        <v>79</v>
      </c>
      <c r="X26" s="24">
        <v>79</v>
      </c>
      <c r="Y26" s="24">
        <v>79</v>
      </c>
      <c r="Z26" s="24"/>
      <c r="AA26" s="24"/>
      <c r="AB26" s="24">
        <v>79</v>
      </c>
      <c r="AC26" s="24">
        <v>79</v>
      </c>
      <c r="AD26" s="24">
        <v>79</v>
      </c>
      <c r="AE26" s="24">
        <v>79</v>
      </c>
      <c r="AF26" s="24">
        <v>79</v>
      </c>
      <c r="AG26" s="24"/>
      <c r="AH26" s="24"/>
      <c r="AI26" s="24">
        <v>79</v>
      </c>
      <c r="AJ26" s="24">
        <v>79</v>
      </c>
      <c r="AK26" s="24">
        <v>79</v>
      </c>
      <c r="AL26" s="24">
        <v>76.5</v>
      </c>
      <c r="AM26" s="24">
        <v>76</v>
      </c>
      <c r="AN26" s="24"/>
      <c r="AO26" s="24"/>
      <c r="AP26" s="24">
        <v>76</v>
      </c>
      <c r="AQ26" s="24">
        <v>76</v>
      </c>
      <c r="AR26" s="24">
        <v>78</v>
      </c>
      <c r="AS26" s="24">
        <v>78</v>
      </c>
      <c r="AT26" s="24">
        <v>78</v>
      </c>
      <c r="AU26" s="24"/>
      <c r="AV26" s="24"/>
      <c r="AW26" s="24">
        <v>78</v>
      </c>
      <c r="AX26" s="24">
        <v>78</v>
      </c>
      <c r="AY26" s="24">
        <v>78</v>
      </c>
      <c r="AZ26" s="24">
        <v>79</v>
      </c>
      <c r="BA26" s="24">
        <v>80</v>
      </c>
      <c r="BB26" s="24"/>
      <c r="BC26" s="24"/>
      <c r="BD26" s="24">
        <v>80</v>
      </c>
      <c r="BE26" s="24">
        <v>80</v>
      </c>
      <c r="BF26" s="24">
        <v>78.5</v>
      </c>
      <c r="BG26" s="24">
        <v>78.5</v>
      </c>
      <c r="BH26" s="24">
        <v>79</v>
      </c>
      <c r="BI26" s="24"/>
      <c r="BJ26" s="24"/>
      <c r="BK26" s="24">
        <v>79.5</v>
      </c>
      <c r="BL26" s="24">
        <v>79.8</v>
      </c>
      <c r="BM26" s="24">
        <v>80.5</v>
      </c>
      <c r="BN26" s="24">
        <v>81</v>
      </c>
      <c r="BO26" s="24">
        <v>80</v>
      </c>
      <c r="BP26" s="24"/>
      <c r="BQ26" s="24"/>
      <c r="BR26" s="24">
        <v>80</v>
      </c>
      <c r="BS26" s="24">
        <v>79</v>
      </c>
      <c r="BT26" s="24">
        <v>79.5</v>
      </c>
      <c r="BU26" s="24">
        <v>81</v>
      </c>
      <c r="BV26" s="24">
        <v>80.5</v>
      </c>
      <c r="BW26" s="24"/>
      <c r="BX26" s="24"/>
      <c r="BY26" s="24">
        <v>81.5</v>
      </c>
      <c r="BZ26" s="24">
        <v>81.5</v>
      </c>
      <c r="CA26" s="24">
        <v>81.5</v>
      </c>
      <c r="CB26" s="24">
        <v>83.5</v>
      </c>
      <c r="CC26" s="24">
        <v>83</v>
      </c>
      <c r="CD26" s="24"/>
      <c r="CE26" s="24"/>
      <c r="CF26" s="24">
        <v>84.5</v>
      </c>
      <c r="CG26" s="24">
        <v>87</v>
      </c>
      <c r="CH26" s="24">
        <v>87</v>
      </c>
      <c r="CI26" s="24">
        <v>86.5</v>
      </c>
      <c r="CJ26" s="24">
        <v>86.5</v>
      </c>
      <c r="CK26" s="24"/>
      <c r="CL26" s="24"/>
      <c r="CM26" s="24">
        <v>88.5</v>
      </c>
      <c r="CN26" s="24">
        <v>89.5</v>
      </c>
      <c r="CO26" s="24">
        <v>87.5</v>
      </c>
      <c r="CP26" s="24">
        <v>86.5</v>
      </c>
      <c r="CQ26" s="24">
        <v>89.5</v>
      </c>
      <c r="CR26" s="24"/>
      <c r="CS26" s="24"/>
      <c r="CT26" s="24">
        <v>89</v>
      </c>
      <c r="CU26" s="24">
        <v>89</v>
      </c>
      <c r="CV26" s="24">
        <v>88</v>
      </c>
      <c r="CW26" s="24">
        <v>88</v>
      </c>
      <c r="CX26" s="24">
        <v>88</v>
      </c>
      <c r="CY26" s="24"/>
      <c r="CZ26" s="24"/>
      <c r="DA26" s="24">
        <v>88</v>
      </c>
      <c r="DB26" s="24">
        <v>88</v>
      </c>
      <c r="DC26" s="24">
        <v>89</v>
      </c>
      <c r="DD26" s="24">
        <v>89</v>
      </c>
      <c r="DE26" s="24">
        <v>89</v>
      </c>
      <c r="DF26" s="24"/>
      <c r="DG26" s="24"/>
      <c r="DH26" s="24">
        <v>89</v>
      </c>
      <c r="DI26" s="24">
        <v>89</v>
      </c>
      <c r="DJ26" s="24">
        <v>90</v>
      </c>
      <c r="DK26" s="24">
        <v>90.5</v>
      </c>
      <c r="DL26" s="24">
        <v>92</v>
      </c>
      <c r="DM26" s="24"/>
      <c r="DN26" s="24"/>
      <c r="DO26" s="24">
        <v>92</v>
      </c>
      <c r="DP26" s="24">
        <v>91</v>
      </c>
      <c r="DQ26" s="24">
        <v>91</v>
      </c>
      <c r="DR26" s="24">
        <v>93</v>
      </c>
      <c r="DS26" s="24">
        <v>93</v>
      </c>
      <c r="DT26" s="24"/>
      <c r="DU26" s="24"/>
      <c r="DV26" s="24">
        <v>92</v>
      </c>
      <c r="DW26" s="24">
        <v>92</v>
      </c>
      <c r="DX26" s="24">
        <v>94</v>
      </c>
      <c r="DY26" s="24">
        <v>96.5</v>
      </c>
      <c r="DZ26" s="24">
        <v>98.5</v>
      </c>
      <c r="EA26" s="24"/>
      <c r="EB26" s="24"/>
      <c r="EC26" s="24">
        <v>99</v>
      </c>
      <c r="ED26" s="24">
        <v>99</v>
      </c>
      <c r="EE26" s="24">
        <v>101</v>
      </c>
      <c r="EF26" s="24">
        <v>101</v>
      </c>
      <c r="EG26" s="24">
        <v>100</v>
      </c>
      <c r="EH26" s="24"/>
      <c r="EI26" s="24"/>
      <c r="EJ26" s="24">
        <v>99</v>
      </c>
      <c r="EK26" s="24">
        <v>100</v>
      </c>
      <c r="EL26" s="24">
        <v>100</v>
      </c>
      <c r="EM26" s="24">
        <v>99</v>
      </c>
      <c r="EN26" s="24">
        <v>99</v>
      </c>
      <c r="EO26" s="24"/>
      <c r="EP26" s="24"/>
      <c r="EQ26" s="24">
        <v>98</v>
      </c>
      <c r="ER26" s="24">
        <v>97</v>
      </c>
      <c r="ES26" s="24">
        <v>97</v>
      </c>
      <c r="ET26" s="24">
        <v>97.5</v>
      </c>
      <c r="EU26" s="24">
        <v>98</v>
      </c>
      <c r="EV26" s="24"/>
      <c r="EW26" s="24"/>
      <c r="EX26" s="24">
        <v>98</v>
      </c>
      <c r="EY26" s="24">
        <v>98</v>
      </c>
      <c r="EZ26" s="24">
        <v>97</v>
      </c>
      <c r="FA26" s="24">
        <v>97.5</v>
      </c>
      <c r="FB26" s="24">
        <v>96.5</v>
      </c>
      <c r="FC26" s="24"/>
      <c r="FD26" s="24"/>
      <c r="FE26" s="24">
        <v>93</v>
      </c>
      <c r="FF26" s="24">
        <v>93</v>
      </c>
      <c r="FG26" s="77">
        <v>93</v>
      </c>
      <c r="FH26" s="24">
        <v>93</v>
      </c>
      <c r="FI26" s="24">
        <v>95</v>
      </c>
      <c r="FJ26" s="24"/>
      <c r="FK26" s="24"/>
      <c r="FL26" s="24">
        <v>97</v>
      </c>
      <c r="FM26" s="24">
        <v>97</v>
      </c>
      <c r="FN26" s="24">
        <v>98</v>
      </c>
      <c r="FO26" s="24">
        <v>100</v>
      </c>
      <c r="FP26" s="24">
        <v>101</v>
      </c>
      <c r="FQ26" s="24"/>
      <c r="FR26" s="77"/>
      <c r="FS26" s="24">
        <v>99</v>
      </c>
      <c r="FT26" s="24">
        <v>99</v>
      </c>
      <c r="FU26" s="24">
        <v>100</v>
      </c>
      <c r="FV26" s="24">
        <v>100</v>
      </c>
      <c r="FW26" s="24">
        <v>103.5</v>
      </c>
      <c r="FX26" s="24"/>
      <c r="FY26" s="24"/>
      <c r="FZ26" s="24">
        <v>103.5</v>
      </c>
      <c r="GA26" s="24">
        <v>105</v>
      </c>
      <c r="GB26" s="24">
        <v>105</v>
      </c>
      <c r="GC26" s="24">
        <v>105</v>
      </c>
      <c r="GD26" s="24">
        <v>105</v>
      </c>
      <c r="GE26" s="24"/>
      <c r="GF26" s="24"/>
      <c r="GG26" s="24">
        <v>105</v>
      </c>
      <c r="GH26" s="24">
        <v>106</v>
      </c>
      <c r="GI26" s="24">
        <v>106</v>
      </c>
      <c r="GJ26" s="24">
        <v>106</v>
      </c>
      <c r="GK26" s="24">
        <v>106</v>
      </c>
      <c r="GL26" s="24"/>
      <c r="GM26" s="24"/>
      <c r="GN26" s="24">
        <v>105</v>
      </c>
      <c r="GO26" s="24">
        <v>105</v>
      </c>
      <c r="GP26" s="24">
        <v>108</v>
      </c>
      <c r="GQ26" s="24">
        <v>108</v>
      </c>
      <c r="GR26" s="24">
        <v>109</v>
      </c>
      <c r="GS26" s="24"/>
      <c r="GT26" s="24"/>
      <c r="GU26" s="24">
        <v>109</v>
      </c>
      <c r="GV26" s="24">
        <v>108</v>
      </c>
      <c r="GW26" s="24">
        <v>107</v>
      </c>
      <c r="GX26" s="24">
        <v>107</v>
      </c>
      <c r="GY26" s="24">
        <v>108</v>
      </c>
      <c r="GZ26" s="24"/>
      <c r="HA26" s="24"/>
      <c r="HB26" s="24">
        <v>107.5</v>
      </c>
      <c r="HC26" s="24">
        <v>109</v>
      </c>
      <c r="HD26" s="24">
        <v>109</v>
      </c>
      <c r="HE26" s="24">
        <v>109</v>
      </c>
      <c r="HF26" s="24">
        <v>110</v>
      </c>
      <c r="HG26" s="24"/>
      <c r="HH26" s="24"/>
      <c r="HI26" s="24">
        <v>115</v>
      </c>
      <c r="HJ26" s="24">
        <v>115</v>
      </c>
      <c r="HK26" s="24">
        <v>113.5</v>
      </c>
      <c r="HL26" s="24">
        <v>115</v>
      </c>
      <c r="HM26" s="24">
        <v>118</v>
      </c>
      <c r="HN26" s="24"/>
      <c r="HO26" s="77"/>
      <c r="HP26" s="24">
        <v>118</v>
      </c>
      <c r="HQ26" s="24">
        <v>120</v>
      </c>
      <c r="HR26" s="24">
        <v>121</v>
      </c>
      <c r="HS26" s="24">
        <v>121</v>
      </c>
      <c r="HT26" s="24">
        <v>121</v>
      </c>
      <c r="HU26" s="24"/>
      <c r="HV26" s="24"/>
      <c r="HW26" s="24">
        <v>123</v>
      </c>
      <c r="HX26" s="24">
        <v>123</v>
      </c>
      <c r="HY26" s="24">
        <v>125</v>
      </c>
      <c r="HZ26" s="24">
        <v>125</v>
      </c>
      <c r="IA26" s="77">
        <v>126</v>
      </c>
      <c r="IB26" s="77"/>
      <c r="IC26" s="24"/>
      <c r="ID26" s="24">
        <v>126</v>
      </c>
      <c r="IE26" s="24">
        <v>128</v>
      </c>
      <c r="IF26" s="24">
        <v>129</v>
      </c>
      <c r="IG26" s="24">
        <v>129</v>
      </c>
      <c r="IH26" s="77">
        <v>129</v>
      </c>
      <c r="II26" s="24"/>
      <c r="IJ26" s="24"/>
      <c r="IK26" s="24">
        <v>129</v>
      </c>
      <c r="IL26" s="24">
        <v>132</v>
      </c>
      <c r="IM26" s="24">
        <v>128</v>
      </c>
      <c r="IN26" s="24">
        <v>125</v>
      </c>
      <c r="IO26" s="24">
        <v>128</v>
      </c>
      <c r="IP26" s="76"/>
      <c r="IQ26" s="24"/>
      <c r="IR26" s="24">
        <v>128</v>
      </c>
      <c r="IS26" s="24">
        <v>130</v>
      </c>
      <c r="IT26" s="24">
        <v>130</v>
      </c>
      <c r="IU26" s="24">
        <v>130</v>
      </c>
      <c r="IV26" s="24">
        <v>140</v>
      </c>
      <c r="IW26" s="24"/>
      <c r="IX26" s="24"/>
      <c r="IY26" s="24">
        <v>138</v>
      </c>
      <c r="IZ26" s="24">
        <v>138</v>
      </c>
      <c r="JA26" s="24">
        <v>140</v>
      </c>
      <c r="JB26" s="24">
        <v>142</v>
      </c>
      <c r="JC26" s="24">
        <v>145</v>
      </c>
      <c r="JD26" s="24"/>
      <c r="JE26" s="24"/>
      <c r="JF26" s="24">
        <v>150</v>
      </c>
      <c r="JG26" s="24">
        <v>151</v>
      </c>
      <c r="JH26" s="24">
        <v>153</v>
      </c>
      <c r="JI26" s="24">
        <v>150</v>
      </c>
      <c r="JJ26" s="24">
        <v>149</v>
      </c>
      <c r="JK26" s="24"/>
      <c r="JL26" s="24"/>
      <c r="JM26" s="24">
        <v>149</v>
      </c>
      <c r="JN26" s="24">
        <v>150</v>
      </c>
      <c r="JO26" s="24">
        <v>154</v>
      </c>
      <c r="JP26" s="24">
        <v>154</v>
      </c>
      <c r="JQ26" s="24">
        <v>154</v>
      </c>
      <c r="JR26" s="24"/>
      <c r="JS26" s="24"/>
      <c r="JT26" s="24">
        <v>155</v>
      </c>
      <c r="JU26" s="24">
        <v>155</v>
      </c>
      <c r="JV26" s="24">
        <v>156</v>
      </c>
      <c r="JW26" s="24">
        <v>158</v>
      </c>
      <c r="JX26" s="24">
        <v>159</v>
      </c>
      <c r="JY26" s="24"/>
      <c r="JZ26" s="24"/>
      <c r="KA26" s="24">
        <v>159</v>
      </c>
      <c r="KB26" s="24">
        <v>159</v>
      </c>
      <c r="KC26" s="24">
        <v>160</v>
      </c>
      <c r="KD26" s="24">
        <v>160</v>
      </c>
      <c r="KE26" s="24">
        <v>165</v>
      </c>
      <c r="KF26" s="24"/>
      <c r="KG26" s="24"/>
      <c r="KH26" s="24">
        <v>165</v>
      </c>
      <c r="KI26" s="24">
        <v>165</v>
      </c>
      <c r="KJ26" s="24">
        <v>167</v>
      </c>
      <c r="KK26" s="24">
        <v>167</v>
      </c>
      <c r="KL26" s="24">
        <v>170</v>
      </c>
      <c r="KM26" s="24"/>
      <c r="KN26" s="24"/>
      <c r="KO26" s="24">
        <v>170</v>
      </c>
      <c r="KP26" s="24">
        <v>170</v>
      </c>
      <c r="KQ26" s="24">
        <v>176</v>
      </c>
      <c r="KR26" s="24">
        <v>176</v>
      </c>
      <c r="KS26" s="24">
        <v>180</v>
      </c>
      <c r="KT26" s="24"/>
      <c r="KU26" s="24"/>
      <c r="KV26" s="24">
        <v>180</v>
      </c>
      <c r="KW26" s="24">
        <v>186</v>
      </c>
      <c r="KX26" s="24">
        <v>186</v>
      </c>
      <c r="KY26" s="24">
        <v>179</v>
      </c>
      <c r="KZ26" s="24">
        <v>178</v>
      </c>
      <c r="LA26" s="24"/>
      <c r="LB26" s="24"/>
      <c r="LC26" s="24">
        <v>173</v>
      </c>
      <c r="LD26" s="24">
        <v>179</v>
      </c>
      <c r="LE26" s="24">
        <v>180</v>
      </c>
      <c r="LF26" s="24">
        <v>185</v>
      </c>
      <c r="LG26" s="24">
        <v>185</v>
      </c>
      <c r="LH26" s="24"/>
      <c r="LI26" s="24"/>
      <c r="LJ26" s="59">
        <v>180</v>
      </c>
      <c r="LK26" s="24">
        <v>180</v>
      </c>
      <c r="LL26" s="24">
        <v>182</v>
      </c>
      <c r="LM26" s="24">
        <v>180</v>
      </c>
      <c r="LN26" s="24">
        <v>184</v>
      </c>
      <c r="LO26" s="24"/>
      <c r="LP26" s="24"/>
      <c r="LQ26" s="24">
        <v>184</v>
      </c>
      <c r="LR26" s="24">
        <v>184</v>
      </c>
      <c r="LS26" s="24">
        <v>181</v>
      </c>
      <c r="LT26" s="24">
        <v>181</v>
      </c>
      <c r="LU26" s="24">
        <v>178</v>
      </c>
      <c r="LV26" s="24"/>
      <c r="LW26" s="24"/>
      <c r="LX26" s="24">
        <v>178</v>
      </c>
      <c r="LY26" s="24">
        <v>177</v>
      </c>
      <c r="LZ26" s="24">
        <v>155</v>
      </c>
      <c r="MA26" s="24">
        <v>155</v>
      </c>
      <c r="MB26" s="24">
        <v>155</v>
      </c>
      <c r="MC26" s="24"/>
      <c r="MD26" s="24"/>
      <c r="ME26" s="24">
        <v>145</v>
      </c>
      <c r="MF26" s="24">
        <v>136</v>
      </c>
      <c r="MG26" s="24">
        <v>137</v>
      </c>
      <c r="MH26" s="24">
        <v>137</v>
      </c>
      <c r="MI26" s="24">
        <v>137</v>
      </c>
      <c r="MJ26" s="24"/>
      <c r="MK26" s="24"/>
      <c r="ML26" s="24">
        <v>138</v>
      </c>
      <c r="MM26" s="24">
        <v>141</v>
      </c>
      <c r="MN26" s="24">
        <v>141</v>
      </c>
      <c r="MO26" s="24">
        <v>135</v>
      </c>
      <c r="MP26" s="24">
        <v>138</v>
      </c>
      <c r="MQ26" s="24"/>
      <c r="MR26" s="24"/>
      <c r="MS26" s="24">
        <v>145</v>
      </c>
      <c r="MT26" s="24">
        <v>145</v>
      </c>
      <c r="MU26" s="24">
        <v>145</v>
      </c>
      <c r="MV26" s="24">
        <v>145</v>
      </c>
      <c r="MW26" s="59">
        <v>145</v>
      </c>
      <c r="MX26" s="24"/>
      <c r="MY26" s="24"/>
      <c r="MZ26" s="24">
        <v>145</v>
      </c>
      <c r="NA26" s="24">
        <v>147</v>
      </c>
      <c r="NB26" s="24">
        <v>147</v>
      </c>
      <c r="NC26" s="24">
        <v>147</v>
      </c>
    </row>
    <row r="27" spans="1:368" s="5" customFormat="1" x14ac:dyDescent="0.25">
      <c r="A27" s="42" t="s">
        <v>90</v>
      </c>
      <c r="B27" s="43">
        <v>1340</v>
      </c>
      <c r="C27" s="43">
        <v>1340</v>
      </c>
      <c r="D27" s="43">
        <v>1340</v>
      </c>
      <c r="E27" s="43"/>
      <c r="F27" s="43"/>
      <c r="G27" s="43">
        <v>1340</v>
      </c>
      <c r="H27" s="43">
        <v>1330</v>
      </c>
      <c r="I27" s="43">
        <v>1330</v>
      </c>
      <c r="J27" s="43">
        <v>1330</v>
      </c>
      <c r="K27" s="43">
        <v>1330</v>
      </c>
      <c r="L27" s="43"/>
      <c r="M27" s="43"/>
      <c r="N27" s="43">
        <v>1330</v>
      </c>
      <c r="O27" s="43">
        <v>1330</v>
      </c>
      <c r="P27" s="43">
        <v>1330</v>
      </c>
      <c r="Q27" s="43">
        <v>1330</v>
      </c>
      <c r="R27" s="43">
        <v>1330</v>
      </c>
      <c r="S27" s="43"/>
      <c r="T27" s="43"/>
      <c r="U27" s="43">
        <v>1330</v>
      </c>
      <c r="V27" s="43">
        <v>1320</v>
      </c>
      <c r="W27" s="43">
        <v>1320</v>
      </c>
      <c r="X27" s="43">
        <v>1320</v>
      </c>
      <c r="Y27" s="43">
        <v>1320</v>
      </c>
      <c r="Z27" s="43"/>
      <c r="AA27" s="43"/>
      <c r="AB27" s="43">
        <v>1320</v>
      </c>
      <c r="AC27" s="43">
        <v>1310</v>
      </c>
      <c r="AD27" s="43">
        <v>1310</v>
      </c>
      <c r="AE27" s="43">
        <v>1300</v>
      </c>
      <c r="AF27" s="43">
        <v>1300</v>
      </c>
      <c r="AG27" s="43"/>
      <c r="AH27" s="43"/>
      <c r="AI27" s="43">
        <v>1300</v>
      </c>
      <c r="AJ27" s="43">
        <v>1290</v>
      </c>
      <c r="AK27" s="43">
        <v>1290</v>
      </c>
      <c r="AL27" s="43">
        <v>1290</v>
      </c>
      <c r="AM27" s="43">
        <v>1290</v>
      </c>
      <c r="AN27" s="43"/>
      <c r="AO27" s="43"/>
      <c r="AP27" s="43">
        <v>1290</v>
      </c>
      <c r="AQ27" s="43">
        <v>1290</v>
      </c>
      <c r="AR27" s="43">
        <v>1290</v>
      </c>
      <c r="AS27" s="43">
        <v>1300</v>
      </c>
      <c r="AT27" s="43">
        <v>1300</v>
      </c>
      <c r="AU27" s="63"/>
      <c r="AV27" s="43"/>
      <c r="AW27" s="43">
        <v>1300</v>
      </c>
      <c r="AX27" s="43">
        <v>1300</v>
      </c>
      <c r="AY27" s="43">
        <v>1300</v>
      </c>
      <c r="AZ27" s="43">
        <v>1330</v>
      </c>
      <c r="BA27" s="43">
        <v>1330</v>
      </c>
      <c r="BB27" s="43"/>
      <c r="BC27" s="43"/>
      <c r="BD27" s="43">
        <v>1330</v>
      </c>
      <c r="BE27" s="43">
        <v>1330</v>
      </c>
      <c r="BF27" s="43">
        <v>1330</v>
      </c>
      <c r="BG27" s="43">
        <v>1350</v>
      </c>
      <c r="BH27" s="43">
        <v>1350</v>
      </c>
      <c r="BI27" s="43"/>
      <c r="BJ27" s="43"/>
      <c r="BK27" s="43">
        <v>1350</v>
      </c>
      <c r="BL27" s="43">
        <v>1390</v>
      </c>
      <c r="BM27" s="43">
        <v>1390</v>
      </c>
      <c r="BN27" s="43">
        <v>1390</v>
      </c>
      <c r="BO27" s="43">
        <v>1470</v>
      </c>
      <c r="BP27" s="43"/>
      <c r="BQ27" s="43"/>
      <c r="BR27" s="43">
        <v>1470</v>
      </c>
      <c r="BS27" s="43">
        <v>1480</v>
      </c>
      <c r="BT27" s="43">
        <v>1480</v>
      </c>
      <c r="BU27" s="43">
        <v>1570</v>
      </c>
      <c r="BV27" s="43">
        <v>1570</v>
      </c>
      <c r="BW27" s="43"/>
      <c r="BX27" s="43"/>
      <c r="BY27" s="43">
        <v>1570</v>
      </c>
      <c r="BZ27" s="43">
        <v>1570</v>
      </c>
      <c r="CA27" s="43">
        <v>1570</v>
      </c>
      <c r="CB27" s="43">
        <v>1630</v>
      </c>
      <c r="CC27" s="43">
        <v>1620</v>
      </c>
      <c r="CD27" s="43"/>
      <c r="CE27" s="43"/>
      <c r="CF27" s="43">
        <v>1650</v>
      </c>
      <c r="CG27" s="43">
        <v>1650</v>
      </c>
      <c r="CH27" s="43">
        <v>1680</v>
      </c>
      <c r="CI27" s="43">
        <v>1680</v>
      </c>
      <c r="CJ27" s="43">
        <v>1680</v>
      </c>
      <c r="CK27" s="43"/>
      <c r="CL27" s="54"/>
      <c r="CM27" s="43">
        <v>1690</v>
      </c>
      <c r="CN27" s="43">
        <v>1700</v>
      </c>
      <c r="CO27" s="43">
        <v>1700</v>
      </c>
      <c r="CP27" s="43">
        <v>1700</v>
      </c>
      <c r="CQ27" s="43">
        <v>1710</v>
      </c>
      <c r="CR27" s="43"/>
      <c r="CS27" s="43"/>
      <c r="CT27" s="43">
        <v>1730</v>
      </c>
      <c r="CU27" s="43">
        <v>1730</v>
      </c>
      <c r="CV27" s="43">
        <v>1730</v>
      </c>
      <c r="CW27" s="43">
        <v>1720</v>
      </c>
      <c r="CX27" s="43">
        <v>1720</v>
      </c>
      <c r="CY27" s="43"/>
      <c r="CZ27" s="43"/>
      <c r="DA27" s="43">
        <v>1690</v>
      </c>
      <c r="DB27" s="43">
        <v>1690</v>
      </c>
      <c r="DC27" s="43">
        <v>1690</v>
      </c>
      <c r="DD27" s="43">
        <v>1680</v>
      </c>
      <c r="DE27" s="43">
        <v>1680</v>
      </c>
      <c r="DF27" s="43"/>
      <c r="DG27" s="43"/>
      <c r="DH27" s="43">
        <v>1680</v>
      </c>
      <c r="DI27" s="43">
        <v>1680</v>
      </c>
      <c r="DJ27" s="43">
        <v>1680</v>
      </c>
      <c r="DK27" s="43">
        <v>1680</v>
      </c>
      <c r="DL27" s="43">
        <v>1690</v>
      </c>
      <c r="DM27" s="43"/>
      <c r="DN27" s="43"/>
      <c r="DO27" s="43">
        <v>1690</v>
      </c>
      <c r="DP27" s="43">
        <v>1650</v>
      </c>
      <c r="DQ27" s="43">
        <v>1650</v>
      </c>
      <c r="DR27" s="43">
        <v>1650</v>
      </c>
      <c r="DS27" s="43">
        <v>1650</v>
      </c>
      <c r="DT27" s="43"/>
      <c r="DU27" s="43"/>
      <c r="DV27" s="43">
        <v>1640</v>
      </c>
      <c r="DW27" s="43">
        <v>1640</v>
      </c>
      <c r="DX27" s="43">
        <v>1740</v>
      </c>
      <c r="DY27" s="43">
        <v>1740</v>
      </c>
      <c r="DZ27" s="43">
        <v>1750</v>
      </c>
      <c r="EA27" s="43"/>
      <c r="EB27" s="43"/>
      <c r="EC27" s="43">
        <v>1750</v>
      </c>
      <c r="ED27" s="43">
        <v>1750</v>
      </c>
      <c r="EE27" s="43">
        <v>1790</v>
      </c>
      <c r="EF27" s="43">
        <v>1820</v>
      </c>
      <c r="EG27" s="43">
        <v>1820</v>
      </c>
      <c r="EH27" s="43"/>
      <c r="EI27" s="43"/>
      <c r="EJ27" s="43">
        <v>1800</v>
      </c>
      <c r="EK27" s="43">
        <v>1730</v>
      </c>
      <c r="EL27" s="43">
        <v>1730</v>
      </c>
      <c r="EM27" s="43">
        <v>1730</v>
      </c>
      <c r="EN27" s="43">
        <v>1730</v>
      </c>
      <c r="EO27" s="43"/>
      <c r="EP27" s="43"/>
      <c r="EQ27" s="43">
        <v>1720</v>
      </c>
      <c r="ER27" s="43">
        <v>1710</v>
      </c>
      <c r="ES27" s="43">
        <v>1690</v>
      </c>
      <c r="ET27" s="43">
        <v>1690</v>
      </c>
      <c r="EU27" s="43">
        <v>1690</v>
      </c>
      <c r="EV27" s="43"/>
      <c r="EW27" s="43"/>
      <c r="EX27" s="43">
        <v>1690</v>
      </c>
      <c r="EY27" s="43">
        <v>1690</v>
      </c>
      <c r="EZ27" s="43">
        <v>1670</v>
      </c>
      <c r="FA27" s="43">
        <v>1670</v>
      </c>
      <c r="FB27" s="43">
        <v>1670</v>
      </c>
      <c r="FC27" s="43"/>
      <c r="FD27" s="43"/>
      <c r="FE27" s="43">
        <v>1670</v>
      </c>
      <c r="FF27" s="43">
        <v>1700</v>
      </c>
      <c r="FG27" s="43">
        <v>1700</v>
      </c>
      <c r="FH27" s="43">
        <v>1700</v>
      </c>
      <c r="FI27" s="43">
        <v>1700</v>
      </c>
      <c r="FJ27" s="78"/>
      <c r="FK27" s="78"/>
      <c r="FL27" s="43">
        <v>1700</v>
      </c>
      <c r="FM27" s="43">
        <v>1700</v>
      </c>
      <c r="FN27" s="43">
        <v>1690</v>
      </c>
      <c r="FO27" s="43">
        <v>1740</v>
      </c>
      <c r="FP27" s="43">
        <v>1740</v>
      </c>
      <c r="FQ27" s="43"/>
      <c r="FR27" s="78"/>
      <c r="FS27" s="43">
        <v>1720</v>
      </c>
      <c r="FT27" s="43">
        <v>1720</v>
      </c>
      <c r="FU27" s="43">
        <v>1750</v>
      </c>
      <c r="FV27" s="43">
        <v>1750</v>
      </c>
      <c r="FW27" s="43">
        <v>1760</v>
      </c>
      <c r="FX27" s="43"/>
      <c r="FY27" s="43"/>
      <c r="FZ27" s="43">
        <v>1760</v>
      </c>
      <c r="GA27" s="43">
        <v>1770</v>
      </c>
      <c r="GB27" s="43">
        <v>1770</v>
      </c>
      <c r="GC27" s="43">
        <v>1770</v>
      </c>
      <c r="GD27" s="43">
        <v>1770</v>
      </c>
      <c r="GE27" s="43"/>
      <c r="GF27" s="43"/>
      <c r="GG27" s="43">
        <v>1780</v>
      </c>
      <c r="GH27" s="43">
        <v>1780</v>
      </c>
      <c r="GI27" s="43">
        <v>1780</v>
      </c>
      <c r="GJ27" s="43">
        <v>1780</v>
      </c>
      <c r="GK27" s="43">
        <v>1780</v>
      </c>
      <c r="GL27" s="43"/>
      <c r="GM27" s="43"/>
      <c r="GN27" s="43">
        <v>1770</v>
      </c>
      <c r="GO27" s="43">
        <v>1770</v>
      </c>
      <c r="GP27" s="43">
        <v>1770</v>
      </c>
      <c r="GQ27" s="43">
        <v>1770</v>
      </c>
      <c r="GR27" s="43">
        <v>1770</v>
      </c>
      <c r="GS27" s="43"/>
      <c r="GT27" s="43"/>
      <c r="GU27" s="43">
        <v>1770</v>
      </c>
      <c r="GV27" s="43">
        <v>1760</v>
      </c>
      <c r="GW27" s="43">
        <v>1760</v>
      </c>
      <c r="GX27" s="43">
        <v>1760</v>
      </c>
      <c r="GY27" s="43">
        <v>1760</v>
      </c>
      <c r="GZ27" s="43"/>
      <c r="HA27" s="43"/>
      <c r="HB27" s="43">
        <v>1750</v>
      </c>
      <c r="HC27" s="43">
        <v>1740</v>
      </c>
      <c r="HD27" s="43">
        <v>1750</v>
      </c>
      <c r="HE27" s="43">
        <v>1750</v>
      </c>
      <c r="HF27" s="43">
        <v>1750</v>
      </c>
      <c r="HG27" s="43"/>
      <c r="HH27" s="43"/>
      <c r="HI27" s="43">
        <v>1770</v>
      </c>
      <c r="HJ27" s="43">
        <v>1770</v>
      </c>
      <c r="HK27" s="43">
        <v>1770</v>
      </c>
      <c r="HL27" s="43">
        <v>1770</v>
      </c>
      <c r="HM27" s="43">
        <v>1770</v>
      </c>
      <c r="HN27" s="107"/>
      <c r="HO27" s="107"/>
      <c r="HP27" s="78">
        <v>1770</v>
      </c>
      <c r="HQ27" s="78">
        <v>1770</v>
      </c>
      <c r="HR27" s="78">
        <v>1800</v>
      </c>
      <c r="HS27" s="78">
        <v>1800</v>
      </c>
      <c r="HT27" s="78">
        <v>1800</v>
      </c>
      <c r="HU27" s="107"/>
      <c r="HV27" s="107"/>
      <c r="HW27" s="78">
        <v>1820</v>
      </c>
      <c r="HX27" s="78">
        <v>1820</v>
      </c>
      <c r="HY27" s="78">
        <v>1820</v>
      </c>
      <c r="HZ27" s="78">
        <v>1850</v>
      </c>
      <c r="IA27" s="78">
        <v>1880</v>
      </c>
      <c r="IB27" s="107"/>
      <c r="IC27" s="107"/>
      <c r="ID27" s="78">
        <v>1920</v>
      </c>
      <c r="IE27" s="78">
        <v>1920</v>
      </c>
      <c r="IF27" s="78">
        <v>1930</v>
      </c>
      <c r="IG27" s="78">
        <v>1950</v>
      </c>
      <c r="IH27" s="78">
        <v>1960</v>
      </c>
      <c r="II27" s="107"/>
      <c r="IJ27" s="107"/>
      <c r="IK27" s="78">
        <v>1970</v>
      </c>
      <c r="IL27" s="78">
        <v>1970</v>
      </c>
      <c r="IM27" s="78">
        <v>1970</v>
      </c>
      <c r="IN27" s="78">
        <v>1970</v>
      </c>
      <c r="IO27" s="78">
        <v>1970</v>
      </c>
      <c r="IP27" s="43"/>
      <c r="IQ27" s="43"/>
      <c r="IR27" s="78">
        <v>1970</v>
      </c>
      <c r="IS27" s="78">
        <v>1970</v>
      </c>
      <c r="IT27" s="78">
        <v>1970</v>
      </c>
      <c r="IU27" s="78">
        <v>1970</v>
      </c>
      <c r="IV27" s="78">
        <v>2000</v>
      </c>
      <c r="IW27" s="107"/>
      <c r="IX27" s="107"/>
      <c r="IY27" s="78">
        <v>2000</v>
      </c>
      <c r="IZ27" s="78">
        <v>2000</v>
      </c>
      <c r="JA27" s="78">
        <v>2000</v>
      </c>
      <c r="JB27" s="78">
        <v>2050</v>
      </c>
      <c r="JC27" s="78">
        <v>2050</v>
      </c>
      <c r="JD27" s="107"/>
      <c r="JE27" s="107"/>
      <c r="JF27" s="78">
        <v>2110</v>
      </c>
      <c r="JG27" s="78">
        <v>2150</v>
      </c>
      <c r="JH27" s="78">
        <v>2160</v>
      </c>
      <c r="JI27" s="78">
        <v>2160</v>
      </c>
      <c r="JJ27" s="78">
        <v>2160</v>
      </c>
      <c r="JK27" s="107"/>
      <c r="JL27" s="107"/>
      <c r="JM27" s="78">
        <v>2160</v>
      </c>
      <c r="JN27" s="78">
        <v>2180</v>
      </c>
      <c r="JO27" s="78">
        <v>2190</v>
      </c>
      <c r="JP27" s="78">
        <v>2250</v>
      </c>
      <c r="JQ27" s="78">
        <v>2290</v>
      </c>
      <c r="JR27" s="107"/>
      <c r="JS27" s="107"/>
      <c r="JT27" s="78">
        <v>2290</v>
      </c>
      <c r="JU27" s="78">
        <v>2320</v>
      </c>
      <c r="JV27" s="78">
        <v>2320</v>
      </c>
      <c r="JW27" s="78">
        <v>2400</v>
      </c>
      <c r="JX27" s="78">
        <v>2400</v>
      </c>
      <c r="JY27" s="78"/>
      <c r="JZ27" s="78"/>
      <c r="KA27" s="78">
        <v>2290</v>
      </c>
      <c r="KB27" s="78">
        <v>2290</v>
      </c>
      <c r="KC27" s="78">
        <v>2290</v>
      </c>
      <c r="KD27" s="78">
        <v>2290</v>
      </c>
      <c r="KE27" s="78">
        <v>2290</v>
      </c>
      <c r="KF27" s="107"/>
      <c r="KG27" s="107"/>
      <c r="KH27" s="78">
        <v>2460</v>
      </c>
      <c r="KI27" s="78">
        <v>2530</v>
      </c>
      <c r="KJ27" s="78">
        <v>2550</v>
      </c>
      <c r="KK27" s="78">
        <v>2550</v>
      </c>
      <c r="KL27" s="78">
        <v>2570</v>
      </c>
      <c r="KM27" s="43"/>
      <c r="KN27" s="43"/>
      <c r="KO27" s="78">
        <v>2600</v>
      </c>
      <c r="KP27" s="78">
        <v>2600</v>
      </c>
      <c r="KQ27" s="78">
        <v>2640</v>
      </c>
      <c r="KR27" s="78">
        <v>2660</v>
      </c>
      <c r="KS27" s="78">
        <v>2660</v>
      </c>
      <c r="KT27" s="107"/>
      <c r="KU27" s="107"/>
      <c r="KV27" s="78">
        <v>2660</v>
      </c>
      <c r="KW27" s="78">
        <v>2660</v>
      </c>
      <c r="KX27" s="78">
        <v>2670</v>
      </c>
      <c r="KY27" s="78">
        <v>2670</v>
      </c>
      <c r="KZ27" s="78">
        <v>2670</v>
      </c>
      <c r="LA27" s="107"/>
      <c r="LB27" s="107"/>
      <c r="LC27" s="78">
        <v>2670</v>
      </c>
      <c r="LD27" s="78">
        <v>2670</v>
      </c>
      <c r="LE27" s="78">
        <v>2700</v>
      </c>
      <c r="LF27" s="78">
        <v>2700</v>
      </c>
      <c r="LG27" s="78">
        <v>2700</v>
      </c>
      <c r="LH27" s="107"/>
      <c r="LI27" s="107"/>
      <c r="LJ27" s="78">
        <v>2690</v>
      </c>
      <c r="LK27" s="78">
        <v>2690</v>
      </c>
      <c r="LL27" s="78">
        <v>2670</v>
      </c>
      <c r="LM27" s="78">
        <v>2650</v>
      </c>
      <c r="LN27" s="78">
        <v>2650</v>
      </c>
      <c r="LO27" s="107"/>
      <c r="LP27" s="107"/>
      <c r="LQ27" s="78">
        <v>2630</v>
      </c>
      <c r="LR27" s="78">
        <v>2630</v>
      </c>
      <c r="LS27" s="78">
        <v>2630</v>
      </c>
      <c r="LT27" s="78">
        <v>2430</v>
      </c>
      <c r="LU27" s="78">
        <v>2620</v>
      </c>
      <c r="LV27" s="107"/>
      <c r="LW27" s="107"/>
      <c r="LX27" s="78">
        <v>2600</v>
      </c>
      <c r="LY27" s="78">
        <v>2600</v>
      </c>
      <c r="LZ27" s="78">
        <v>2580</v>
      </c>
      <c r="MA27" s="78">
        <v>2550</v>
      </c>
      <c r="MB27" s="78">
        <v>2550</v>
      </c>
      <c r="MC27" s="107"/>
      <c r="MD27" s="107"/>
      <c r="ME27" s="78">
        <v>2540</v>
      </c>
      <c r="MF27" s="78">
        <v>2500</v>
      </c>
      <c r="MG27" s="78">
        <v>2490</v>
      </c>
      <c r="MH27" s="78">
        <v>2490</v>
      </c>
      <c r="MI27" s="78">
        <v>2490</v>
      </c>
      <c r="MJ27" s="107"/>
      <c r="MK27" s="107"/>
      <c r="ML27" s="109">
        <v>2490</v>
      </c>
      <c r="MM27" s="109">
        <v>2460</v>
      </c>
      <c r="MN27" s="78">
        <v>2450</v>
      </c>
      <c r="MO27" s="78">
        <v>2450</v>
      </c>
      <c r="MP27" s="78">
        <v>2450</v>
      </c>
      <c r="MQ27" s="107"/>
      <c r="MR27" s="107"/>
      <c r="MS27" s="78">
        <v>2450</v>
      </c>
      <c r="MT27" s="78">
        <v>2450</v>
      </c>
      <c r="MU27" s="78">
        <v>2450</v>
      </c>
      <c r="MV27" s="78">
        <v>2460</v>
      </c>
      <c r="MW27" s="63">
        <v>2460</v>
      </c>
      <c r="MX27" s="43"/>
      <c r="MY27" s="43"/>
      <c r="MZ27" s="78">
        <v>2460</v>
      </c>
      <c r="NA27" s="78">
        <v>2460</v>
      </c>
      <c r="NB27" s="78">
        <v>2490</v>
      </c>
      <c r="NC27" s="78">
        <v>2490</v>
      </c>
      <c r="ND27" s="107"/>
    </row>
    <row r="28" spans="1:368" s="75" customFormat="1" x14ac:dyDescent="0.25">
      <c r="A28" s="26" t="s">
        <v>101</v>
      </c>
      <c r="B28" s="24">
        <v>3000</v>
      </c>
      <c r="C28" s="24">
        <v>3000</v>
      </c>
      <c r="D28" s="24">
        <v>3000</v>
      </c>
      <c r="E28" s="24"/>
      <c r="F28" s="24"/>
      <c r="G28" s="24">
        <v>3000</v>
      </c>
      <c r="H28" s="24">
        <v>3050</v>
      </c>
      <c r="I28" s="24">
        <v>3100</v>
      </c>
      <c r="J28" s="24">
        <v>3100</v>
      </c>
      <c r="K28" s="24">
        <v>3150</v>
      </c>
      <c r="L28" s="24"/>
      <c r="M28" s="24"/>
      <c r="N28" s="24">
        <v>3150</v>
      </c>
      <c r="O28" s="24">
        <v>3150</v>
      </c>
      <c r="P28" s="24">
        <v>3150</v>
      </c>
      <c r="Q28" s="24">
        <v>3150</v>
      </c>
      <c r="R28" s="24">
        <v>3150</v>
      </c>
      <c r="S28" s="24"/>
      <c r="T28" s="24"/>
      <c r="U28" s="24">
        <v>3150</v>
      </c>
      <c r="V28" s="24">
        <v>3150</v>
      </c>
      <c r="W28" s="24">
        <v>3150</v>
      </c>
      <c r="X28" s="24">
        <v>3150</v>
      </c>
      <c r="Y28" s="24">
        <v>3150</v>
      </c>
      <c r="Z28" s="24"/>
      <c r="AA28" s="24"/>
      <c r="AB28" s="24">
        <v>3150</v>
      </c>
      <c r="AC28" s="24">
        <v>3150</v>
      </c>
      <c r="AD28" s="24">
        <v>3150</v>
      </c>
      <c r="AE28" s="24">
        <v>3150</v>
      </c>
      <c r="AF28" s="24">
        <v>3150</v>
      </c>
      <c r="AG28" s="24"/>
      <c r="AH28" s="24"/>
      <c r="AI28" s="24">
        <v>3150</v>
      </c>
      <c r="AJ28" s="24">
        <v>3200</v>
      </c>
      <c r="AK28" s="24">
        <v>3200</v>
      </c>
      <c r="AL28" s="24">
        <v>3200</v>
      </c>
      <c r="AM28" s="24">
        <v>3200</v>
      </c>
      <c r="AN28" s="24"/>
      <c r="AO28" s="24"/>
      <c r="AP28" s="24">
        <v>3200</v>
      </c>
      <c r="AQ28" s="24">
        <v>3150</v>
      </c>
      <c r="AR28" s="24">
        <v>3150</v>
      </c>
      <c r="AS28" s="24">
        <v>3150</v>
      </c>
      <c r="AT28" s="24">
        <v>3150</v>
      </c>
      <c r="AU28" s="59"/>
      <c r="AV28" s="24"/>
      <c r="AW28" s="24">
        <v>3150</v>
      </c>
      <c r="AX28" s="24">
        <v>3150</v>
      </c>
      <c r="AY28" s="24">
        <v>3150</v>
      </c>
      <c r="AZ28" s="24">
        <v>3150</v>
      </c>
      <c r="BA28" s="24">
        <v>3150</v>
      </c>
      <c r="BB28" s="24"/>
      <c r="BC28" s="24"/>
      <c r="BD28" s="24">
        <v>3130</v>
      </c>
      <c r="BE28" s="24">
        <v>3130</v>
      </c>
      <c r="BF28" s="24">
        <v>3120</v>
      </c>
      <c r="BG28" s="59">
        <v>3130</v>
      </c>
      <c r="BH28" s="24">
        <v>3100</v>
      </c>
      <c r="BI28" s="24"/>
      <c r="BJ28" s="24"/>
      <c r="BK28" s="24">
        <v>3150</v>
      </c>
      <c r="BL28" s="24">
        <v>3150</v>
      </c>
      <c r="BM28" s="24">
        <v>3150</v>
      </c>
      <c r="BN28" s="24">
        <v>3150</v>
      </c>
      <c r="BO28" s="24">
        <v>3150</v>
      </c>
      <c r="BP28" s="24"/>
      <c r="BQ28" s="24"/>
      <c r="BR28" s="24">
        <v>3150</v>
      </c>
      <c r="BS28" s="24">
        <v>3150</v>
      </c>
      <c r="BT28" s="24">
        <v>3150</v>
      </c>
      <c r="BU28" s="24">
        <v>3150</v>
      </c>
      <c r="BV28" s="24">
        <v>3150</v>
      </c>
      <c r="BW28" s="24"/>
      <c r="BX28" s="24"/>
      <c r="BY28" s="24">
        <v>3150</v>
      </c>
      <c r="BZ28" s="24">
        <v>3150</v>
      </c>
      <c r="CA28" s="24">
        <v>3150</v>
      </c>
      <c r="CB28" s="24">
        <v>3150</v>
      </c>
      <c r="CC28" s="24">
        <v>3150</v>
      </c>
      <c r="CD28" s="24"/>
      <c r="CE28" s="24"/>
      <c r="CF28" s="24">
        <v>3150</v>
      </c>
      <c r="CG28" s="24">
        <v>3150</v>
      </c>
      <c r="CH28" s="24">
        <v>3180</v>
      </c>
      <c r="CI28" s="24">
        <v>3180</v>
      </c>
      <c r="CJ28" s="24">
        <v>3180</v>
      </c>
      <c r="CK28" s="24"/>
      <c r="CL28" s="76"/>
      <c r="CM28" s="24">
        <v>3150</v>
      </c>
      <c r="CN28" s="24">
        <v>3050</v>
      </c>
      <c r="CO28" s="24">
        <v>3050</v>
      </c>
      <c r="CP28" s="24">
        <v>3050</v>
      </c>
      <c r="CQ28" s="24">
        <v>2950</v>
      </c>
      <c r="CR28" s="24"/>
      <c r="CS28" s="24"/>
      <c r="CT28" s="24">
        <v>2800</v>
      </c>
      <c r="CU28" s="24">
        <v>2800</v>
      </c>
      <c r="CV28" s="24">
        <v>2800</v>
      </c>
      <c r="CW28" s="24">
        <v>2800</v>
      </c>
      <c r="CX28" s="24">
        <v>2800</v>
      </c>
      <c r="CY28" s="24"/>
      <c r="CZ28" s="24"/>
      <c r="DA28" s="24">
        <v>2800</v>
      </c>
      <c r="DB28" s="24">
        <v>2850</v>
      </c>
      <c r="DC28" s="24">
        <v>2850</v>
      </c>
      <c r="DD28" s="24">
        <v>2850</v>
      </c>
      <c r="DE28" s="24">
        <v>2850</v>
      </c>
      <c r="DF28" s="24"/>
      <c r="DG28" s="24"/>
      <c r="DH28" s="24">
        <v>2900</v>
      </c>
      <c r="DI28" s="24">
        <v>2900</v>
      </c>
      <c r="DJ28" s="24">
        <v>2950</v>
      </c>
      <c r="DK28" s="24">
        <v>2950</v>
      </c>
      <c r="DL28" s="24">
        <v>3000</v>
      </c>
      <c r="DM28" s="24"/>
      <c r="DN28" s="24"/>
      <c r="DO28" s="24">
        <v>3000</v>
      </c>
      <c r="DP28" s="24">
        <v>3000</v>
      </c>
      <c r="DQ28" s="24">
        <v>3000</v>
      </c>
      <c r="DR28" s="24">
        <v>3000</v>
      </c>
      <c r="DS28" s="24">
        <v>3000</v>
      </c>
      <c r="DT28" s="24"/>
      <c r="DU28" s="24"/>
      <c r="DV28" s="24">
        <v>3000</v>
      </c>
      <c r="DW28" s="24">
        <v>3000</v>
      </c>
      <c r="DX28" s="24">
        <v>3150</v>
      </c>
      <c r="DY28" s="24">
        <v>3150</v>
      </c>
      <c r="DZ28" s="24">
        <v>3200</v>
      </c>
      <c r="EA28" s="24"/>
      <c r="EB28" s="24"/>
      <c r="EC28" s="24">
        <v>3200</v>
      </c>
      <c r="ED28" s="24">
        <v>3200</v>
      </c>
      <c r="EE28" s="24">
        <v>3250</v>
      </c>
      <c r="EF28" s="24">
        <v>3250</v>
      </c>
      <c r="EG28" s="24">
        <v>3250</v>
      </c>
      <c r="EH28" s="24"/>
      <c r="EI28" s="24"/>
      <c r="EJ28" s="24">
        <v>3250</v>
      </c>
      <c r="EK28" s="24">
        <v>3200</v>
      </c>
      <c r="EL28" s="24">
        <v>3200</v>
      </c>
      <c r="EM28" s="24">
        <v>3200</v>
      </c>
      <c r="EN28" s="24">
        <v>3200</v>
      </c>
      <c r="EO28" s="24"/>
      <c r="EP28" s="24"/>
      <c r="EQ28" s="24">
        <v>3200</v>
      </c>
      <c r="ER28" s="24">
        <v>3250</v>
      </c>
      <c r="ES28" s="24">
        <v>3300</v>
      </c>
      <c r="ET28" s="24">
        <v>3400</v>
      </c>
      <c r="EU28" s="24">
        <v>3400</v>
      </c>
      <c r="EV28" s="24"/>
      <c r="EW28" s="24"/>
      <c r="EX28" s="24">
        <v>3400</v>
      </c>
      <c r="EY28" s="24">
        <v>3400</v>
      </c>
      <c r="EZ28" s="24">
        <v>3300</v>
      </c>
      <c r="FA28" s="24">
        <v>3450</v>
      </c>
      <c r="FB28" s="24">
        <v>3450</v>
      </c>
      <c r="FC28" s="24"/>
      <c r="FD28" s="24"/>
      <c r="FE28" s="24">
        <v>3450</v>
      </c>
      <c r="FF28" s="24">
        <v>3600</v>
      </c>
      <c r="FG28" s="24">
        <v>3600</v>
      </c>
      <c r="FH28" s="24">
        <v>3600</v>
      </c>
      <c r="FI28" s="24">
        <v>3600</v>
      </c>
      <c r="FJ28" s="77"/>
      <c r="FK28" s="77"/>
      <c r="FL28" s="24">
        <v>3600</v>
      </c>
      <c r="FM28" s="24">
        <v>3650</v>
      </c>
      <c r="FN28" s="24">
        <v>3750</v>
      </c>
      <c r="FO28" s="24">
        <v>3800</v>
      </c>
      <c r="FP28" s="24">
        <v>3800</v>
      </c>
      <c r="FQ28" s="24"/>
      <c r="FR28" s="77"/>
      <c r="FS28" s="24">
        <v>3800</v>
      </c>
      <c r="FT28" s="24">
        <v>3800</v>
      </c>
      <c r="FU28" s="24">
        <v>3850</v>
      </c>
      <c r="FV28" s="24">
        <v>3850</v>
      </c>
      <c r="FW28" s="24">
        <v>3950</v>
      </c>
      <c r="FX28" s="24"/>
      <c r="FY28" s="24"/>
      <c r="FZ28" s="24">
        <v>3950</v>
      </c>
      <c r="GA28" s="24">
        <v>3950</v>
      </c>
      <c r="GB28" s="24">
        <v>3950</v>
      </c>
      <c r="GC28" s="24">
        <v>3950</v>
      </c>
      <c r="GD28" s="24">
        <v>3950</v>
      </c>
      <c r="GE28" s="24"/>
      <c r="GF28" s="24"/>
      <c r="GG28" s="24">
        <v>4100</v>
      </c>
      <c r="GH28" s="24">
        <v>4100</v>
      </c>
      <c r="GI28" s="24">
        <v>4300</v>
      </c>
      <c r="GJ28" s="24">
        <v>4300</v>
      </c>
      <c r="GK28" s="24">
        <v>4300</v>
      </c>
      <c r="GL28" s="24"/>
      <c r="GM28" s="24"/>
      <c r="GN28" s="24">
        <v>4300</v>
      </c>
      <c r="GO28" s="24">
        <v>4300</v>
      </c>
      <c r="GP28" s="24">
        <v>4300</v>
      </c>
      <c r="GQ28" s="24">
        <v>4300</v>
      </c>
      <c r="GR28" s="24">
        <v>4400</v>
      </c>
      <c r="GS28" s="24"/>
      <c r="GT28" s="24"/>
      <c r="GU28" s="24">
        <v>4400</v>
      </c>
      <c r="GV28" s="24">
        <v>4350</v>
      </c>
      <c r="GW28" s="24">
        <v>4300</v>
      </c>
      <c r="GX28" s="24">
        <v>4350</v>
      </c>
      <c r="GY28" s="24">
        <v>4350</v>
      </c>
      <c r="GZ28" s="24"/>
      <c r="HA28" s="24"/>
      <c r="HB28" s="24">
        <v>4350</v>
      </c>
      <c r="HC28" s="24">
        <v>4350</v>
      </c>
      <c r="HD28" s="24">
        <v>4400</v>
      </c>
      <c r="HE28" s="24">
        <v>4400</v>
      </c>
      <c r="HF28" s="24">
        <v>4400</v>
      </c>
      <c r="HG28" s="24"/>
      <c r="HH28" s="24"/>
      <c r="HI28" s="24">
        <v>4500</v>
      </c>
      <c r="HJ28" s="24">
        <v>4800</v>
      </c>
      <c r="HK28" s="24">
        <v>4800</v>
      </c>
      <c r="HL28" s="24">
        <v>4800</v>
      </c>
      <c r="HM28" s="24">
        <v>4800</v>
      </c>
      <c r="HN28" s="108"/>
      <c r="HO28" s="108"/>
      <c r="HP28" s="77">
        <v>4950</v>
      </c>
      <c r="HQ28" s="77">
        <v>4950</v>
      </c>
      <c r="HR28" s="77">
        <v>5200</v>
      </c>
      <c r="HS28" s="77">
        <v>5200</v>
      </c>
      <c r="HT28" s="77">
        <v>5150</v>
      </c>
      <c r="HU28" s="108"/>
      <c r="HV28" s="108"/>
      <c r="HW28" s="77">
        <v>5150</v>
      </c>
      <c r="HX28" s="77">
        <v>5150</v>
      </c>
      <c r="HY28" s="77">
        <v>5100</v>
      </c>
      <c r="HZ28" s="77">
        <v>5150</v>
      </c>
      <c r="IA28" s="77">
        <v>5150</v>
      </c>
      <c r="IB28" s="108"/>
      <c r="IC28" s="108"/>
      <c r="ID28" s="77">
        <v>5250</v>
      </c>
      <c r="IE28" s="77">
        <v>5250</v>
      </c>
      <c r="IF28" s="77">
        <v>5500</v>
      </c>
      <c r="IG28" s="77">
        <v>5500</v>
      </c>
      <c r="IH28" s="77">
        <v>5500</v>
      </c>
      <c r="II28" s="108"/>
      <c r="IJ28" s="108"/>
      <c r="IK28" s="77">
        <v>5500</v>
      </c>
      <c r="IL28" s="77">
        <v>5800</v>
      </c>
      <c r="IM28" s="77">
        <v>5800</v>
      </c>
      <c r="IN28" s="77">
        <v>5800</v>
      </c>
      <c r="IO28" s="77">
        <v>5850</v>
      </c>
      <c r="IP28" s="24"/>
      <c r="IQ28" s="24"/>
      <c r="IR28" s="77">
        <v>5850</v>
      </c>
      <c r="IS28" s="77">
        <v>5850</v>
      </c>
      <c r="IT28" s="77">
        <v>5900</v>
      </c>
      <c r="IU28" s="77">
        <v>5900</v>
      </c>
      <c r="IV28" s="77">
        <v>6000</v>
      </c>
      <c r="IW28" s="108"/>
      <c r="IX28" s="108"/>
      <c r="IY28" s="77">
        <v>6000</v>
      </c>
      <c r="IZ28" s="77">
        <v>5950</v>
      </c>
      <c r="JA28" s="77">
        <v>6000</v>
      </c>
      <c r="JB28" s="77">
        <v>6000</v>
      </c>
      <c r="JC28" s="77">
        <v>6000</v>
      </c>
      <c r="JD28" s="108"/>
      <c r="JE28" s="108"/>
      <c r="JF28" s="77">
        <v>6150</v>
      </c>
      <c r="JG28" s="77">
        <v>6150</v>
      </c>
      <c r="JH28" s="77">
        <v>6150</v>
      </c>
      <c r="JI28" s="77">
        <v>6100</v>
      </c>
      <c r="JJ28" s="77">
        <v>6100</v>
      </c>
      <c r="JK28" s="108"/>
      <c r="JL28" s="108"/>
      <c r="JM28" s="77">
        <v>6100</v>
      </c>
      <c r="JN28" s="77">
        <v>6100</v>
      </c>
      <c r="JO28" s="77">
        <v>6100</v>
      </c>
      <c r="JP28" s="77">
        <v>6100</v>
      </c>
      <c r="JQ28" s="77">
        <v>6100</v>
      </c>
      <c r="JR28" s="108"/>
      <c r="JS28" s="108"/>
      <c r="JT28" s="77">
        <v>6100</v>
      </c>
      <c r="JU28" s="77">
        <v>6100</v>
      </c>
      <c r="JV28" s="77">
        <v>6100</v>
      </c>
      <c r="JW28" s="77">
        <v>6100</v>
      </c>
      <c r="JX28" s="77">
        <v>6100</v>
      </c>
      <c r="JY28" s="77"/>
      <c r="JZ28" s="77"/>
      <c r="KA28" s="77">
        <v>6100</v>
      </c>
      <c r="KB28" s="77">
        <v>6100</v>
      </c>
      <c r="KC28" s="77">
        <v>6100</v>
      </c>
      <c r="KD28" s="77">
        <v>6100</v>
      </c>
      <c r="KE28" s="77">
        <v>6100</v>
      </c>
      <c r="KF28" s="108"/>
      <c r="KG28" s="108"/>
      <c r="KH28" s="77">
        <v>6200</v>
      </c>
      <c r="KI28" s="77">
        <v>6200</v>
      </c>
      <c r="KJ28" s="77">
        <v>6200</v>
      </c>
      <c r="KK28" s="77">
        <v>6200</v>
      </c>
      <c r="KL28" s="77">
        <v>6200</v>
      </c>
      <c r="KM28" s="24"/>
      <c r="KN28" s="24"/>
      <c r="KO28" s="77">
        <v>6200</v>
      </c>
      <c r="KP28" s="77">
        <v>6200</v>
      </c>
      <c r="KQ28" s="77">
        <v>6200</v>
      </c>
      <c r="KR28" s="77">
        <v>6200</v>
      </c>
      <c r="KS28" s="77">
        <v>6200</v>
      </c>
      <c r="KT28" s="108"/>
      <c r="KU28" s="108"/>
      <c r="KV28" s="77">
        <v>6200</v>
      </c>
      <c r="KW28" s="77">
        <v>6150</v>
      </c>
      <c r="KX28" s="77">
        <v>5900</v>
      </c>
      <c r="KY28" s="77">
        <v>5900</v>
      </c>
      <c r="KZ28" s="77">
        <v>5900</v>
      </c>
      <c r="LA28" s="108"/>
      <c r="LB28" s="108"/>
      <c r="LC28" s="77">
        <v>5900</v>
      </c>
      <c r="LD28" s="77">
        <v>5900</v>
      </c>
      <c r="LE28" s="77">
        <v>5900</v>
      </c>
      <c r="LF28" s="77">
        <v>5900</v>
      </c>
      <c r="LG28" s="77">
        <v>5900</v>
      </c>
      <c r="LH28" s="108"/>
      <c r="LI28" s="108"/>
      <c r="LJ28" s="77">
        <v>5900</v>
      </c>
      <c r="LK28" s="77">
        <v>5900</v>
      </c>
      <c r="LL28" s="77">
        <v>5900</v>
      </c>
      <c r="LM28" s="77">
        <v>5400</v>
      </c>
      <c r="LN28" s="77">
        <v>5400</v>
      </c>
      <c r="LO28" s="108"/>
      <c r="LP28" s="108"/>
      <c r="LQ28" s="77">
        <v>5400</v>
      </c>
      <c r="LR28" s="77">
        <v>5400</v>
      </c>
      <c r="LS28" s="77">
        <v>5400</v>
      </c>
      <c r="LT28" s="77">
        <v>5400</v>
      </c>
      <c r="LU28" s="77">
        <v>5400</v>
      </c>
      <c r="LV28" s="108"/>
      <c r="LW28" s="108"/>
      <c r="LX28" s="77">
        <v>5350</v>
      </c>
      <c r="LY28" s="77">
        <v>5200</v>
      </c>
      <c r="LZ28" s="77">
        <v>5200</v>
      </c>
      <c r="MA28" s="77">
        <v>5100</v>
      </c>
      <c r="MB28" s="77">
        <v>5100</v>
      </c>
      <c r="MC28" s="108"/>
      <c r="MD28" s="108"/>
      <c r="ME28" s="77">
        <v>5000</v>
      </c>
      <c r="MF28" s="77">
        <v>4900</v>
      </c>
      <c r="MG28" s="77">
        <v>4500</v>
      </c>
      <c r="MH28" s="77">
        <v>4400</v>
      </c>
      <c r="MI28" s="77">
        <v>4400</v>
      </c>
      <c r="MJ28" s="108"/>
      <c r="MK28" s="108"/>
      <c r="ML28" s="110">
        <v>4400</v>
      </c>
      <c r="MM28" s="110">
        <v>4500</v>
      </c>
      <c r="MN28" s="77">
        <v>4500</v>
      </c>
      <c r="MO28" s="77">
        <v>4500</v>
      </c>
      <c r="MP28" s="77">
        <v>4550</v>
      </c>
      <c r="MQ28" s="108"/>
      <c r="MR28" s="108"/>
      <c r="MS28" s="77">
        <v>4650</v>
      </c>
      <c r="MT28" s="77">
        <v>4650</v>
      </c>
      <c r="MU28" s="77">
        <v>4700</v>
      </c>
      <c r="MV28" s="77">
        <v>4750</v>
      </c>
      <c r="MW28" s="59">
        <v>4750</v>
      </c>
      <c r="MX28" s="24"/>
      <c r="MY28" s="24"/>
      <c r="MZ28" s="77">
        <v>4750</v>
      </c>
      <c r="NA28" s="77">
        <v>4750</v>
      </c>
      <c r="NB28" s="77">
        <v>4900</v>
      </c>
      <c r="NC28" s="77">
        <v>4900</v>
      </c>
      <c r="ND28" s="108"/>
    </row>
    <row r="29" spans="1:368" x14ac:dyDescent="0.25">
      <c r="A29" s="44" t="s">
        <v>102</v>
      </c>
      <c r="B29" s="45">
        <v>744.39840202476364</v>
      </c>
      <c r="C29" s="45">
        <f>C28/C20</f>
        <v>746.13873206158132</v>
      </c>
      <c r="D29" s="45">
        <f>D28/D20</f>
        <v>740.44821798795545</v>
      </c>
      <c r="E29" s="45"/>
      <c r="F29" s="45"/>
      <c r="G29" s="45">
        <f>G28/G20</f>
        <v>739.86386504883103</v>
      </c>
      <c r="H29" s="45">
        <f>H28/H20</f>
        <v>746.90828945757323</v>
      </c>
      <c r="I29" s="45">
        <f>I28/I20</f>
        <v>762.30757881276736</v>
      </c>
      <c r="J29" s="45">
        <f>J28/J20</f>
        <v>760.96028278265987</v>
      </c>
      <c r="K29" s="45">
        <f>K28/K20</f>
        <v>773.21485554382775</v>
      </c>
      <c r="L29" s="45"/>
      <c r="M29" s="45"/>
      <c r="N29" s="45">
        <f t="shared" ref="N29:R29" si="505">N28/N20</f>
        <v>762.65646563203643</v>
      </c>
      <c r="O29" s="45">
        <f t="shared" si="505"/>
        <v>760.19016820715785</v>
      </c>
      <c r="P29" s="45">
        <f t="shared" si="505"/>
        <v>756.92041522491354</v>
      </c>
      <c r="Q29" s="45">
        <f t="shared" si="505"/>
        <v>755.03355704697992</v>
      </c>
      <c r="R29" s="45">
        <f t="shared" si="505"/>
        <v>753.03004948483192</v>
      </c>
      <c r="S29" s="45"/>
      <c r="T29" s="45"/>
      <c r="U29" s="45">
        <f t="shared" ref="U29:Y29" si="506">U28/U20</f>
        <v>753.17409081127619</v>
      </c>
      <c r="V29" s="45">
        <f t="shared" si="506"/>
        <v>749.85717006284517</v>
      </c>
      <c r="W29" s="45">
        <f t="shared" si="506"/>
        <v>752.76012044161928</v>
      </c>
      <c r="X29" s="45">
        <f t="shared" si="506"/>
        <v>756.13912959984646</v>
      </c>
      <c r="Y29" s="45">
        <f t="shared" si="506"/>
        <v>754.25615975863798</v>
      </c>
      <c r="Z29" s="45"/>
      <c r="AA29" s="45"/>
      <c r="AB29" s="45">
        <f t="shared" ref="AB29:AF29" si="507">AB28/AB20</f>
        <v>746.62242237497037</v>
      </c>
      <c r="AC29" s="45">
        <f t="shared" si="507"/>
        <v>748.91229404911905</v>
      </c>
      <c r="AD29" s="45">
        <f t="shared" si="507"/>
        <v>749.82147107831474</v>
      </c>
      <c r="AE29" s="45">
        <f t="shared" si="507"/>
        <v>740.82784571966135</v>
      </c>
      <c r="AF29" s="45">
        <f t="shared" si="507"/>
        <v>737.84315562634697</v>
      </c>
      <c r="AG29" s="45"/>
      <c r="AH29" s="45"/>
      <c r="AI29" s="45">
        <f t="shared" ref="AI29" si="508">AI28/AI20</f>
        <v>741.71748805010714</v>
      </c>
      <c r="AJ29" s="45">
        <f>AJ28/AJ20</f>
        <v>755.10878285903061</v>
      </c>
      <c r="AK29" s="45">
        <f>AK28/AK20</f>
        <v>753.95235963527557</v>
      </c>
      <c r="AL29" s="45">
        <f>AL28/AL20</f>
        <v>753.45529890984437</v>
      </c>
      <c r="AM29" s="45">
        <f>AM28/AM20</f>
        <v>742.97654980264679</v>
      </c>
      <c r="AN29" s="45"/>
      <c r="AO29" s="45"/>
      <c r="AP29" s="45">
        <f>AP28/AP20</f>
        <v>740.92940332028991</v>
      </c>
      <c r="AQ29" s="45">
        <f>AQ28/AQ20</f>
        <v>730.09618727546649</v>
      </c>
      <c r="AR29" s="45">
        <f>AR28/AR20</f>
        <v>726.42575467564518</v>
      </c>
      <c r="AS29" s="45">
        <f>AS28/AS20</f>
        <v>726.09086508540202</v>
      </c>
      <c r="AT29" s="45">
        <f>AT28/AT20</f>
        <v>729.89318071228308</v>
      </c>
      <c r="AU29" s="45"/>
      <c r="AV29" s="45"/>
      <c r="AW29" s="45">
        <f>AW28/AW20</f>
        <v>729.9946698801881</v>
      </c>
      <c r="AX29" s="45">
        <f>AX28/AX20</f>
        <v>724.72103991717472</v>
      </c>
      <c r="AY29" s="45">
        <f>AY28/AY20</f>
        <v>720.46109510086455</v>
      </c>
      <c r="AZ29" s="45">
        <f>AZ28/AZ20</f>
        <v>718.07964985068497</v>
      </c>
      <c r="BA29" s="45">
        <f>BA28/BA20</f>
        <v>717.2457762193178</v>
      </c>
      <c r="BB29" s="45"/>
      <c r="BC29" s="45"/>
      <c r="BD29" s="45">
        <f>BD28/BD20</f>
        <v>712.69183478300465</v>
      </c>
      <c r="BE29" s="45">
        <f>BE28/BE20</f>
        <v>712.69183478300465</v>
      </c>
      <c r="BF29" s="45">
        <f>BF28/BF20</f>
        <v>703.44734290803331</v>
      </c>
      <c r="BG29" s="45">
        <f>BG28/BG20</f>
        <v>699.31632333884454</v>
      </c>
      <c r="BH29" s="45">
        <f>BH28/BH20</f>
        <v>689.8086337338674</v>
      </c>
      <c r="BI29" s="45"/>
      <c r="BJ29" s="45"/>
      <c r="BK29" s="45">
        <f>BK28/BK20</f>
        <v>700.93457943925239</v>
      </c>
      <c r="BL29" s="45">
        <f>BL28/BL20</f>
        <v>701.91857744501635</v>
      </c>
      <c r="BM29" s="45">
        <f>BM28/BM20</f>
        <v>696.10182975338114</v>
      </c>
      <c r="BN29" s="45">
        <f>BN28/BN20</f>
        <v>681.80342416830808</v>
      </c>
      <c r="BO29" s="45">
        <f>BO28/BO20</f>
        <v>678.06096090924746</v>
      </c>
      <c r="BP29" s="45"/>
      <c r="BQ29" s="45"/>
      <c r="BR29" s="45">
        <f>BR28/BR20</f>
        <v>664.85151649464956</v>
      </c>
      <c r="BS29" s="45">
        <f>BS28/BS20</f>
        <v>674.66266866566718</v>
      </c>
      <c r="BT29" s="45">
        <f>BT28/BT20</f>
        <v>674.01305231625122</v>
      </c>
      <c r="BU29" s="45">
        <f>BU28/BU20</f>
        <v>645.11504551645044</v>
      </c>
      <c r="BV29" s="45">
        <f>BV28/BV20</f>
        <v>665.14633219308246</v>
      </c>
      <c r="BW29" s="45"/>
      <c r="BX29" s="45"/>
      <c r="BY29" s="45">
        <f>BY28/BY20</f>
        <v>636.78816180483966</v>
      </c>
      <c r="BZ29" s="45">
        <f>BZ28/BZ20</f>
        <v>623.86120573556207</v>
      </c>
      <c r="CA29" s="45">
        <f t="shared" ref="CA29:CC29" si="509">CA28/CA20</f>
        <v>616.39010644959296</v>
      </c>
      <c r="CB29" s="45">
        <f t="shared" si="509"/>
        <v>612.36391912908243</v>
      </c>
      <c r="CC29" s="45">
        <f t="shared" si="509"/>
        <v>626.94053021256275</v>
      </c>
      <c r="CD29" s="45"/>
      <c r="CE29" s="45"/>
      <c r="CF29" s="45">
        <f t="shared" ref="CF29:CG29" si="510">CF28/CF20</f>
        <v>620.10315366746727</v>
      </c>
      <c r="CG29" s="45">
        <f t="shared" si="510"/>
        <v>621.17925458489458</v>
      </c>
      <c r="CH29" s="45">
        <f>CH28/CH20</f>
        <v>627.18182356073612</v>
      </c>
      <c r="CI29" s="45">
        <f>CI28/CI20</f>
        <v>635.91097246385505</v>
      </c>
      <c r="CJ29" s="45">
        <f>CJ28/CJ20</f>
        <v>622.23613665714402</v>
      </c>
      <c r="CK29" s="45"/>
      <c r="CL29" s="45"/>
      <c r="CM29" s="45">
        <f t="shared" ref="CM29:CN29" si="511">CM28/CM20</f>
        <v>610.57161132755721</v>
      </c>
      <c r="CN29" s="45">
        <f t="shared" si="511"/>
        <v>586.71899045860266</v>
      </c>
      <c r="CO29" s="45">
        <f>CO28/CO20</f>
        <v>582.0388534788749</v>
      </c>
      <c r="CP29" s="45">
        <f>CP28/CP20</f>
        <v>579.31925239325324</v>
      </c>
      <c r="CQ29" s="45">
        <f>CQ28/CQ20</f>
        <v>556.66679246707167</v>
      </c>
      <c r="CR29" s="45"/>
      <c r="CS29" s="45"/>
      <c r="CT29" s="45">
        <f t="shared" ref="CT29:CU29" si="512">CT28/CT20</f>
        <v>533.65861096287256</v>
      </c>
      <c r="CU29" s="45">
        <f t="shared" si="512"/>
        <v>536.25464434825903</v>
      </c>
      <c r="CV29" s="45">
        <f>CV28/CV20</f>
        <v>537.22179585571757</v>
      </c>
      <c r="CW29" s="45">
        <f>CW28/CW20</f>
        <v>551.44162596502281</v>
      </c>
      <c r="CX29" s="45">
        <f>CX28/CX20</f>
        <v>551.44162596502281</v>
      </c>
      <c r="CY29" s="45"/>
      <c r="CZ29" s="45"/>
      <c r="DA29" s="45">
        <f t="shared" ref="DA29:DB29" si="513">DA28/DA20</f>
        <v>540.32149128731589</v>
      </c>
      <c r="DB29" s="45">
        <f t="shared" si="513"/>
        <v>549.60948799537164</v>
      </c>
      <c r="DC29" s="45">
        <f>DC28/DC20</f>
        <v>544.16313437965402</v>
      </c>
      <c r="DD29" s="45">
        <f>DD28/DD20</f>
        <v>544.16313437965402</v>
      </c>
      <c r="DE29" s="45">
        <f>DE28/DE20</f>
        <v>542.13429712763934</v>
      </c>
      <c r="DF29" s="45"/>
      <c r="DG29" s="45"/>
      <c r="DH29" s="45">
        <f t="shared" ref="DH29" si="514">DH28/DH20</f>
        <v>548.8889730098042</v>
      </c>
      <c r="DI29" s="45">
        <v>539.42537002687664</v>
      </c>
      <c r="DJ29" s="45">
        <f>DJ28/DJ20</f>
        <v>547.87905801946363</v>
      </c>
      <c r="DK29" s="45">
        <f>DK28/DK20</f>
        <v>541.64218566392481</v>
      </c>
      <c r="DL29" s="45">
        <f>DL28/DL20</f>
        <v>530.90767515529058</v>
      </c>
      <c r="DM29" s="45"/>
      <c r="DN29" s="45"/>
      <c r="DO29" s="45">
        <f t="shared" ref="DO29" si="515">DO28/DO20</f>
        <v>532.33963268565344</v>
      </c>
      <c r="DP29" s="45">
        <f>DP28/DP20</f>
        <v>538.79310344827593</v>
      </c>
      <c r="DQ29" s="45">
        <f>DQ28/DQ20</f>
        <v>552.60831122900095</v>
      </c>
      <c r="DR29" s="45">
        <f>DR28/DR20</f>
        <v>552.82215711205697</v>
      </c>
      <c r="DS29" s="45">
        <v>552.82215711205697</v>
      </c>
      <c r="DT29" s="45"/>
      <c r="DU29" s="45"/>
      <c r="DV29" s="45">
        <f t="shared" ref="DV29" si="516">DV28/DV20</f>
        <v>537.49955208370659</v>
      </c>
      <c r="DW29" s="45">
        <f>DW28/DW20</f>
        <v>541.99562790193488</v>
      </c>
      <c r="DX29" s="45">
        <f>DX28/DX20</f>
        <v>555.82023185643959</v>
      </c>
      <c r="DY29" s="45">
        <f>DY28/DY20</f>
        <v>539.73475891847431</v>
      </c>
      <c r="DZ29" s="45">
        <f>DZ28/DZ20</f>
        <v>555.07372072853434</v>
      </c>
      <c r="EA29" s="45"/>
      <c r="EB29" s="45"/>
      <c r="EC29" s="45">
        <f t="shared" ref="EC29" si="517">EC28/EC20</f>
        <v>552.19064381977876</v>
      </c>
      <c r="ED29" s="45">
        <f>ED28/ED20</f>
        <v>554.40055440055437</v>
      </c>
      <c r="EE29" s="45">
        <f>EE28/EE20</f>
        <v>550.67012318067054</v>
      </c>
      <c r="EF29" s="45">
        <f>EF28/EF20</f>
        <v>547.42373966211323</v>
      </c>
      <c r="EG29" s="45">
        <f>EG28/EG20</f>
        <v>558.16988973997866</v>
      </c>
      <c r="EH29" s="45"/>
      <c r="EI29" s="45"/>
      <c r="EJ29" s="45">
        <f t="shared" ref="EJ29" si="518">EJ28/EJ20</f>
        <v>566.47842152966609</v>
      </c>
      <c r="EK29" s="45">
        <f>EK28/EK20</f>
        <v>559.31344274902551</v>
      </c>
      <c r="EL29" s="45">
        <f>EL28/EL20</f>
        <v>561.74844202580528</v>
      </c>
      <c r="EM29" s="45">
        <f>EM28/EM20</f>
        <v>571.26535275635524</v>
      </c>
      <c r="EN29" s="45">
        <f>EN28/EN20</f>
        <v>573.42532031180008</v>
      </c>
      <c r="EO29" s="45"/>
      <c r="EP29" s="45"/>
      <c r="EQ29" s="45">
        <f t="shared" ref="EQ29" si="519">EQ28/EQ20</f>
        <v>584.27212474209864</v>
      </c>
      <c r="ER29" s="45">
        <f>ER28/ER20</f>
        <v>605.16907492924179</v>
      </c>
      <c r="ES29" s="45">
        <f>ES28/ES20</f>
        <v>622.77076374341846</v>
      </c>
      <c r="ET29" s="45">
        <f>ET28/ET20</f>
        <v>636.68027414703568</v>
      </c>
      <c r="EU29" s="45">
        <f>EU28/EU20</f>
        <v>626.61260597124954</v>
      </c>
      <c r="EV29" s="45"/>
      <c r="EW29" s="45"/>
      <c r="EX29" s="45">
        <f t="shared" ref="EX29" si="520">EX28/EX20</f>
        <v>633.90260272951002</v>
      </c>
      <c r="EY29" s="45">
        <f>EY28/EY20</f>
        <v>646.41241111829345</v>
      </c>
      <c r="EZ29" s="45">
        <f>EZ28/EZ20</f>
        <v>653.29717102528059</v>
      </c>
      <c r="FA29" s="45">
        <f>FA28/FA20</f>
        <v>675.96692660370707</v>
      </c>
      <c r="FB29" s="45">
        <f>FB28/FB20</f>
        <v>693.17474031062261</v>
      </c>
      <c r="FC29" s="45"/>
      <c r="FD29" s="45"/>
      <c r="FE29" s="45">
        <f t="shared" ref="FE29" si="521">FE28/FE20</f>
        <v>699.39993512812191</v>
      </c>
      <c r="FF29" s="45">
        <f>FF28/FF20</f>
        <v>733.88510620948341</v>
      </c>
      <c r="FG29" s="79">
        <f>FG28/FG20</f>
        <v>736.37702503681885</v>
      </c>
      <c r="FH29" s="45">
        <f>FH28/FH20</f>
        <v>736.37702503681885</v>
      </c>
      <c r="FI29" s="45">
        <f>FI28/FI20</f>
        <v>707.26915520628688</v>
      </c>
      <c r="FJ29" s="45"/>
      <c r="FK29" s="45"/>
      <c r="FL29" s="45">
        <f t="shared" ref="FL29" si="522">FL28/FL20</f>
        <v>693.90902081727063</v>
      </c>
      <c r="FM29" s="45">
        <f>FM28/FM20</f>
        <v>711.75071175071184</v>
      </c>
      <c r="FN29" s="45">
        <f>FN28/FN20</f>
        <v>714.35374797599763</v>
      </c>
      <c r="FO29" s="45">
        <f>FO28/FO20</f>
        <v>710.7453474235482</v>
      </c>
      <c r="FP29" s="45">
        <f>FP28/FP20</f>
        <v>710.77193573125339</v>
      </c>
      <c r="FQ29" s="45"/>
      <c r="FR29" s="79"/>
      <c r="FS29" s="45">
        <f t="shared" ref="FS29" si="523">FS28/FS20</f>
        <v>727.64873714646808</v>
      </c>
      <c r="FT29" s="45">
        <f>FT28/FT20</f>
        <v>734.98123863680314</v>
      </c>
      <c r="FU29" s="45">
        <f>FU28/FU20</f>
        <v>734.28440646933177</v>
      </c>
      <c r="FV29" s="45">
        <f>FV28/FV20</f>
        <v>722.54335260115602</v>
      </c>
      <c r="FW29" s="45">
        <f>FW28/FW20</f>
        <v>723.09889063815763</v>
      </c>
      <c r="FX29" s="45"/>
      <c r="FY29" s="45"/>
      <c r="FZ29" s="45">
        <f t="shared" ref="FZ29" si="524">FZ28/FZ20</f>
        <v>725.92946538511012</v>
      </c>
      <c r="GA29" s="45">
        <f>GA28/GA20</f>
        <v>721.36895739357533</v>
      </c>
      <c r="GB29" s="45">
        <f>GB28/GB20</f>
        <v>736.2672184010886</v>
      </c>
      <c r="GC29" s="45">
        <f>GC28/GC20</f>
        <v>744.93163602074492</v>
      </c>
      <c r="GD29" s="45">
        <f>GD28/GD20</f>
        <v>740.10230274868366</v>
      </c>
      <c r="GE29" s="45"/>
      <c r="GF29" s="45"/>
      <c r="GG29" s="45">
        <f t="shared" ref="GG29" si="525">GG28/GG20</f>
        <v>772.38988734410907</v>
      </c>
      <c r="GH29" s="45">
        <f>GH28/GH20</f>
        <v>769.02877293018719</v>
      </c>
      <c r="GI29" s="45">
        <f>GI28/GI20</f>
        <v>804.05392770994217</v>
      </c>
      <c r="GJ29" s="45">
        <f>GJ28/GJ20</f>
        <v>811.70363378952334</v>
      </c>
      <c r="GK29" s="45">
        <f>GK28/GK20</f>
        <v>804.68589179781793</v>
      </c>
      <c r="GL29" s="45"/>
      <c r="GM29" s="45"/>
      <c r="GN29" s="45">
        <f t="shared" ref="GN29" si="526">GN28/GN20</f>
        <v>803.99379242002135</v>
      </c>
      <c r="GO29" s="45">
        <f>GO28/GO20</f>
        <v>792.11568573270711</v>
      </c>
      <c r="GP29" s="45">
        <f>GP28/GP20</f>
        <v>803.9186359557284</v>
      </c>
      <c r="GQ29" s="45">
        <f>GQ28/GQ20</f>
        <v>802.88290979703868</v>
      </c>
      <c r="GR29" s="45">
        <f>GR28/GR20</f>
        <v>822.32231296839666</v>
      </c>
      <c r="GS29" s="45"/>
      <c r="GT29" s="45"/>
      <c r="GU29" s="45">
        <f t="shared" ref="GU29" si="527">GU28/GU20</f>
        <v>820.40572792362764</v>
      </c>
      <c r="GV29" s="45">
        <f>GV28/GV20</f>
        <v>832.05814843152257</v>
      </c>
      <c r="GW29" s="45">
        <f>GW28/GW20</f>
        <v>841.35556077326441</v>
      </c>
      <c r="GX29" s="45">
        <f>GX28/GX20</f>
        <v>842.3050112307335</v>
      </c>
      <c r="GY29" s="45">
        <f>GY28/GY20</f>
        <v>834.24428974167199</v>
      </c>
      <c r="GZ29" s="45"/>
      <c r="HA29" s="45"/>
      <c r="HB29" s="45">
        <f t="shared" ref="HB29" si="528">HB28/HB20</f>
        <v>838.37644065836639</v>
      </c>
      <c r="HC29" s="45">
        <f>HC28/HC20</f>
        <v>840.19005678525912</v>
      </c>
      <c r="HD29" s="45">
        <f>HD28/HD20</f>
        <v>856.16438356164383</v>
      </c>
      <c r="HE29" s="45">
        <f>HE28/HE20</f>
        <v>848.86368020990085</v>
      </c>
      <c r="HF29" s="45">
        <f>HF28/HF20</f>
        <v>845.66596194503165</v>
      </c>
      <c r="HG29" s="45"/>
      <c r="HH29" s="45"/>
      <c r="HI29" s="45">
        <f t="shared" ref="HI29" si="529">HI28/HI20</f>
        <v>847.90473319264402</v>
      </c>
      <c r="HJ29" s="45">
        <f>HJ28/HJ20</f>
        <v>900.12376701796495</v>
      </c>
      <c r="HK29" s="45">
        <f>HK28/HK20</f>
        <v>909.83187065223581</v>
      </c>
      <c r="HL29" s="45">
        <f>HL28/HL20</f>
        <v>898.40533053829449</v>
      </c>
      <c r="HM29" s="45">
        <f>HM28/HM20</f>
        <v>885.21687813514313</v>
      </c>
      <c r="HN29" s="45"/>
      <c r="HO29" s="45"/>
      <c r="HP29" s="45">
        <f t="shared" ref="HP29" si="530">HP28/HP20</f>
        <v>917.85648062302994</v>
      </c>
      <c r="HQ29" s="45">
        <f>HQ28/HQ20</f>
        <v>911.90449872886029</v>
      </c>
      <c r="HR29" s="45">
        <f>HR28/HR20</f>
        <v>953.28884652049578</v>
      </c>
      <c r="HS29" s="45">
        <f>HS28/HS20</f>
        <v>966.57868322242462</v>
      </c>
      <c r="HT29" s="45">
        <f>HT28/HT20</f>
        <v>956.37802001894181</v>
      </c>
      <c r="HU29" s="45"/>
      <c r="HV29" s="45"/>
      <c r="HW29" s="45">
        <f t="shared" ref="HW29" si="531">HW28/HW20</f>
        <v>945.05817154182114</v>
      </c>
      <c r="HX29" s="45">
        <f>HX28/HX20</f>
        <v>942.25702576112405</v>
      </c>
      <c r="HY29" s="45">
        <f>HY28/HY20</f>
        <v>928.91098847057526</v>
      </c>
      <c r="HZ29" s="45">
        <f>HZ28/HZ20</f>
        <v>911.39150901658206</v>
      </c>
      <c r="IA29" s="79">
        <f>IA28/IA20</f>
        <v>918.64219332512801</v>
      </c>
      <c r="IB29" s="79"/>
      <c r="IC29" s="45"/>
      <c r="ID29" s="45">
        <f t="shared" ref="ID29" si="532">ID28/ID20</f>
        <v>938.32103090203918</v>
      </c>
      <c r="IE29" s="45">
        <f>IE28/IE20</f>
        <v>937.600457191842</v>
      </c>
      <c r="IF29" s="45">
        <f>IF28/IF20</f>
        <v>987.84058049104647</v>
      </c>
      <c r="IG29" s="45">
        <f>IG28/IG20</f>
        <v>982.96784801529861</v>
      </c>
      <c r="IH29" s="79">
        <f>IH28/IH20</f>
        <v>1005.9258175433463</v>
      </c>
      <c r="II29" s="45"/>
      <c r="IJ29" s="45"/>
      <c r="IK29" s="45">
        <f>IK28/IK20</f>
        <v>1005.3006762931822</v>
      </c>
      <c r="IL29" s="45">
        <f>IL28/IL20</f>
        <v>1079.4915222691657</v>
      </c>
      <c r="IM29" s="45">
        <f>IM28/IM20</f>
        <v>1079.3709872522566</v>
      </c>
      <c r="IN29" s="45">
        <f>IN28/IN20</f>
        <v>1092.772627929761</v>
      </c>
      <c r="IO29" s="45">
        <f>IO28/IO20</f>
        <v>1107.011070110701</v>
      </c>
      <c r="IP29" s="89"/>
      <c r="IQ29" s="45"/>
      <c r="IR29" s="45">
        <f>IR28/IR20</f>
        <v>1107.011070110701</v>
      </c>
      <c r="IS29" s="45">
        <f>IS28/IS20</f>
        <v>1089.4869168451437</v>
      </c>
      <c r="IT29" s="45">
        <f>IT28/IT20</f>
        <v>1112.7666396333527</v>
      </c>
      <c r="IU29" s="45">
        <f>IU28/IU20</f>
        <v>1114.6165907845766</v>
      </c>
      <c r="IV29" s="45">
        <f>IV28/IV20</f>
        <v>1135.2670715785889</v>
      </c>
      <c r="IW29" s="45"/>
      <c r="IX29" s="45"/>
      <c r="IY29" s="45">
        <f>IY28/IY20</f>
        <v>1132.4814556161643</v>
      </c>
      <c r="IZ29" s="45">
        <f>IZ28/IZ20</f>
        <v>1128.4969179706022</v>
      </c>
      <c r="JA29" s="45">
        <f>JA28/JA20</f>
        <v>1142.2261988615812</v>
      </c>
      <c r="JB29" s="45">
        <f>JB28/JB20</f>
        <v>1140.9013120365087</v>
      </c>
      <c r="JC29" s="45">
        <f>JC28/JC20</f>
        <v>1134.5157508603411</v>
      </c>
      <c r="JD29" s="45"/>
      <c r="JE29" s="45"/>
      <c r="JF29" s="45">
        <f>JF28/JF20</f>
        <v>1129.7463122508589</v>
      </c>
      <c r="JG29" s="45">
        <f>JG28/JG20</f>
        <v>1132.1171511146292</v>
      </c>
      <c r="JH29" s="45">
        <f>JH28/JH20</f>
        <v>1111.9548709047515</v>
      </c>
      <c r="JI29" s="45">
        <f>JI28/JI20</f>
        <v>1094.9363680422177</v>
      </c>
      <c r="JJ29" s="45">
        <f>JJ28/JJ20</f>
        <v>1095.8608795630928</v>
      </c>
      <c r="JK29" s="45"/>
      <c r="JL29" s="45"/>
      <c r="JM29" s="45">
        <f>JM28/JM20</f>
        <v>1092.1135081908515</v>
      </c>
      <c r="JN29" s="45">
        <f>JN28/JN20</f>
        <v>1079.1685095090668</v>
      </c>
      <c r="JO29" s="45">
        <f>JO28/JO20</f>
        <v>1081.4835827246295</v>
      </c>
      <c r="JP29" s="45">
        <f>JP28/JP20</f>
        <v>1080.8320635033135</v>
      </c>
      <c r="JQ29" s="45">
        <f>JQ28/JQ20</f>
        <v>1080.3917748534386</v>
      </c>
      <c r="JR29" s="45"/>
      <c r="JS29" s="45"/>
      <c r="JT29" s="45">
        <f>JT28/JT20</f>
        <v>1083.5583345175501</v>
      </c>
      <c r="JU29" s="45">
        <f>JU28/JU20</f>
        <v>1088.9940194590736</v>
      </c>
      <c r="JV29" s="45">
        <f>JV28/JV20</f>
        <v>1088.9940194590736</v>
      </c>
      <c r="JW29" s="45">
        <f>JW28/JW20</f>
        <v>1085.4671957577807</v>
      </c>
      <c r="JX29" s="45">
        <f>JX28/JX20</f>
        <v>1101.2818198230727</v>
      </c>
      <c r="JY29" s="45"/>
      <c r="JZ29" s="45"/>
      <c r="KA29" s="45">
        <f>KA28/KA20</f>
        <v>1101.2818198230727</v>
      </c>
      <c r="KB29" s="45">
        <f>KB28/KB20</f>
        <v>1092.074404282364</v>
      </c>
      <c r="KC29" s="45">
        <f>KC28/KC20</f>
        <v>1095.7034056617331</v>
      </c>
      <c r="KD29" s="45">
        <f>KD28/KD20</f>
        <v>1086.0082963912478</v>
      </c>
      <c r="KE29" s="45">
        <f>KE28/KE20</f>
        <v>1084.9652277537662</v>
      </c>
      <c r="KF29" s="45"/>
      <c r="KG29" s="45"/>
      <c r="KH29" s="45">
        <f>KH28/KH20</f>
        <v>1106.7475901463763</v>
      </c>
      <c r="KI29" s="45">
        <f>KI28/KI20</f>
        <v>1110.5737367223744</v>
      </c>
      <c r="KJ29" s="45">
        <f>KJ28/KJ20</f>
        <v>1107.0835490955842</v>
      </c>
      <c r="KK29" s="45">
        <f>KK28/KK20</f>
        <v>1110.7727036565921</v>
      </c>
      <c r="KL29" s="45">
        <f>KL28/KL20</f>
        <v>1104.8345421173619</v>
      </c>
      <c r="KM29" s="45"/>
      <c r="KN29" s="45"/>
      <c r="KO29" s="45">
        <f>KO28/KO20</f>
        <v>1100.7545494895694</v>
      </c>
      <c r="KP29" s="45">
        <f>KP28/KP20</f>
        <v>1097.5976773416892</v>
      </c>
      <c r="KQ29" s="45">
        <f>KQ28/KQ20</f>
        <v>1073.035652474905</v>
      </c>
      <c r="KR29" s="45">
        <f>KR28/KR20</f>
        <v>1072.6643598615917</v>
      </c>
      <c r="KS29" s="45">
        <f>KS28/KS20</f>
        <v>1074.2441306419475</v>
      </c>
      <c r="KT29" s="45"/>
      <c r="KU29" s="45"/>
      <c r="KV29" s="45">
        <f>KV28/KV20</f>
        <v>1074.2441306419475</v>
      </c>
      <c r="KW29" s="45">
        <f>KW28/KW20</f>
        <v>1080.9955705547354</v>
      </c>
      <c r="KX29" s="45">
        <f>KX28/KX20</f>
        <v>1036.3786470867221</v>
      </c>
      <c r="KY29" s="45">
        <f>KY28/KY20</f>
        <v>1060.7504359864081</v>
      </c>
      <c r="KZ29" s="45">
        <f>KZ28/KZ20</f>
        <v>1066.7148797685772</v>
      </c>
      <c r="LA29" s="45"/>
      <c r="LB29" s="45"/>
      <c r="LC29" s="45">
        <f>LC28/LC20</f>
        <v>1117.0434321632777</v>
      </c>
      <c r="LD29" s="45">
        <f>LD28/LD20</f>
        <v>1098.8396997746447</v>
      </c>
      <c r="LE29" s="45">
        <f>LE28/LE20</f>
        <v>1092.2487365088768</v>
      </c>
      <c r="LF29" s="45">
        <f>LF28/LF20</f>
        <v>1090.7544693202196</v>
      </c>
      <c r="LG29" s="45">
        <f>LG28/LG20</f>
        <v>1075.6412827478077</v>
      </c>
      <c r="LH29" s="45"/>
      <c r="LI29" s="45"/>
      <c r="LJ29" s="45">
        <f>LJ28/LJ20</f>
        <v>1088.6613156195222</v>
      </c>
      <c r="LK29" s="45">
        <f>LK28/LK20</f>
        <v>1093.3012137496526</v>
      </c>
      <c r="LL29" s="45">
        <f>LL28/LL20</f>
        <v>1114.7008256343402</v>
      </c>
      <c r="LM29" s="45">
        <f>LM28/LM20</f>
        <v>1012.6202486545277</v>
      </c>
      <c r="LN29" s="45">
        <f>LN28/LN20</f>
        <v>1009.2891987365194</v>
      </c>
      <c r="LO29" s="45"/>
      <c r="LP29" s="45"/>
      <c r="LQ29" s="45">
        <f>LQ28/LQ20</f>
        <v>1003.2512772875058</v>
      </c>
      <c r="LR29" s="45">
        <f>LR28/LR20</f>
        <v>999.37076655439159</v>
      </c>
      <c r="LS29" s="45">
        <f>LS28/LS20</f>
        <v>1009.251471825063</v>
      </c>
      <c r="LT29" s="45">
        <f>LT28/LT20</f>
        <v>1015.0757547276214</v>
      </c>
      <c r="LU29" s="45">
        <f>LU28/LU20</f>
        <v>1009.5156194500009</v>
      </c>
      <c r="LV29" s="45"/>
      <c r="LW29" s="45"/>
      <c r="LX29" s="45">
        <f>LX28/LX20</f>
        <v>1003.4887646771954</v>
      </c>
      <c r="LY29" s="45">
        <f>LY28/LY20</f>
        <v>985.10968817489481</v>
      </c>
      <c r="LZ29" s="45">
        <f>LZ28/LZ20</f>
        <v>994.94872187356498</v>
      </c>
      <c r="MA29" s="45">
        <f>MA28/MA20</f>
        <v>987.95087365851759</v>
      </c>
      <c r="MB29" s="45">
        <f>MB28/MB20</f>
        <v>986.40311007098228</v>
      </c>
      <c r="MC29" s="45"/>
      <c r="MD29" s="45"/>
      <c r="ME29" s="45">
        <f>ME28/ME20</f>
        <v>980.171137880674</v>
      </c>
      <c r="MF29" s="45">
        <f>MF28/MF20</f>
        <v>962.3504919771392</v>
      </c>
      <c r="MG29" s="45">
        <f>MG28/MG20</f>
        <v>880.52283489218496</v>
      </c>
      <c r="MH29" s="45">
        <f>MH28/MH20</f>
        <v>865.30708568506748</v>
      </c>
      <c r="MI29" s="45">
        <f>MI28/MI20</f>
        <v>868.05555555555543</v>
      </c>
      <c r="MJ29" s="45"/>
      <c r="MK29" s="45"/>
      <c r="ML29" s="45">
        <f>ML28/ML20</f>
        <v>869.99505684626786</v>
      </c>
      <c r="MM29" s="45">
        <f>MM28/MM20</f>
        <v>882.95889335818697</v>
      </c>
      <c r="MN29" s="45">
        <f>MN28/MN20</f>
        <v>881.41967328710768</v>
      </c>
      <c r="MO29" s="45">
        <f>MO28/MO20</f>
        <v>889.16991049022897</v>
      </c>
      <c r="MP29" s="45">
        <f>MP28/MP20</f>
        <v>892.45434752760718</v>
      </c>
      <c r="MQ29" s="45"/>
      <c r="MR29" s="45"/>
      <c r="MS29" s="45">
        <f>MS28/MS20</f>
        <v>901.70451240086095</v>
      </c>
      <c r="MT29" s="45">
        <f>MT28/MT20</f>
        <v>903.43889644453077</v>
      </c>
      <c r="MU29" s="45">
        <f>MU28/MU20</f>
        <v>908.44076772909136</v>
      </c>
      <c r="MV29" s="45">
        <f>MV28/MV20</f>
        <v>917.2008959604542</v>
      </c>
      <c r="MW29" s="45">
        <f>MW28/MW20</f>
        <v>917.2008959604542</v>
      </c>
      <c r="MX29" s="45"/>
      <c r="MY29" s="45"/>
      <c r="MZ29" s="45">
        <f>MZ28/MZ20</f>
        <v>914.53435761181379</v>
      </c>
      <c r="NA29" s="45">
        <f>NA28/NA20</f>
        <v>914.53435761181379</v>
      </c>
      <c r="NB29" s="45">
        <f>NB28/NB20</f>
        <v>942.96051112308533</v>
      </c>
      <c r="NC29" s="45">
        <f>NC28/NC20</f>
        <v>942.96051112308533</v>
      </c>
    </row>
    <row r="30" spans="1:368" x14ac:dyDescent="0.25">
      <c r="A30" s="20" t="s">
        <v>33</v>
      </c>
      <c r="B30" s="27">
        <v>10.921338057875055</v>
      </c>
      <c r="C30" s="27">
        <f>C29/C2</f>
        <v>11.262471427344623</v>
      </c>
      <c r="D30" s="27">
        <f>D29/D2</f>
        <v>10.793705801573696</v>
      </c>
      <c r="E30" s="27"/>
      <c r="F30" s="27"/>
      <c r="G30" s="27">
        <f>G29/G2</f>
        <v>10.736669061802802</v>
      </c>
      <c r="H30" s="27">
        <f>H29/H2</f>
        <v>10.940505191996094</v>
      </c>
      <c r="I30" s="27">
        <f>I29/I2</f>
        <v>11.648954443960381</v>
      </c>
      <c r="J30" s="27">
        <f>J29/J2</f>
        <v>11.640818154851765</v>
      </c>
      <c r="K30" s="27">
        <f>K29/K2</f>
        <v>11.89927447743656</v>
      </c>
      <c r="L30" s="27"/>
      <c r="M30" s="27"/>
      <c r="N30" s="27">
        <f t="shared" ref="N30:R30" si="533">N29/N2</f>
        <v>11.879384199875956</v>
      </c>
      <c r="O30" s="27">
        <f t="shared" si="533"/>
        <v>11.787721634472909</v>
      </c>
      <c r="P30" s="27">
        <f t="shared" si="533"/>
        <v>11.826881487889274</v>
      </c>
      <c r="Q30" s="27">
        <f t="shared" si="533"/>
        <v>11.684208558449084</v>
      </c>
      <c r="R30" s="27">
        <f t="shared" si="533"/>
        <v>11.611874317422236</v>
      </c>
      <c r="S30" s="27"/>
      <c r="T30" s="27"/>
      <c r="U30" s="27">
        <f t="shared" ref="U30:Y30" si="534">U29/U2</f>
        <v>11.614095463550907</v>
      </c>
      <c r="V30" s="27">
        <f t="shared" si="534"/>
        <v>11.609493266184318</v>
      </c>
      <c r="W30" s="27">
        <f t="shared" si="534"/>
        <v>11.908877083398501</v>
      </c>
      <c r="X30" s="27">
        <f t="shared" si="534"/>
        <v>12.187929232750587</v>
      </c>
      <c r="Y30" s="27">
        <f t="shared" si="534"/>
        <v>12.428013836853484</v>
      </c>
      <c r="Z30" s="27"/>
      <c r="AA30" s="27"/>
      <c r="AB30" s="27">
        <f t="shared" ref="AB30:AF30" si="535">AB29/AB2</f>
        <v>12.586352366402062</v>
      </c>
      <c r="AC30" s="27">
        <f t="shared" si="535"/>
        <v>12.584646177938483</v>
      </c>
      <c r="AD30" s="27">
        <f t="shared" si="535"/>
        <v>12.524160198401784</v>
      </c>
      <c r="AE30" s="27">
        <f t="shared" si="535"/>
        <v>12.922167202505868</v>
      </c>
      <c r="AF30" s="27">
        <f t="shared" si="535"/>
        <v>13.171066683797696</v>
      </c>
      <c r="AG30" s="27"/>
      <c r="AH30" s="27"/>
      <c r="AI30" s="27">
        <f t="shared" ref="AI30" si="536">AI29/AI2</f>
        <v>12.724609505062741</v>
      </c>
      <c r="AJ30" s="27">
        <f>AJ29/AJ2</f>
        <v>13.993861802428292</v>
      </c>
      <c r="AK30" s="27">
        <f>AK29/AK2</f>
        <v>13.638790876180817</v>
      </c>
      <c r="AL30" s="27">
        <f>AL29/AL2</f>
        <v>13.716644800834596</v>
      </c>
      <c r="AM30" s="27">
        <f>AM29/AM2</f>
        <v>13.640105559071907</v>
      </c>
      <c r="AN30" s="27"/>
      <c r="AO30" s="27"/>
      <c r="AP30" s="27">
        <f>AP29/AP2</f>
        <v>13.908943182284398</v>
      </c>
      <c r="AQ30" s="27">
        <f>AQ29/AQ2</f>
        <v>13.517796468718135</v>
      </c>
      <c r="AR30" s="27">
        <f>AR29/AR2</f>
        <v>13.02071616195815</v>
      </c>
      <c r="AS30" s="27">
        <f>AS29/AS2</f>
        <v>12.8671073025944</v>
      </c>
      <c r="AT30" s="27">
        <f>AT29/AT2</f>
        <v>12.733656327848623</v>
      </c>
      <c r="AU30" s="27"/>
      <c r="AV30" s="27"/>
      <c r="AW30" s="27">
        <f>AW29/AW2</f>
        <v>12.735426899514795</v>
      </c>
      <c r="AX30" s="27">
        <f>AX29/AX2</f>
        <v>12.549282076487874</v>
      </c>
      <c r="AY30" s="27">
        <f>AY29/AY2</f>
        <v>12.186419064628968</v>
      </c>
      <c r="AZ30" s="27">
        <f>AZ29/AZ2</f>
        <v>12.10722727787363</v>
      </c>
      <c r="BA30" s="27">
        <f>BA29/BA2</f>
        <v>12.260611559304579</v>
      </c>
      <c r="BB30" s="27"/>
      <c r="BC30" s="27"/>
      <c r="BD30" s="27">
        <f>BD29/BD2</f>
        <v>12.658824774120864</v>
      </c>
      <c r="BE30" s="27">
        <f>BE29/BE2</f>
        <v>12.969824108880884</v>
      </c>
      <c r="BF30" s="27">
        <f>BF29/BF2</f>
        <v>13.165774712858568</v>
      </c>
      <c r="BG30" s="27">
        <f>BG29/BG2</f>
        <v>13.401999297409823</v>
      </c>
      <c r="BH30" s="27">
        <f>BH29/BH2</f>
        <v>13.219789837751387</v>
      </c>
      <c r="BI30" s="27"/>
      <c r="BJ30" s="27"/>
      <c r="BK30" s="27">
        <f>BK29/BK2</f>
        <v>13.433012254489313</v>
      </c>
      <c r="BL30" s="27">
        <f>BL29/BL2</f>
        <v>13.534874227632402</v>
      </c>
      <c r="BM30" s="27">
        <f>BM29/BM2</f>
        <v>13.614352234566422</v>
      </c>
      <c r="BN30" s="27">
        <f>BN29/BN2</f>
        <v>13.638796242614685</v>
      </c>
      <c r="BO30" s="27">
        <f>BO29/BO2</f>
        <v>14.978152438905399</v>
      </c>
      <c r="BP30" s="27"/>
      <c r="BQ30" s="27"/>
      <c r="BR30" s="27">
        <f>BR29/BR2</f>
        <v>19.34957847772554</v>
      </c>
      <c r="BS30" s="27">
        <f>BS29/BS2</f>
        <v>18.116613014652717</v>
      </c>
      <c r="BT30" s="27">
        <f>BT29/BT2</f>
        <v>18.832440690590982</v>
      </c>
      <c r="BU30" s="27">
        <f>BU29/BU2</f>
        <v>19.41830851593674</v>
      </c>
      <c r="BV30" s="27">
        <f>BV29/BV2</f>
        <v>19.649817790046747</v>
      </c>
      <c r="BW30" s="27"/>
      <c r="BX30" s="27"/>
      <c r="BY30" s="27">
        <f>BY29/BY2</f>
        <v>21.190953803821618</v>
      </c>
      <c r="BZ30" s="27">
        <f>BZ29/BZ2</f>
        <v>21.714626026298713</v>
      </c>
      <c r="CA30" s="27">
        <f t="shared" ref="CA30:CC30" si="537">CA29/CA2</f>
        <v>24.774521963408077</v>
      </c>
      <c r="CB30" s="27">
        <f t="shared" si="537"/>
        <v>21.509094454832542</v>
      </c>
      <c r="CC30" s="27">
        <f t="shared" si="537"/>
        <v>23.237232402244729</v>
      </c>
      <c r="CD30" s="27"/>
      <c r="CE30" s="27"/>
      <c r="CF30" s="27">
        <f t="shared" ref="CF30:CG30" si="538">CF29/CF2</f>
        <v>22.941293143450508</v>
      </c>
      <c r="CG30" s="27">
        <f t="shared" si="538"/>
        <v>22.879530555613062</v>
      </c>
      <c r="CH30" s="27">
        <f>CH29/CH2</f>
        <v>22.898204584181677</v>
      </c>
      <c r="CI30" s="27">
        <f>CI29/CI2</f>
        <v>24.142405940161542</v>
      </c>
      <c r="CJ30" s="27">
        <f>CJ29/CJ2</f>
        <v>24.959331594751063</v>
      </c>
      <c r="CK30" s="27"/>
      <c r="CL30" s="27"/>
      <c r="CM30" s="27">
        <f t="shared" ref="CM30:CN30" si="539">CM29/CM2</f>
        <v>23.110204819362497</v>
      </c>
      <c r="CN30" s="27">
        <f t="shared" si="539"/>
        <v>22.266375349472586</v>
      </c>
      <c r="CO30" s="27">
        <f>CO29/CO2</f>
        <v>23.526226898903595</v>
      </c>
      <c r="CP30" s="27">
        <f>CP29/CP2</f>
        <v>19.349340427296365</v>
      </c>
      <c r="CQ30" s="27">
        <f>CQ29/CQ2</f>
        <v>16.319753517064548</v>
      </c>
      <c r="CR30" s="27"/>
      <c r="CS30" s="27"/>
      <c r="CT30" s="27">
        <f t="shared" ref="CT30:CU30" si="540">CT29/CT2</f>
        <v>16.147007896002197</v>
      </c>
      <c r="CU30" s="27">
        <f t="shared" si="540"/>
        <v>16.82631453869655</v>
      </c>
      <c r="CV30" s="27">
        <f>CV29/CV2</f>
        <v>16.358763576605284</v>
      </c>
      <c r="CW30" s="27">
        <f>CW29/CW2</f>
        <v>17.517205399143037</v>
      </c>
      <c r="CX30" s="27">
        <f>CX29/CX2</f>
        <v>17.517205399143037</v>
      </c>
      <c r="CY30" s="27"/>
      <c r="CZ30" s="27"/>
      <c r="DA30" s="27">
        <f t="shared" ref="DA30:DB30" si="541">DA29/DA2</f>
        <v>17.023361414219153</v>
      </c>
      <c r="DB30" s="27">
        <f t="shared" si="541"/>
        <v>18.567888107951745</v>
      </c>
      <c r="DC30" s="27">
        <f>DC29/DC2</f>
        <v>19.651973072576887</v>
      </c>
      <c r="DD30" s="27">
        <f>DD29/DD2</f>
        <v>19.560141422705033</v>
      </c>
      <c r="DE30" s="27">
        <f>DE29/DE2</f>
        <v>19.30677696323502</v>
      </c>
      <c r="DF30" s="27"/>
      <c r="DG30" s="27"/>
      <c r="DH30" s="27">
        <f t="shared" ref="DH30" si="542">DH29/DH2</f>
        <v>28.395704759948487</v>
      </c>
      <c r="DI30" s="27">
        <v>27.906123643397656</v>
      </c>
      <c r="DJ30" s="27">
        <f>DJ29/DJ2</f>
        <v>26.896370054956485</v>
      </c>
      <c r="DK30" s="27">
        <f>DK29/DK2</f>
        <v>25.393445178805667</v>
      </c>
      <c r="DL30" s="27">
        <f>DL29/DL2</f>
        <v>24.762484848660939</v>
      </c>
      <c r="DM30" s="27"/>
      <c r="DN30" s="27"/>
      <c r="DO30" s="27">
        <f t="shared" ref="DO30" si="543">DO29/DO2</f>
        <v>26.630296782674012</v>
      </c>
      <c r="DP30" s="27">
        <f>DP29/DP2</f>
        <v>26.333973775575558</v>
      </c>
      <c r="DQ30" s="27">
        <f>DQ29/DQ2</f>
        <v>22.806781313619517</v>
      </c>
      <c r="DR30" s="27">
        <f>DR29/DR2</f>
        <v>20.908553597279006</v>
      </c>
      <c r="DS30" s="27">
        <v>20.908553597279006</v>
      </c>
      <c r="DT30" s="27"/>
      <c r="DU30" s="27"/>
      <c r="DV30" s="27">
        <f t="shared" ref="DV30" si="544">DV29/DV2</f>
        <v>19.76101294425392</v>
      </c>
      <c r="DW30" s="27">
        <f>DW29/DW2</f>
        <v>17.500666060766385</v>
      </c>
      <c r="DX30" s="27">
        <f>DX29/DX2</f>
        <v>18.701892054388949</v>
      </c>
      <c r="DY30" s="27">
        <f>DY29/DY2</f>
        <v>18.32093546905887</v>
      </c>
      <c r="DZ30" s="27">
        <f>DZ29/DZ2</f>
        <v>17.922948683517415</v>
      </c>
      <c r="EA30" s="27"/>
      <c r="EB30" s="27"/>
      <c r="EC30" s="27">
        <f t="shared" ref="EC30" si="545">EC29/EC2</f>
        <v>18.636201276401579</v>
      </c>
      <c r="ED30" s="27">
        <f>ED29/ED2</f>
        <v>18.49234671115925</v>
      </c>
      <c r="EE30" s="27">
        <f>EE29/EE2</f>
        <v>18.865026487861272</v>
      </c>
      <c r="EF30" s="27">
        <f>EF29/EF2</f>
        <v>17.585086400967338</v>
      </c>
      <c r="EG30" s="27">
        <f>EG29/EG2</f>
        <v>17.174458145845499</v>
      </c>
      <c r="EH30" s="27"/>
      <c r="EI30" s="27"/>
      <c r="EJ30" s="27">
        <f t="shared" ref="EJ30" si="546">EJ29/EJ2</f>
        <v>16.273439285540537</v>
      </c>
      <c r="EK30" s="27">
        <f>EK29/EK2</f>
        <v>16.141802099538978</v>
      </c>
      <c r="EL30" s="27">
        <f>EL29/EL2</f>
        <v>15.713243133588959</v>
      </c>
      <c r="EM30" s="27">
        <f>EM29/EM2</f>
        <v>15.84207855674862</v>
      </c>
      <c r="EN30" s="27">
        <f>EN29/EN2</f>
        <v>16.322952471158555</v>
      </c>
      <c r="EO30" s="27"/>
      <c r="EP30" s="27"/>
      <c r="EQ30" s="27">
        <f t="shared" ref="EQ30" si="547">EQ29/EQ2</f>
        <v>16.63171433937087</v>
      </c>
      <c r="ER30" s="27">
        <f>ER29/ER2</f>
        <v>16.731243431828634</v>
      </c>
      <c r="ES30" s="27">
        <f>ES29/ES2</f>
        <v>17.926619566592354</v>
      </c>
      <c r="ET30" s="27">
        <f>ET29/ET2</f>
        <v>17.670837472856942</v>
      </c>
      <c r="EU30" s="27">
        <f>EU29/EU2</f>
        <v>16.559529756111242</v>
      </c>
      <c r="EV30" s="27"/>
      <c r="EW30" s="27"/>
      <c r="EX30" s="27">
        <f t="shared" ref="EX30" si="548">EX29/EX2</f>
        <v>16.542343495028966</v>
      </c>
      <c r="EY30" s="27">
        <f>EY29/EY2</f>
        <v>16.335921433366021</v>
      </c>
      <c r="EZ30" s="27">
        <f>EZ29/EZ2</f>
        <v>16.418627067737638</v>
      </c>
      <c r="FA30" s="27">
        <f>FA29/FA2</f>
        <v>16.903399014846386</v>
      </c>
      <c r="FB30" s="27">
        <f>FB29/FB2</f>
        <v>16.387109700014719</v>
      </c>
      <c r="FC30" s="27"/>
      <c r="FD30" s="27"/>
      <c r="FE30" s="27">
        <f t="shared" ref="FE30" si="549">FE29/FE2</f>
        <v>17.142155272748088</v>
      </c>
      <c r="FF30" s="27">
        <f>FF29/FF2</f>
        <v>17.821396459676624</v>
      </c>
      <c r="FG30" s="27">
        <f>FG29/FG2</f>
        <v>19.101868353743679</v>
      </c>
      <c r="FH30" s="27">
        <f>FH29/FH2</f>
        <v>19.101868353743679</v>
      </c>
      <c r="FI30" s="27">
        <f>FI29/FI2</f>
        <v>18.261532538246499</v>
      </c>
      <c r="FJ30" s="27"/>
      <c r="FK30" s="27"/>
      <c r="FL30" s="27">
        <f t="shared" ref="FL30" si="550">FL29/FL2</f>
        <v>17.470015629840649</v>
      </c>
      <c r="FM30" s="27">
        <f>FM29/FM2</f>
        <v>17.376726361101362</v>
      </c>
      <c r="FN30" s="27">
        <f>FN29/FN2</f>
        <v>17.547377744436197</v>
      </c>
      <c r="FO30" s="27">
        <f>FO29/FO2</f>
        <v>17.122268066093671</v>
      </c>
      <c r="FP30" s="27">
        <f>FP29/FP2</f>
        <v>16.846929028946516</v>
      </c>
      <c r="FQ30" s="27"/>
      <c r="FR30" s="27"/>
      <c r="FS30" s="27">
        <f t="shared" ref="FS30" si="551">FS29/FS2</f>
        <v>16.890639209528043</v>
      </c>
      <c r="FT30" s="27">
        <f>FT29/FT2</f>
        <v>17.240939212685973</v>
      </c>
      <c r="FU30" s="27">
        <f>FU29/FU2</f>
        <v>18.215936652675062</v>
      </c>
      <c r="FV30" s="27">
        <f>FV29/FV2</f>
        <v>17.601543303316834</v>
      </c>
      <c r="FW30" s="27">
        <f>FW29/FW2</f>
        <v>17.62795930370935</v>
      </c>
      <c r="FX30" s="27"/>
      <c r="FY30" s="27"/>
      <c r="FZ30" s="27">
        <f t="shared" ref="FZ30" si="552">FZ29/FZ2</f>
        <v>17.345984835964398</v>
      </c>
      <c r="GA30" s="27">
        <f>GA29/GA2</f>
        <v>17.479257508930829</v>
      </c>
      <c r="GB30" s="27">
        <f>GB29/GB2</f>
        <v>17.517659252940486</v>
      </c>
      <c r="GC30" s="27">
        <f>GC29/GC2</f>
        <v>17.267770885969981</v>
      </c>
      <c r="GD30" s="27">
        <f>GD29/GD2</f>
        <v>17.155825283928689</v>
      </c>
      <c r="GE30" s="27"/>
      <c r="GF30" s="27"/>
      <c r="GG30" s="27">
        <f t="shared" ref="GG30" si="553">GG29/GG2</f>
        <v>17.920879056707868</v>
      </c>
      <c r="GH30" s="27">
        <f>GH29/GH2</f>
        <v>17.851178573124123</v>
      </c>
      <c r="GI30" s="27">
        <f>GI29/GI2</f>
        <v>18.573664303763969</v>
      </c>
      <c r="GJ30" s="27">
        <f>GJ29/GJ2</f>
        <v>19.166555697509406</v>
      </c>
      <c r="GK30" s="27">
        <f>GK29/GK2</f>
        <v>18.609756979598007</v>
      </c>
      <c r="GL30" s="27"/>
      <c r="GM30" s="27"/>
      <c r="GN30" s="27">
        <f t="shared" ref="GN30" si="554">GN29/GN2</f>
        <v>18.820079410581023</v>
      </c>
      <c r="GO30" s="27">
        <f>GO29/GO2</f>
        <v>18.464235098664503</v>
      </c>
      <c r="GP30" s="27">
        <f>GP29/GP2</f>
        <v>18.358498194924149</v>
      </c>
      <c r="GQ30" s="27">
        <f>GQ29/GQ2</f>
        <v>18.512402808324619</v>
      </c>
      <c r="GR30" s="27">
        <f>GR29/GR2</f>
        <v>19.061713327964689</v>
      </c>
      <c r="GS30" s="27"/>
      <c r="GT30" s="27"/>
      <c r="GU30" s="27">
        <f t="shared" ref="GU30" si="555">GU29/GU2</f>
        <v>18.955770053688255</v>
      </c>
      <c r="GV30" s="27">
        <f>GV29/GV2</f>
        <v>18.773875190241935</v>
      </c>
      <c r="GW30" s="27">
        <f>GW29/GW2</f>
        <v>18.996513000073705</v>
      </c>
      <c r="GX30" s="27">
        <f>GX29/GX2</f>
        <v>19.448280102302782</v>
      </c>
      <c r="GY30" s="27">
        <f>GY29/GY2</f>
        <v>19.248829943278079</v>
      </c>
      <c r="GZ30" s="27"/>
      <c r="HA30" s="27"/>
      <c r="HB30" s="27">
        <f t="shared" ref="HB30" si="556">HB29/HB2</f>
        <v>19.312979512977805</v>
      </c>
      <c r="HC30" s="27">
        <f>HC29/HC2</f>
        <v>19.43984397929799</v>
      </c>
      <c r="HD30" s="27">
        <f>HD29/HD2</f>
        <v>19.569471624266146</v>
      </c>
      <c r="HE30" s="27">
        <f>HE29/HE2</f>
        <v>19.626905900806957</v>
      </c>
      <c r="HF30" s="27">
        <f>HF29/HF2</f>
        <v>19.431662728516351</v>
      </c>
      <c r="HG30" s="27"/>
      <c r="HH30" s="27"/>
      <c r="HI30" s="27">
        <f>HI29/HI2</f>
        <v>19.205090219538935</v>
      </c>
      <c r="HJ30" s="27">
        <f>HJ29/HJ2</f>
        <v>20.259369052846388</v>
      </c>
      <c r="HK30" s="27">
        <f>HK29/HK2</f>
        <v>20.142392531596983</v>
      </c>
      <c r="HL30" s="27">
        <f>HL29/HL2</f>
        <v>19.924713473903182</v>
      </c>
      <c r="HM30" s="27">
        <f>HM29/HM2</f>
        <v>19.937317075115836</v>
      </c>
      <c r="HN30" s="27"/>
      <c r="HO30" s="27"/>
      <c r="HP30" s="27">
        <f>HP29/HP2</f>
        <v>20.401344312581237</v>
      </c>
      <c r="HQ30" s="27">
        <f>HQ29/HQ2</f>
        <v>20.492235926491244</v>
      </c>
      <c r="HR30" s="27">
        <f>HR29/HR2</f>
        <v>20.983685813790355</v>
      </c>
      <c r="HS30" s="27">
        <f>HS29/HS2</f>
        <v>21.498636192669586</v>
      </c>
      <c r="HT30" s="27">
        <f>HT29/HT2</f>
        <v>21.347723661137096</v>
      </c>
      <c r="HU30" s="27"/>
      <c r="HV30" s="27"/>
      <c r="HW30" s="27">
        <f>HW29/HW2</f>
        <v>20.830023617849267</v>
      </c>
      <c r="HX30" s="27">
        <f>HX29/HX2</f>
        <v>20.72716730666793</v>
      </c>
      <c r="HY30" s="27">
        <f>HY29/HY2</f>
        <v>20.474123616278934</v>
      </c>
      <c r="HZ30" s="27">
        <f>HZ29/HZ2</f>
        <v>20.298251871193365</v>
      </c>
      <c r="IA30" s="27">
        <f>IA29/IA2</f>
        <v>20.713465463926223</v>
      </c>
      <c r="IB30" s="27"/>
      <c r="IC30" s="27"/>
      <c r="ID30" s="27">
        <f>ID29/ID2</f>
        <v>20.791514090450679</v>
      </c>
      <c r="IE30" s="27">
        <f>IE29/IE2</f>
        <v>20.444842066983036</v>
      </c>
      <c r="IF30" s="27">
        <f>IF29/IF2</f>
        <v>21.644184498050976</v>
      </c>
      <c r="IG30" s="27">
        <f>IG29/IG2</f>
        <v>21.556312456475847</v>
      </c>
      <c r="IH30" s="27">
        <f>IH29/IH2</f>
        <v>21.958651332533208</v>
      </c>
      <c r="II30" s="27"/>
      <c r="IJ30" s="27"/>
      <c r="IK30" s="27">
        <f>IK29/IK2</f>
        <v>22.201870059478406</v>
      </c>
      <c r="IL30" s="27">
        <f>IL29/IL2</f>
        <v>23.683447175716669</v>
      </c>
      <c r="IM30" s="27">
        <f>IM29/IM2</f>
        <v>24.293742679546625</v>
      </c>
      <c r="IN30" s="27">
        <f>IN29/IN2</f>
        <v>24.796292896069005</v>
      </c>
      <c r="IO30" s="27">
        <f>IO29/IO2</f>
        <v>25.949626584873442</v>
      </c>
      <c r="IP30" s="90"/>
      <c r="IQ30" s="27"/>
      <c r="IR30" s="27">
        <f>IR29/IR2</f>
        <v>25.949626584873442</v>
      </c>
      <c r="IS30" s="27">
        <f>IS29/IS2</f>
        <v>27.387805853321861</v>
      </c>
      <c r="IT30" s="27">
        <f>IT29/IT2</f>
        <v>27.28037851515942</v>
      </c>
      <c r="IU30" s="27">
        <f>IU29/IU2</f>
        <v>27.823679250738305</v>
      </c>
      <c r="IV30" s="27">
        <f>IV29/IV2</f>
        <v>28.502813747893271</v>
      </c>
      <c r="IW30" s="27"/>
      <c r="IX30" s="27"/>
      <c r="IY30" s="27">
        <f>IY29/IY2</f>
        <v>28.590796657817833</v>
      </c>
      <c r="IZ30" s="27">
        <f>IZ29/IZ2</f>
        <v>27.843496619062478</v>
      </c>
      <c r="JA30" s="27">
        <f>JA29/JA2</f>
        <v>27.054149665125088</v>
      </c>
      <c r="JB30" s="27">
        <f>JB29/JB2</f>
        <v>26.348760093221912</v>
      </c>
      <c r="JC30" s="27">
        <f>JC29/JC2</f>
        <v>26.29236966072633</v>
      </c>
      <c r="JD30" s="27"/>
      <c r="JE30" s="27"/>
      <c r="JF30" s="27">
        <f>JF29/JF2</f>
        <v>27.2622179597215</v>
      </c>
      <c r="JG30" s="27">
        <f>JG29/JG2</f>
        <v>27.136077447618153</v>
      </c>
      <c r="JH30" s="27">
        <f>JH29/JH2</f>
        <v>26.620897076963164</v>
      </c>
      <c r="JI30" s="27">
        <f>JI29/JI2</f>
        <v>26.107209538441055</v>
      </c>
      <c r="JJ30" s="27">
        <f>JJ29/JJ2</f>
        <v>26.14171945522645</v>
      </c>
      <c r="JK30" s="27"/>
      <c r="JL30" s="27"/>
      <c r="JM30" s="27">
        <f>JM29/JM2</f>
        <v>25.739182375461972</v>
      </c>
      <c r="JN30" s="27">
        <f>JN29/JN2</f>
        <v>25.966518515617583</v>
      </c>
      <c r="JO30" s="27">
        <f>JO29/JO2</f>
        <v>25.56698777126784</v>
      </c>
      <c r="JP30" s="27">
        <f>JP29/JP2</f>
        <v>26.406842499470159</v>
      </c>
      <c r="JQ30" s="27">
        <f>JQ29/JQ2</f>
        <v>27.511886296242388</v>
      </c>
      <c r="JR30" s="27"/>
      <c r="JS30" s="27"/>
      <c r="JT30" s="27">
        <f>JT29/JT2</f>
        <v>26.242633434670626</v>
      </c>
      <c r="JU30" s="27">
        <f>JU29/JU2</f>
        <v>25.533271265159989</v>
      </c>
      <c r="JV30" s="27">
        <f>JV29/JV2</f>
        <v>25.934603940439949</v>
      </c>
      <c r="JW30" s="27">
        <f>JW29/JW2</f>
        <v>25.045389842126919</v>
      </c>
      <c r="JX30" s="27">
        <f>JX29/JX2</f>
        <v>26.396975547053518</v>
      </c>
      <c r="JY30" s="27"/>
      <c r="JZ30" s="27"/>
      <c r="KA30" s="27">
        <f>KA29/KA2</f>
        <v>26.396975547053518</v>
      </c>
      <c r="KB30" s="27">
        <f>KB29/KB2</f>
        <v>25.72613437649856</v>
      </c>
      <c r="KC30" s="27">
        <f>KC29/KC2</f>
        <v>25.29324574473068</v>
      </c>
      <c r="KD30" s="27">
        <f>KD29/KD2</f>
        <v>25.162379434458941</v>
      </c>
      <c r="KE30" s="27">
        <f>KE29/KE2</f>
        <v>25.272891398876453</v>
      </c>
      <c r="KF30" s="27"/>
      <c r="KG30" s="27"/>
      <c r="KH30" s="27">
        <f>KH29/KH2</f>
        <v>25.967798924128964</v>
      </c>
      <c r="KI30" s="27">
        <f>KI29/KI2</f>
        <v>25.731550897181986</v>
      </c>
      <c r="KJ30" s="27">
        <f>KJ29/KJ2</f>
        <v>26.529680064595837</v>
      </c>
      <c r="KK30" s="27">
        <f>KK29/KK2</f>
        <v>26.160449921257467</v>
      </c>
      <c r="KL30" s="27">
        <f>KL29/KL2</f>
        <v>26.45043193960646</v>
      </c>
      <c r="KM30" s="27"/>
      <c r="KN30" s="27"/>
      <c r="KO30" s="27">
        <f>KO29/KO2</f>
        <v>27.205994797072897</v>
      </c>
      <c r="KP30" s="27">
        <f>KP29/KP2</f>
        <v>26.640720323827406</v>
      </c>
      <c r="KQ30" s="27">
        <f>KQ29/KQ2</f>
        <v>27.429336719706161</v>
      </c>
      <c r="KR30" s="27">
        <f>KR29/KR2</f>
        <v>27.525387730602816</v>
      </c>
      <c r="KS30" s="27">
        <f>KS29/KS2</f>
        <v>27.565925856862908</v>
      </c>
      <c r="KT30" s="27"/>
      <c r="KU30" s="27"/>
      <c r="KV30" s="27">
        <f>KV29/KV2</f>
        <v>27.565925856862908</v>
      </c>
      <c r="KW30" s="27">
        <f>KW29/KW2</f>
        <v>27.222250580577573</v>
      </c>
      <c r="KX30" s="27">
        <f>KX29/KX2</f>
        <v>25.136518241249629</v>
      </c>
      <c r="KY30" s="27">
        <f>KY29/KY2</f>
        <v>25.916209039492013</v>
      </c>
      <c r="KZ30" s="27">
        <f>KZ29/KZ2</f>
        <v>27.039667421256709</v>
      </c>
      <c r="LA30" s="27"/>
      <c r="LB30" s="27"/>
      <c r="LC30" s="27">
        <f>LC29/LC2</f>
        <v>26.345363966115041</v>
      </c>
      <c r="LD30" s="27">
        <f>LD29/LD2</f>
        <v>25.196966286967317</v>
      </c>
      <c r="LE30" s="27">
        <f>LE29/LE2</f>
        <v>24.937185765042852</v>
      </c>
      <c r="LF30" s="27">
        <f>LF29/LF2</f>
        <v>25.057534328514119</v>
      </c>
      <c r="LG30" s="27">
        <f>LG29/LG2</f>
        <v>25.143554996442443</v>
      </c>
      <c r="LH30" s="27"/>
      <c r="LI30" s="27"/>
      <c r="LJ30" s="27">
        <f>LJ29/LJ2</f>
        <v>24.541508467527549</v>
      </c>
      <c r="LK30" s="27">
        <f>LK29/LK2</f>
        <v>24.989742028563487</v>
      </c>
      <c r="LL30" s="27">
        <f>LL29/LL2</f>
        <v>25.139847217734328</v>
      </c>
      <c r="LM30" s="27">
        <f>LM29/LM2</f>
        <v>22.909960376799269</v>
      </c>
      <c r="LN30" s="27">
        <f>LN29/LN2</f>
        <v>22.448603174744648</v>
      </c>
      <c r="LO30" s="27"/>
      <c r="LP30" s="27"/>
      <c r="LQ30" s="27">
        <f>LQ29/LQ2</f>
        <v>21.781399854266301</v>
      </c>
      <c r="LR30" s="27">
        <f>LR29/LR2</f>
        <v>20.881127592026569</v>
      </c>
      <c r="LS30" s="27">
        <f>LS29/LS2</f>
        <v>20.762219128267088</v>
      </c>
      <c r="LT30" s="27">
        <f>LT29/LT2</f>
        <v>20.88203568664105</v>
      </c>
      <c r="LU30" s="27">
        <f>LU29/LU2</f>
        <v>20.922603511917117</v>
      </c>
      <c r="LV30" s="27"/>
      <c r="LW30" s="27"/>
      <c r="LX30" s="27">
        <f>LX29/LX2</f>
        <v>20.958411960676592</v>
      </c>
      <c r="LY30" s="27">
        <f>LY29/LY2</f>
        <v>20.774139354173233</v>
      </c>
      <c r="LZ30" s="27">
        <f>LZ29/LZ2</f>
        <v>20.620698898933988</v>
      </c>
      <c r="MA30" s="27">
        <f>MA29/MA2</f>
        <v>20.282300834705762</v>
      </c>
      <c r="MB30" s="27">
        <f>MB29/MB2</f>
        <v>20.028489544588474</v>
      </c>
      <c r="MC30" s="27"/>
      <c r="MD30" s="27"/>
      <c r="ME30" s="27">
        <f>ME29/ME2</f>
        <v>20.08959085633683</v>
      </c>
      <c r="MF30" s="27">
        <f>MF29/MF2</f>
        <v>19.704146027377952</v>
      </c>
      <c r="MG30" s="27">
        <f>MG29/MG2</f>
        <v>18.021343325668951</v>
      </c>
      <c r="MH30" s="27">
        <f>MH29/MH2</f>
        <v>17.220041506170496</v>
      </c>
      <c r="MI30" s="27">
        <f>MI29/MI2</f>
        <v>17.371534031530025</v>
      </c>
      <c r="MJ30" s="27"/>
      <c r="MK30" s="27"/>
      <c r="ML30" s="27">
        <f>ML29/ML2</f>
        <v>17.299563667652968</v>
      </c>
      <c r="MM30" s="27">
        <f>MM29/MM2</f>
        <v>17.394777252919365</v>
      </c>
      <c r="MN30" s="27">
        <f>MN29/MN2</f>
        <v>17.25567097273116</v>
      </c>
      <c r="MO30" s="27">
        <f>MO29/MO2</f>
        <v>17.265435155150076</v>
      </c>
      <c r="MP30" s="27">
        <f>MP29/MP2</f>
        <v>17.077197618209095</v>
      </c>
      <c r="MQ30" s="27"/>
      <c r="MR30" s="27"/>
      <c r="MS30" s="27">
        <f>MS29/MS2</f>
        <v>17.71173664114832</v>
      </c>
      <c r="MT30" s="27">
        <f>MT29/MT2</f>
        <v>18.039914066384402</v>
      </c>
      <c r="MU30" s="27">
        <f>MU29/MU2</f>
        <v>17.742983744708816</v>
      </c>
      <c r="MV30" s="27">
        <f>MV29/MV2</f>
        <v>17.882645661151379</v>
      </c>
      <c r="MW30" s="27">
        <f>MW29/MW2</f>
        <v>17.882645661151379</v>
      </c>
      <c r="MX30" s="27"/>
      <c r="MY30" s="27"/>
      <c r="MZ30" s="27">
        <f>MZ29/MZ2</f>
        <v>17.981406952650683</v>
      </c>
      <c r="NA30" s="27">
        <f>NA29/NA2</f>
        <v>17.851539285805462</v>
      </c>
      <c r="NB30" s="27">
        <f>NB29/NB2</f>
        <v>18.203870871102033</v>
      </c>
      <c r="NC30" s="27">
        <f>NC29/NC2</f>
        <v>18.203870871102033</v>
      </c>
    </row>
    <row r="31" spans="1:368" x14ac:dyDescent="0.25">
      <c r="A31" s="42" t="s">
        <v>103</v>
      </c>
      <c r="B31" s="46">
        <v>0</v>
      </c>
      <c r="C31" s="105">
        <f t="shared" ref="C31" si="557">(C29/B29)-1</f>
        <v>2.3379013604596377E-3</v>
      </c>
      <c r="D31" s="46">
        <f>(D29/C29)-1</f>
        <v>-7.6266166452758632E-3</v>
      </c>
      <c r="E31" s="46"/>
      <c r="F31" s="46"/>
      <c r="G31" s="46">
        <f>(G29/D29)-1</f>
        <v>-7.8918812271877581E-4</v>
      </c>
      <c r="H31" s="46">
        <f>(H29/G29)-1</f>
        <v>9.5212440308558577E-3</v>
      </c>
      <c r="I31" s="46">
        <f>(I29/H29)-1</f>
        <v>2.0617376420306588E-2</v>
      </c>
      <c r="J31" s="46">
        <f>(J29/I29)-1</f>
        <v>-1.7673916245274368E-3</v>
      </c>
      <c r="K31" s="46">
        <f>(K29/J29)-1</f>
        <v>1.6104089843369529E-2</v>
      </c>
      <c r="L31" s="46"/>
      <c r="M31" s="46"/>
      <c r="N31" s="46">
        <f>(N29/K29)-1</f>
        <v>-1.365518243226882E-2</v>
      </c>
      <c r="O31" s="46">
        <f t="shared" ref="O31:R31" si="558">(O29/N29)-1</f>
        <v>-3.2338248425320959E-3</v>
      </c>
      <c r="P31" s="46">
        <f t="shared" si="558"/>
        <v>-4.301230296039904E-3</v>
      </c>
      <c r="Q31" s="46">
        <f t="shared" si="558"/>
        <v>-2.4928092042185712E-3</v>
      </c>
      <c r="R31" s="46">
        <f t="shared" si="558"/>
        <v>-2.6535344600893129E-3</v>
      </c>
      <c r="S31" s="46"/>
      <c r="T31" s="46"/>
      <c r="U31" s="46">
        <f>(U29/R29)-1</f>
        <v>1.912823087775184E-4</v>
      </c>
      <c r="V31" s="46">
        <f t="shared" ref="V31" si="559">(V29/U29)-1</f>
        <v>-4.4039230622739955E-3</v>
      </c>
      <c r="W31" s="46">
        <f t="shared" ref="W31" si="560">(W29/V29)-1</f>
        <v>3.8713377622712208E-3</v>
      </c>
      <c r="X31" s="46">
        <f t="shared" ref="X31" si="561">(X29/W29)-1</f>
        <v>4.4888259439737066E-3</v>
      </c>
      <c r="Y31" s="46">
        <f t="shared" ref="Y31" si="562">(Y29/X29)-1</f>
        <v>-2.4902425592032706E-3</v>
      </c>
      <c r="Z31" s="46"/>
      <c r="AA31" s="46"/>
      <c r="AB31" s="46">
        <f>(AB29/Y29)-1</f>
        <v>-1.0120881725527275E-2</v>
      </c>
      <c r="AC31" s="46">
        <f t="shared" ref="AC31" si="563">(AC29/AB29)-1</f>
        <v>3.0669741565820807E-3</v>
      </c>
      <c r="AD31" s="46">
        <f t="shared" ref="AD31" si="564">(AD29/AC29)-1</f>
        <v>1.2139966674602487E-3</v>
      </c>
      <c r="AE31" s="46">
        <f t="shared" ref="AE31" si="565">(AE29/AD29)-1</f>
        <v>-1.1994355597365947E-2</v>
      </c>
      <c r="AF31" s="46">
        <f t="shared" ref="AF31" si="566">(AF29/AE29)-1</f>
        <v>-4.0288578656421103E-3</v>
      </c>
      <c r="AG31" s="46"/>
      <c r="AH31" s="46"/>
      <c r="AI31" s="46">
        <f>(AI29/AF29)-1</f>
        <v>5.2508888836562129E-3</v>
      </c>
      <c r="AJ31" s="46">
        <f>(AJ29/AI29)-1</f>
        <v>1.8054441245719755E-2</v>
      </c>
      <c r="AK31" s="46">
        <f>(AK29/AJ29)-1</f>
        <v>-1.5314657305091073E-3</v>
      </c>
      <c r="AL31" s="46">
        <f>(AL29/AK29)-1</f>
        <v>-6.592733865461442E-4</v>
      </c>
      <c r="AM31" s="46">
        <f>(AM29/AL29)-1</f>
        <v>-1.390759229161842E-2</v>
      </c>
      <c r="AN31" s="46"/>
      <c r="AO31" s="46"/>
      <c r="AP31" s="46">
        <f>(AP29/AM29)-1</f>
        <v>-2.7553312185971679E-3</v>
      </c>
      <c r="AQ31" s="46">
        <f>(AQ29/AP29)-1</f>
        <v>-1.4621117742496192E-2</v>
      </c>
      <c r="AR31" s="46">
        <f>(AR29/AQ29)-1</f>
        <v>-5.0273274450568506E-3</v>
      </c>
      <c r="AS31" s="46">
        <f>(AS29/AR29)-1</f>
        <v>-4.610100730703115E-4</v>
      </c>
      <c r="AT31" s="46">
        <f>(AT29/AS29)-1</f>
        <v>5.2366939314596461E-3</v>
      </c>
      <c r="AU31" s="46"/>
      <c r="AV31" s="46"/>
      <c r="AW31" s="46">
        <f>(AW29/AT29)-1</f>
        <v>1.390466037864968E-4</v>
      </c>
      <c r="AX31" s="46">
        <f>(AX29/AW29)-1</f>
        <v>-7.2242033820314466E-3</v>
      </c>
      <c r="AY31" s="46">
        <f>(AY29/AX29)-1</f>
        <v>-5.8780476647911639E-3</v>
      </c>
      <c r="AZ31" s="46">
        <f>(AZ29/AY29)-1</f>
        <v>-3.3054460072492464E-3</v>
      </c>
      <c r="BA31" s="46">
        <f>(BA29/AZ29)-1</f>
        <v>-1.1612550662597476E-3</v>
      </c>
      <c r="BB31" s="46"/>
      <c r="BC31" s="46"/>
      <c r="BD31" s="46">
        <f>(BD29/BA29)-1</f>
        <v>-6.3492063492064377E-3</v>
      </c>
      <c r="BE31" s="46">
        <f>(BE29/BD29)-1</f>
        <v>0</v>
      </c>
      <c r="BF31" s="46">
        <f>(BF29/BE29)-1</f>
        <v>-1.2971233040415031E-2</v>
      </c>
      <c r="BG31" s="46">
        <f>(BG29/BF29)-1</f>
        <v>-5.8725356074432744E-3</v>
      </c>
      <c r="BH31" s="46">
        <f>(BH29/BG29)-1</f>
        <v>-1.3595692375066082E-2</v>
      </c>
      <c r="BI31" s="46"/>
      <c r="BJ31" s="46"/>
      <c r="BK31" s="46">
        <f>(BK29/BH29)-1</f>
        <v>1.6129032258064502E-2</v>
      </c>
      <c r="BL31" s="46">
        <f>(BL29/BK29)-1</f>
        <v>1.4038371548898976E-3</v>
      </c>
      <c r="BM31" s="46">
        <f>(BM29/BL29)-1</f>
        <v>-8.2869265446829932E-3</v>
      </c>
      <c r="BN31" s="46">
        <f>(BN29/BM29)-1</f>
        <v>-2.0540680937642053E-2</v>
      </c>
      <c r="BO31" s="46">
        <f>(BO29/BN29)-1</f>
        <v>-5.4890649216463583E-3</v>
      </c>
      <c r="BP31" s="46"/>
      <c r="BQ31" s="46"/>
      <c r="BR31" s="46">
        <f>(BR29/BO29)-1</f>
        <v>-1.9481204753160619E-2</v>
      </c>
      <c r="BS31" s="46">
        <f>(BS29/BR29)-1</f>
        <v>1.4756907260655261E-2</v>
      </c>
      <c r="BT31" s="46">
        <f>(BT29/BS29)-1</f>
        <v>-9.628757890232098E-4</v>
      </c>
      <c r="BU31" s="46">
        <f>(BU29/BT29)-1</f>
        <v>-4.2874550723450477E-2</v>
      </c>
      <c r="BV31" s="46">
        <f>(BV29/BU29)-1</f>
        <v>3.1050720047299363E-2</v>
      </c>
      <c r="BW31" s="46"/>
      <c r="BX31" s="46"/>
      <c r="BY31" s="46">
        <f>(BY29/BV29)-1</f>
        <v>-4.2634483595123895E-2</v>
      </c>
      <c r="BZ31" s="46">
        <f>(BZ29/BY29)-1</f>
        <v>-2.0300245583458887E-2</v>
      </c>
      <c r="CA31" s="46">
        <f t="shared" ref="CA31:CC31" si="567">(CA29/BZ29)-1</f>
        <v>-1.1975579211020659E-2</v>
      </c>
      <c r="CB31" s="46">
        <f t="shared" si="567"/>
        <v>-6.5318818040435156E-3</v>
      </c>
      <c r="CC31" s="46">
        <f t="shared" si="567"/>
        <v>2.3803837274102513E-2</v>
      </c>
      <c r="CD31" s="46"/>
      <c r="CE31" s="46"/>
      <c r="CF31" s="46">
        <f>(CF29/CC29)-1</f>
        <v>-1.0905941178786627E-2</v>
      </c>
      <c r="CG31" s="46">
        <f>(CG29/CF29)-1</f>
        <v>1.7353579175705125E-3</v>
      </c>
      <c r="CH31" s="46">
        <f>(CH29/CG29)-1</f>
        <v>9.6631832623785829E-3</v>
      </c>
      <c r="CI31" s="46">
        <f>(CI29/CH29)-1</f>
        <v>1.391805147279368E-2</v>
      </c>
      <c r="CJ31" s="46">
        <f>(CJ29/CI29)-1</f>
        <v>-2.1504324345477888E-2</v>
      </c>
      <c r="CK31" s="46"/>
      <c r="CL31" s="46"/>
      <c r="CM31" s="46">
        <f>(CM29/CJ29)-1</f>
        <v>-1.8746139355152902E-2</v>
      </c>
      <c r="CN31" s="46">
        <f>(CN29/CM29)-1</f>
        <v>-3.9066049626991561E-2</v>
      </c>
      <c r="CO31" s="46">
        <f>(CO29/CN29)-1</f>
        <v>-7.9767947788251803E-3</v>
      </c>
      <c r="CP31" s="46">
        <f>(CP29/CO29)-1</f>
        <v>-4.6725421668440958E-3</v>
      </c>
      <c r="CQ31" s="46">
        <f>(CQ29/CP29)-1</f>
        <v>-3.9101859350610058E-2</v>
      </c>
      <c r="CR31" s="46"/>
      <c r="CS31" s="46"/>
      <c r="CT31" s="46">
        <f>(CT29/CQ29)-1</f>
        <v>-4.1332053241814548E-2</v>
      </c>
      <c r="CU31" s="46">
        <f>(CU29/CT29)-1</f>
        <v>4.8645957023021325E-3</v>
      </c>
      <c r="CV31" s="46">
        <f>(CV29/CU29)-1</f>
        <v>1.8035303146586301E-3</v>
      </c>
      <c r="CW31" s="46">
        <f>(CW29/CV29)-1</f>
        <v>2.6469198046320974E-2</v>
      </c>
      <c r="CX31" s="46">
        <f>(CX29/CW29)-1</f>
        <v>0</v>
      </c>
      <c r="CY31" s="46"/>
      <c r="CZ31" s="46"/>
      <c r="DA31" s="46">
        <f>(DA29/CX29)-1</f>
        <v>-2.0165569942687367E-2</v>
      </c>
      <c r="DB31" s="46">
        <f>(DB29/DA29)-1</f>
        <v>1.718975990743421E-2</v>
      </c>
      <c r="DC31" s="46">
        <f>(DC29/DB29)-1</f>
        <v>-9.9094970787030334E-3</v>
      </c>
      <c r="DD31" s="46">
        <f>(DD29/DC29)-1</f>
        <v>0</v>
      </c>
      <c r="DE31" s="46">
        <f>(DE29/DD29)-1</f>
        <v>-3.7283621837549408E-3</v>
      </c>
      <c r="DF31" s="46"/>
      <c r="DG31" s="46"/>
      <c r="DH31" s="46">
        <f>(DH29/DE29)-1</f>
        <v>1.2459414425452842E-2</v>
      </c>
      <c r="DI31" s="46">
        <v>-4.9967823749857976E-3</v>
      </c>
      <c r="DJ31" s="46">
        <f>(DJ29/DI29)-1</f>
        <v>1.5671654435099658E-2</v>
      </c>
      <c r="DK31" s="46">
        <f>(DK29/DJ29)-1</f>
        <v>-1.1383666274970561E-2</v>
      </c>
      <c r="DL31" s="46">
        <f>(DL29/DK29)-1</f>
        <v>-1.9818453570923933E-2</v>
      </c>
      <c r="DM31" s="46"/>
      <c r="DN31" s="46"/>
      <c r="DO31" s="46">
        <f>(DO29/DL29)-1</f>
        <v>2.6971874722738765E-3</v>
      </c>
      <c r="DP31" s="46">
        <f>(DP29/DO29)-1</f>
        <v>1.2122844827586299E-2</v>
      </c>
      <c r="DQ31" s="46">
        <f>(DQ29/DP29)-1</f>
        <v>2.564102564102555E-2</v>
      </c>
      <c r="DR31" s="46">
        <f>(DR29/DQ29)-1</f>
        <v>3.8697550997812691E-4</v>
      </c>
      <c r="DS31" s="46">
        <v>3.8697550997812691E-4</v>
      </c>
      <c r="DT31" s="46"/>
      <c r="DU31" s="46"/>
      <c r="DV31" s="46">
        <f>(DV29/DS29)-1</f>
        <v>-2.771706023578302E-2</v>
      </c>
      <c r="DW31" s="46">
        <f>(DW29/DV29)-1</f>
        <v>8.3647991906197205E-3</v>
      </c>
      <c r="DX31" s="46">
        <f>(DX29/DW29)-1</f>
        <v>2.5506855116192995E-2</v>
      </c>
      <c r="DY31" s="46">
        <f>(DY29/DX29)-1</f>
        <v>-2.8940063740104938E-2</v>
      </c>
      <c r="DZ31" s="46">
        <f>(DZ29/DY29)-1</f>
        <v>2.8419444100276969E-2</v>
      </c>
      <c r="EA31" s="46"/>
      <c r="EB31" s="46"/>
      <c r="EC31" s="46">
        <f>(EC29/DZ29)-1</f>
        <v>-5.1940432434299799E-3</v>
      </c>
      <c r="ED31" s="46">
        <f>(ED29/EC29)-1</f>
        <v>4.0020790020789399E-3</v>
      </c>
      <c r="EE31" s="46">
        <f>(EE29/ED29)-1</f>
        <v>-6.7287653128654812E-3</v>
      </c>
      <c r="EF31" s="46">
        <f>(EF29/EE29)-1</f>
        <v>-5.895332580976409E-3</v>
      </c>
      <c r="EG31" s="46">
        <f>(EG29/EF29)-1</f>
        <v>1.9630405660701289E-2</v>
      </c>
      <c r="EH31" s="46"/>
      <c r="EI31" s="46"/>
      <c r="EJ31" s="46">
        <f>(EJ29/EG29)-1</f>
        <v>1.4885309907272104E-2</v>
      </c>
      <c r="EK31" s="46">
        <f>(EK29/EJ29)-1</f>
        <v>-1.2648281926243454E-2</v>
      </c>
      <c r="EL31" s="46">
        <f>(EL29/EK29)-1</f>
        <v>4.3535504256999591E-3</v>
      </c>
      <c r="EM31" s="46">
        <f>(EM29/EL29)-1</f>
        <v>1.694158811768065E-2</v>
      </c>
      <c r="EN31" s="46">
        <f>(EN29/EM29)-1</f>
        <v>3.7810232058061999E-3</v>
      </c>
      <c r="EO31" s="46"/>
      <c r="EP31" s="46"/>
      <c r="EQ31" s="46">
        <f>(EQ29/EN29)-1</f>
        <v>1.8915810038525382E-2</v>
      </c>
      <c r="ER31" s="46">
        <f>(ER29/EQ29)-1</f>
        <v>3.5765783274988916E-2</v>
      </c>
      <c r="ES31" s="46">
        <f>(ES29/ER29)-1</f>
        <v>2.9085572186970499E-2</v>
      </c>
      <c r="ET31" s="46">
        <f>(ET29/ES29)-1</f>
        <v>2.2334880205371999E-2</v>
      </c>
      <c r="EU31" s="46">
        <f>(EU29/ET29)-1</f>
        <v>-1.5812753409509717E-2</v>
      </c>
      <c r="EV31" s="46"/>
      <c r="EW31" s="46"/>
      <c r="EX31" s="46">
        <f>(EX29/EU29)-1</f>
        <v>1.1633977179506205E-2</v>
      </c>
      <c r="EY31" s="46">
        <f>(EY29/EX29)-1</f>
        <v>1.9734590668846641E-2</v>
      </c>
      <c r="EZ31" s="46">
        <f>(EZ29/EY29)-1</f>
        <v>1.0650723576109078E-2</v>
      </c>
      <c r="FA31" s="46">
        <f>(FA29/EZ29)-1</f>
        <v>3.4700526167668277E-2</v>
      </c>
      <c r="FB31" s="46">
        <f>(FB29/FA29)-1</f>
        <v>2.545659118763921E-2</v>
      </c>
      <c r="FC31" s="46"/>
      <c r="FD31" s="46"/>
      <c r="FE31" s="46">
        <f>(FE29/FB29)-1</f>
        <v>8.9807006162827552E-3</v>
      </c>
      <c r="FF31" s="46">
        <f>(FF29/FE29)-1</f>
        <v>4.9306797655113144E-2</v>
      </c>
      <c r="FG31" s="46">
        <f>(FG29/FF29)-1</f>
        <v>3.3955162821142082E-3</v>
      </c>
      <c r="FH31" s="46">
        <f>(FH29/FG29)-1</f>
        <v>0</v>
      </c>
      <c r="FI31" s="46">
        <f>(FI29/FH29)-1</f>
        <v>-3.9528487229862463E-2</v>
      </c>
      <c r="FJ31" s="46"/>
      <c r="FK31" s="46"/>
      <c r="FL31" s="46">
        <f>(FL29/FI29)-1</f>
        <v>-1.8889745566692429E-2</v>
      </c>
      <c r="FM31" s="46">
        <f>(FM29/FL29)-1</f>
        <v>2.5711859045192575E-2</v>
      </c>
      <c r="FN31" s="46">
        <f>(FN29/FM29)-1</f>
        <v>3.6572302384960675E-3</v>
      </c>
      <c r="FO31" s="46">
        <f>(FO29/FN29)-1</f>
        <v>-5.0512796533555004E-3</v>
      </c>
      <c r="FP31" s="46">
        <f>(FP29/FO29)-1</f>
        <v>3.7409049248982029E-5</v>
      </c>
      <c r="FQ31" s="46"/>
      <c r="FR31" s="46"/>
      <c r="FS31" s="46">
        <f>(FS29/FP29)-1</f>
        <v>2.3744327212148031E-2</v>
      </c>
      <c r="FT31" s="46">
        <f>(FT29/FS29)-1</f>
        <v>1.0076979613941273E-2</v>
      </c>
      <c r="FU31" s="46">
        <f>(FU29/FT29)-1</f>
        <v>-9.4809517691063494E-4</v>
      </c>
      <c r="FV31" s="46">
        <f>(FV29/FU29)-1</f>
        <v>-1.5989790556264705E-2</v>
      </c>
      <c r="FW31" s="46">
        <f>(FW29/FV29)-1</f>
        <v>7.6886464321024306E-4</v>
      </c>
      <c r="FX31" s="46"/>
      <c r="FY31" s="46"/>
      <c r="FZ31" s="46">
        <f>(FZ29/FW29)-1</f>
        <v>3.9145057247349513E-3</v>
      </c>
      <c r="GA31" s="46">
        <f>(GA29/FZ29)-1</f>
        <v>-6.2823018061616276E-3</v>
      </c>
      <c r="GB31" s="46">
        <f>(GB29/GA29)-1</f>
        <v>2.0652761468060943E-2</v>
      </c>
      <c r="GC31" s="46">
        <f>(GC29/GB29)-1</f>
        <v>1.1768033946251588E-2</v>
      </c>
      <c r="GD31" s="46">
        <f>(GD29/GC29)-1</f>
        <v>-6.482921436735456E-3</v>
      </c>
      <c r="GE31" s="46"/>
      <c r="GF31" s="46"/>
      <c r="GG31" s="46">
        <f>(GG29/GD29)-1</f>
        <v>4.362583993525182E-2</v>
      </c>
      <c r="GH31" s="46">
        <f>(GH29/GG29)-1</f>
        <v>-4.3515774468244617E-3</v>
      </c>
      <c r="GI31" s="46">
        <f>(GI29/GH29)-1</f>
        <v>4.5544661022630661E-2</v>
      </c>
      <c r="GJ31" s="46">
        <f>(GJ29/GI29)-1</f>
        <v>9.5139216611610511E-3</v>
      </c>
      <c r="GK31" s="46">
        <f>(GK29/GJ29)-1</f>
        <v>-8.6456949304789532E-3</v>
      </c>
      <c r="GL31" s="46"/>
      <c r="GM31" s="46"/>
      <c r="GN31" s="46">
        <f>(GN29/GK29)-1</f>
        <v>-8.6008638258872061E-4</v>
      </c>
      <c r="GO31" s="46">
        <f>(GO29/GN29)-1</f>
        <v>-1.4773878603665747E-2</v>
      </c>
      <c r="GP31" s="46">
        <f>(GP29/GO29)-1</f>
        <v>1.4900538438528121E-2</v>
      </c>
      <c r="GQ31" s="46">
        <f>(GQ29/GP29)-1</f>
        <v>-1.2883469947906345E-3</v>
      </c>
      <c r="GR31" s="46">
        <f>(GR29/GQ29)-1</f>
        <v>2.421200268949808E-2</v>
      </c>
      <c r="GS31" s="46"/>
      <c r="GT31" s="46"/>
      <c r="GU31" s="46">
        <f>(GU29/GR29)-1</f>
        <v>-2.3306980906921959E-3</v>
      </c>
      <c r="GV31" s="46">
        <f>(GV29/GU29)-1</f>
        <v>1.4203241288168744E-2</v>
      </c>
      <c r="GW31" s="46">
        <f>(GW29/GV29)-1</f>
        <v>1.117399349945436E-2</v>
      </c>
      <c r="GX31" s="46">
        <f>(GX29/GW29)-1</f>
        <v>1.1284770693100743E-3</v>
      </c>
      <c r="GY31" s="46">
        <f>(GY29/GX29)-1</f>
        <v>-9.56983679496759E-3</v>
      </c>
      <c r="GZ31" s="46"/>
      <c r="HA31" s="46"/>
      <c r="HB31" s="46">
        <f>(HB29/GY29)-1</f>
        <v>4.953166557452704E-3</v>
      </c>
      <c r="HC31" s="46">
        <f>(HC29/HB29)-1</f>
        <v>2.1632479622979428E-3</v>
      </c>
      <c r="HD31" s="46">
        <f>(HD29/HC29)-1</f>
        <v>1.9012753897023948E-2</v>
      </c>
      <c r="HE31" s="46">
        <f>(HE29/HD29)-1</f>
        <v>-8.5272215148357589E-3</v>
      </c>
      <c r="HF31" s="46">
        <f>(HF29/HE29)-1</f>
        <v>-3.7670574668461354E-3</v>
      </c>
      <c r="HG31" s="46"/>
      <c r="HH31" s="46"/>
      <c r="HI31" s="46">
        <f>(HI29/HF29)-1</f>
        <v>2.6473470003016697E-3</v>
      </c>
      <c r="HJ31" s="46">
        <f>(HJ29/HI29)-1</f>
        <v>6.1585968070609676E-2</v>
      </c>
      <c r="HK31" s="46">
        <f>(HK29/HJ29)-1</f>
        <v>1.0785298633356755E-2</v>
      </c>
      <c r="HL31" s="46">
        <f>(HL29/HK29)-1</f>
        <v>-1.2558957849816754E-2</v>
      </c>
      <c r="HM31" s="46">
        <f>(HM29/HL29)-1</f>
        <v>-1.4679846562407728E-2</v>
      </c>
      <c r="HN31" s="46"/>
      <c r="HO31" s="46"/>
      <c r="HP31" s="46">
        <f>(HP29/HM29)-1</f>
        <v>3.6871870943816054E-2</v>
      </c>
      <c r="HQ31" s="46">
        <f>(HQ29/HP29)-1</f>
        <v>-6.4846542131832274E-3</v>
      </c>
      <c r="HR31" s="46">
        <f>(HR29/HQ29)-1</f>
        <v>4.5382326602536605E-2</v>
      </c>
      <c r="HS31" s="46">
        <f>(HS29/HR29)-1</f>
        <v>1.3941038700323372E-2</v>
      </c>
      <c r="HT31" s="46">
        <f>(HT29/HS29)-1</f>
        <v>-1.055337075040319E-2</v>
      </c>
      <c r="HU31" s="46"/>
      <c r="HV31" s="46"/>
      <c r="HW31" s="46">
        <f>(HW29/HT29)-1</f>
        <v>-1.1836165449407243E-2</v>
      </c>
      <c r="HX31" s="46">
        <f>(HX29/HW29)-1</f>
        <v>-2.9639929742389937E-3</v>
      </c>
      <c r="HY31" s="46">
        <f>(HY29/HX29)-1</f>
        <v>-1.4163903187422E-2</v>
      </c>
      <c r="HZ31" s="46">
        <f>(HZ29/HY29)-1</f>
        <v>-1.8860234911031171E-2</v>
      </c>
      <c r="IA31" s="46">
        <f>(IA29/HZ29)-1</f>
        <v>7.9556197713204213E-3</v>
      </c>
      <c r="IB31" s="46"/>
      <c r="IC31" s="46"/>
      <c r="ID31" s="46">
        <f>(ID29/IA29)-1</f>
        <v>2.1421656570858483E-2</v>
      </c>
      <c r="IE31" s="46">
        <f>(IE29/ID29)-1</f>
        <v>-7.6793942208086552E-4</v>
      </c>
      <c r="IF31" s="46">
        <f>(IF29/IE29)-1</f>
        <v>5.3583723124107641E-2</v>
      </c>
      <c r="IG31" s="46">
        <f>(IG29/IF29)-1</f>
        <v>-4.9327113827675184E-3</v>
      </c>
      <c r="IH31" s="46">
        <f>(IH29/IG29)-1</f>
        <v>2.3355768527324461E-2</v>
      </c>
      <c r="II31" s="46"/>
      <c r="IJ31" s="46"/>
      <c r="IK31" s="46">
        <f>(IK29/IH29)-1</f>
        <v>-6.2145859989037877E-4</v>
      </c>
      <c r="IL31" s="46">
        <f>(IL29/IK29)-1</f>
        <v>7.3799657879019209E-2</v>
      </c>
      <c r="IM31" s="46">
        <f>(IM29/IL29)-1</f>
        <v>-1.1165906764676325E-4</v>
      </c>
      <c r="IN31" s="46">
        <f>(IN29/IM29)-1</f>
        <v>1.2416157962167329E-2</v>
      </c>
      <c r="IO31" s="46">
        <f>(IO29/IN29)-1</f>
        <v>1.3029647537854627E-2</v>
      </c>
      <c r="IP31" s="91"/>
      <c r="IQ31" s="46"/>
      <c r="IR31" s="46">
        <f>(IR29/IO29)-1</f>
        <v>0</v>
      </c>
      <c r="IS31" s="46">
        <f>(IS29/IR29)-1</f>
        <v>-1.5830151783220114E-2</v>
      </c>
      <c r="IT31" s="46">
        <f>(IT29/IS29)-1</f>
        <v>2.1367601967741567E-2</v>
      </c>
      <c r="IU31" s="46">
        <f>(IU29/IT29)-1</f>
        <v>1.6624789828652009E-3</v>
      </c>
      <c r="IV31" s="46">
        <f>(IV29/IU29)-1</f>
        <v>1.8526981353719663E-2</v>
      </c>
      <c r="IW31" s="46"/>
      <c r="IX31" s="46"/>
      <c r="IY31" s="46">
        <f>(IY29/IV29)-1</f>
        <v>-2.4537098205016372E-3</v>
      </c>
      <c r="IZ31" s="46">
        <f>(IZ29/IY29)-1</f>
        <v>-3.5184131499921278E-3</v>
      </c>
      <c r="JA31" s="46">
        <f>(JA29/IZ29)-1</f>
        <v>1.2165988823140683E-2</v>
      </c>
      <c r="JB31" s="46">
        <f>(JB29/JA29)-1</f>
        <v>-1.1599163339038876E-3</v>
      </c>
      <c r="JC31" s="46">
        <f>(JC29/JB29)-1</f>
        <v>-5.5969443709108502E-3</v>
      </c>
      <c r="JD31" s="46"/>
      <c r="JE31" s="46"/>
      <c r="JF31" s="46">
        <f>(JF29/JC29)-1</f>
        <v>-4.203942171684627E-3</v>
      </c>
      <c r="JG31" s="46">
        <f>(JG29/JF29)-1</f>
        <v>2.0985586215782615E-3</v>
      </c>
      <c r="JH31" s="46">
        <f>(JH29/JG29)-1</f>
        <v>-1.7809358501482686E-2</v>
      </c>
      <c r="JI31" s="46">
        <f>(JI29/JH29)-1</f>
        <v>-1.5305030184081581E-2</v>
      </c>
      <c r="JJ31" s="46">
        <f>(JJ29/JI29)-1</f>
        <v>8.4435182523723284E-4</v>
      </c>
      <c r="JK31" s="46"/>
      <c r="JL31" s="46"/>
      <c r="JM31" s="46">
        <f>(JM29/JJ29)-1</f>
        <v>-3.4195685256466213E-3</v>
      </c>
      <c r="JN31" s="46">
        <f>(JN29/JM29)-1</f>
        <v>-1.185316231755873E-2</v>
      </c>
      <c r="JO31" s="46">
        <f>(JO29/JN29)-1</f>
        <v>2.1452379263882104E-3</v>
      </c>
      <c r="JP31" s="46">
        <f>(JP29/JO29)-1</f>
        <v>-6.0243098621481916E-4</v>
      </c>
      <c r="JQ31" s="46">
        <f>(JQ29/JP29)-1</f>
        <v>-4.0736083314163452E-4</v>
      </c>
      <c r="JR31" s="46"/>
      <c r="JS31" s="46"/>
      <c r="JT31" s="46">
        <f>(JT29/JQ29)-1</f>
        <v>2.9309364786129777E-3</v>
      </c>
      <c r="JU31" s="46">
        <f>(JU29/JT29)-1</f>
        <v>5.0165134339017481E-3</v>
      </c>
      <c r="JV31" s="46">
        <f>(JV29/JU29)-1</f>
        <v>0</v>
      </c>
      <c r="JW31" s="46">
        <f>(JW29/JV29)-1</f>
        <v>-3.2386070430806546E-3</v>
      </c>
      <c r="JX31" s="46">
        <f>(JX29/JW29)-1</f>
        <v>1.456941686224944E-2</v>
      </c>
      <c r="JY31" s="46"/>
      <c r="JZ31" s="46"/>
      <c r="KA31" s="46">
        <f>(KA29/JX29)-1</f>
        <v>0</v>
      </c>
      <c r="KB31" s="46">
        <f>(KB29/KA29)-1</f>
        <v>-8.3606351934403245E-3</v>
      </c>
      <c r="KC31" s="46">
        <f>(KC29/KB29)-1</f>
        <v>3.3230349188102526E-3</v>
      </c>
      <c r="KD31" s="46">
        <f>(KD29/KC29)-1</f>
        <v>-8.8482971033845281E-3</v>
      </c>
      <c r="KE31" s="46">
        <f>(KE29/KD29)-1</f>
        <v>-9.6046102129021538E-4</v>
      </c>
      <c r="KF31" s="46"/>
      <c r="KG31" s="46"/>
      <c r="KH31" s="46">
        <f>(KH29/KE29)-1</f>
        <v>2.0076553455733004E-2</v>
      </c>
      <c r="KI31" s="46">
        <f>(KI29/KH29)-1</f>
        <v>3.4571085675390023E-3</v>
      </c>
      <c r="KJ31" s="46">
        <f>(KJ29/KI29)-1</f>
        <v>-3.1426887845292795E-3</v>
      </c>
      <c r="KK31" s="46">
        <f>(KK29/KJ29)-1</f>
        <v>3.3323181109696787E-3</v>
      </c>
      <c r="KL31" s="46">
        <f>(KL29/KK29)-1</f>
        <v>-5.345973590890396E-3</v>
      </c>
      <c r="KM31" s="46"/>
      <c r="KN31" s="46"/>
      <c r="KO31" s="46">
        <f>(KO29/KL29)-1</f>
        <v>-3.6928539724812026E-3</v>
      </c>
      <c r="KP31" s="46">
        <f>(KP29/KO29)-1</f>
        <v>-2.8679165117637684E-3</v>
      </c>
      <c r="KQ31" s="46">
        <f>(KQ29/KP29)-1</f>
        <v>-2.2377985462097461E-2</v>
      </c>
      <c r="KR31" s="46">
        <f>(KR29/KQ29)-1</f>
        <v>-3.4602076124579106E-4</v>
      </c>
      <c r="KS31" s="46">
        <f>(KS29/KR29)-1</f>
        <v>1.4727540500736325E-3</v>
      </c>
      <c r="KT31" s="46"/>
      <c r="KU31" s="46"/>
      <c r="KV31" s="46">
        <f>(KV29/KS29)-1</f>
        <v>0</v>
      </c>
      <c r="KW31" s="46">
        <f>(KW29/KV29)-1</f>
        <v>6.284828299460532E-3</v>
      </c>
      <c r="KX31" s="46">
        <f>(KX29/KW29)-1</f>
        <v>-4.1273918860848968E-2</v>
      </c>
      <c r="KY31" s="46">
        <f>(KY29/KX29)-1</f>
        <v>2.3516297801190245E-2</v>
      </c>
      <c r="KZ31" s="46">
        <f>(KZ29/KY29)-1</f>
        <v>5.6228530103055174E-3</v>
      </c>
      <c r="LA31" s="46"/>
      <c r="LB31" s="46"/>
      <c r="LC31" s="46">
        <f>(LC29/KZ29)-1</f>
        <v>4.7180885304252129E-2</v>
      </c>
      <c r="LD31" s="46">
        <f>(LD29/LC29)-1</f>
        <v>-1.6296351479708759E-2</v>
      </c>
      <c r="LE31" s="46">
        <f>(LE29/LD29)-1</f>
        <v>-5.9981117055741828E-3</v>
      </c>
      <c r="LF31" s="46">
        <f>(LF29/LE29)-1</f>
        <v>-1.3680649276219814E-3</v>
      </c>
      <c r="LG31" s="46">
        <f>(LG29/LF29)-1</f>
        <v>-1.3855718218446333E-2</v>
      </c>
      <c r="LH31" s="46"/>
      <c r="LI31" s="46"/>
      <c r="LJ31" s="46">
        <f>(LJ29/LG29)-1</f>
        <v>1.2104437678752689E-2</v>
      </c>
      <c r="LK31" s="46">
        <f>(LK29/LJ29)-1</f>
        <v>4.2620216807189859E-3</v>
      </c>
      <c r="LL31" s="46">
        <f>(LL29/LK29)-1</f>
        <v>1.9573390768765631E-2</v>
      </c>
      <c r="LM31" s="46">
        <f>(LM29/LL29)-1</f>
        <v>-9.1576658626516871E-2</v>
      </c>
      <c r="LN31" s="46">
        <f>(LN29/LM29)-1</f>
        <v>-3.2895351662522998E-3</v>
      </c>
      <c r="LO31" s="46"/>
      <c r="LP31" s="46"/>
      <c r="LQ31" s="46">
        <f>(LQ29/LN29)-1</f>
        <v>-5.9823502090107228E-3</v>
      </c>
      <c r="LR31" s="46">
        <f>(LR29/LQ29)-1</f>
        <v>-3.8679350038864913E-3</v>
      </c>
      <c r="LS31" s="46">
        <f>(LS29/LR29)-1</f>
        <v>9.8869264554715119E-3</v>
      </c>
      <c r="LT31" s="46">
        <f>(LT29/LS29)-1</f>
        <v>5.7708936426181801E-3</v>
      </c>
      <c r="LU31" s="46">
        <f>(LU29/LT29)-1</f>
        <v>-5.4775569722009809E-3</v>
      </c>
      <c r="LV31" s="46"/>
      <c r="LW31" s="46"/>
      <c r="LX31" s="46">
        <f>(LX29/LU29)-1</f>
        <v>-5.9700460861508153E-3</v>
      </c>
      <c r="LY31" s="46">
        <f>(LY29/LX29)-1</f>
        <v>-1.8315179152217809E-2</v>
      </c>
      <c r="LZ31" s="46">
        <f>(LZ29/LY29)-1</f>
        <v>9.987754477269295E-3</v>
      </c>
      <c r="MA31" s="46">
        <f>(MA29/LZ29)-1</f>
        <v>-7.0333757521391371E-3</v>
      </c>
      <c r="MB31" s="46">
        <f>(MB29/MA29)-1</f>
        <v>-1.5666402336421692E-3</v>
      </c>
      <c r="MC31" s="46"/>
      <c r="MD31" s="46"/>
      <c r="ME31" s="46">
        <f>(ME29/MB29)-1</f>
        <v>-6.3178756501079958E-3</v>
      </c>
      <c r="MF31" s="46">
        <f>(MF29/ME29)-1</f>
        <v>-1.8181157570163253E-2</v>
      </c>
      <c r="MG31" s="46">
        <f>(MG29/MF29)-1</f>
        <v>-8.5028955424379937E-2</v>
      </c>
      <c r="MH31" s="46">
        <f>(MH29/MG29)-1</f>
        <v>-1.7280357310643257E-2</v>
      </c>
      <c r="MI31" s="46">
        <f>(MI29/MH29)-1</f>
        <v>3.1762941919191157E-3</v>
      </c>
      <c r="MJ31" s="46"/>
      <c r="MK31" s="46"/>
      <c r="ML31" s="46">
        <f>(ML29/MI29)-1</f>
        <v>2.2343054869007339E-3</v>
      </c>
      <c r="MM31" s="46">
        <f>(MM29/ML29)-1</f>
        <v>1.4901046172506982E-2</v>
      </c>
      <c r="MN31" s="46">
        <f>(MN29/MM29)-1</f>
        <v>-1.7432522427234254E-3</v>
      </c>
      <c r="MO31" s="46">
        <f>(MO29/MN29)-1</f>
        <v>8.7929024481812057E-3</v>
      </c>
      <c r="MP31" s="46">
        <f>(MP29/MO29)-1</f>
        <v>3.6938238672150625E-3</v>
      </c>
      <c r="MQ31" s="46"/>
      <c r="MR31" s="46"/>
      <c r="MS31" s="46">
        <f>(MS29/MP29)-1</f>
        <v>1.0364860565562628E-2</v>
      </c>
      <c r="MT31" s="46">
        <f>(MT29/MS29)-1</f>
        <v>1.9234505537206736E-3</v>
      </c>
      <c r="MU31" s="46">
        <f>(MU29/MT29)-1</f>
        <v>5.536479892824353E-3</v>
      </c>
      <c r="MV31" s="46">
        <f>(MV29/MU29)-1</f>
        <v>9.6430373256599644E-3</v>
      </c>
      <c r="MW31" s="46">
        <f>(MW29/MV29)-1</f>
        <v>0</v>
      </c>
      <c r="MX31" s="46"/>
      <c r="MY31" s="46"/>
      <c r="MZ31" s="46">
        <f>(MZ29/MW29)-1</f>
        <v>-2.9072565894608937E-3</v>
      </c>
      <c r="NA31" s="46">
        <f>(NA29/MZ29)-1</f>
        <v>0</v>
      </c>
      <c r="NB31" s="46">
        <f>(NB29/NA29)-1</f>
        <v>3.1082652362566909E-2</v>
      </c>
      <c r="NC31" s="46">
        <f>(NC29/NB29)-1</f>
        <v>0</v>
      </c>
    </row>
    <row r="32" spans="1:368" x14ac:dyDescent="0.25">
      <c r="A32" s="26" t="s">
        <v>91</v>
      </c>
      <c r="B32" s="24">
        <v>3280</v>
      </c>
      <c r="C32" s="24">
        <v>3280</v>
      </c>
      <c r="D32" s="24">
        <v>3280</v>
      </c>
      <c r="E32" s="24"/>
      <c r="F32" s="24"/>
      <c r="G32" s="24">
        <v>3280</v>
      </c>
      <c r="H32" s="24">
        <v>3280</v>
      </c>
      <c r="I32" s="24">
        <v>3280</v>
      </c>
      <c r="J32" s="24">
        <v>3280</v>
      </c>
      <c r="K32" s="24">
        <v>3280</v>
      </c>
      <c r="L32" s="24"/>
      <c r="M32" s="24"/>
      <c r="N32" s="24">
        <v>3280</v>
      </c>
      <c r="O32" s="24">
        <v>3280</v>
      </c>
      <c r="P32" s="24">
        <v>3280</v>
      </c>
      <c r="Q32" s="24">
        <v>3280</v>
      </c>
      <c r="R32" s="24">
        <v>3300</v>
      </c>
      <c r="S32" s="24"/>
      <c r="T32" s="24"/>
      <c r="U32" s="24">
        <v>3300</v>
      </c>
      <c r="V32" s="24">
        <v>3300</v>
      </c>
      <c r="W32" s="24">
        <v>3300</v>
      </c>
      <c r="X32" s="24">
        <v>3300</v>
      </c>
      <c r="Y32" s="24">
        <v>3300</v>
      </c>
      <c r="Z32" s="24"/>
      <c r="AA32" s="24"/>
      <c r="AB32" s="24">
        <v>3300</v>
      </c>
      <c r="AC32" s="24">
        <v>3300</v>
      </c>
      <c r="AD32" s="24">
        <v>3300</v>
      </c>
      <c r="AE32" s="24">
        <v>3300</v>
      </c>
      <c r="AF32" s="24">
        <v>3300</v>
      </c>
      <c r="AG32" s="24"/>
      <c r="AH32" s="24"/>
      <c r="AI32" s="24">
        <v>3300</v>
      </c>
      <c r="AJ32" s="24">
        <v>3300</v>
      </c>
      <c r="AK32" s="24">
        <v>3300</v>
      </c>
      <c r="AL32" s="24">
        <v>3300</v>
      </c>
      <c r="AM32" s="24">
        <v>3300</v>
      </c>
      <c r="AN32" s="24"/>
      <c r="AO32" s="24"/>
      <c r="AP32" s="24">
        <v>3300</v>
      </c>
      <c r="AQ32" s="24">
        <v>3300</v>
      </c>
      <c r="AR32" s="24">
        <v>3300</v>
      </c>
      <c r="AS32" s="24">
        <v>3100</v>
      </c>
      <c r="AT32" s="24">
        <v>3100</v>
      </c>
      <c r="AU32" s="24"/>
      <c r="AV32" s="24"/>
      <c r="AW32" s="24">
        <v>3100</v>
      </c>
      <c r="AX32" s="24">
        <v>3100</v>
      </c>
      <c r="AY32" s="24">
        <v>3100</v>
      </c>
      <c r="AZ32" s="24">
        <v>3100</v>
      </c>
      <c r="BA32" s="24">
        <v>3100</v>
      </c>
      <c r="BB32" s="24"/>
      <c r="BC32" s="24"/>
      <c r="BD32" s="24">
        <v>3100</v>
      </c>
      <c r="BE32" s="24">
        <v>3100</v>
      </c>
      <c r="BF32" s="24">
        <v>3100</v>
      </c>
      <c r="BG32" s="24">
        <v>3100</v>
      </c>
      <c r="BH32" s="24">
        <v>3100</v>
      </c>
      <c r="BI32" s="24"/>
      <c r="BJ32" s="24"/>
      <c r="BK32" s="24">
        <v>3100</v>
      </c>
      <c r="BL32" s="24">
        <v>3400</v>
      </c>
      <c r="BM32" s="24">
        <v>3400</v>
      </c>
      <c r="BN32" s="24">
        <v>3400</v>
      </c>
      <c r="BO32" s="24">
        <v>3400</v>
      </c>
      <c r="BP32" s="24"/>
      <c r="BQ32" s="24"/>
      <c r="BR32" s="24">
        <v>3400</v>
      </c>
      <c r="BS32" s="24">
        <v>3400</v>
      </c>
      <c r="BT32" s="24">
        <v>3400</v>
      </c>
      <c r="BU32" s="24">
        <v>3400</v>
      </c>
      <c r="BV32" s="24">
        <v>3400</v>
      </c>
      <c r="BW32" s="24"/>
      <c r="BX32" s="24"/>
      <c r="BY32" s="24">
        <v>3400</v>
      </c>
      <c r="BZ32" s="24">
        <v>3400</v>
      </c>
      <c r="CA32" s="24">
        <v>3400</v>
      </c>
      <c r="CB32" s="24">
        <v>3400</v>
      </c>
      <c r="CC32" s="24">
        <v>3400</v>
      </c>
      <c r="CD32" s="24"/>
      <c r="CE32" s="24"/>
      <c r="CF32" s="24">
        <v>3400</v>
      </c>
      <c r="CG32" s="24">
        <v>3400</v>
      </c>
      <c r="CH32" s="24">
        <v>3400</v>
      </c>
      <c r="CI32" s="24">
        <v>3400</v>
      </c>
      <c r="CJ32" s="24">
        <v>3400</v>
      </c>
      <c r="CK32" s="24"/>
      <c r="CL32" s="24"/>
      <c r="CM32" s="24">
        <v>3400</v>
      </c>
      <c r="CN32" s="24">
        <v>3400</v>
      </c>
      <c r="CO32" s="24">
        <v>3200</v>
      </c>
      <c r="CP32" s="24">
        <v>3200</v>
      </c>
      <c r="CQ32" s="24">
        <v>3200</v>
      </c>
      <c r="CR32" s="24"/>
      <c r="CS32" s="24"/>
      <c r="CT32" s="24">
        <v>3200</v>
      </c>
      <c r="CU32" s="24">
        <v>3200</v>
      </c>
      <c r="CV32" s="24">
        <v>3200</v>
      </c>
      <c r="CW32" s="24">
        <v>3200</v>
      </c>
      <c r="CX32" s="24">
        <v>3200</v>
      </c>
      <c r="CY32" s="24"/>
      <c r="CZ32" s="24"/>
      <c r="DA32" s="24">
        <v>3300</v>
      </c>
      <c r="DB32" s="24">
        <v>3300</v>
      </c>
      <c r="DC32" s="24">
        <v>3300</v>
      </c>
      <c r="DD32" s="24">
        <v>3300</v>
      </c>
      <c r="DE32" s="24">
        <v>3300</v>
      </c>
      <c r="DF32" s="24"/>
      <c r="DG32" s="24"/>
      <c r="DH32" s="24">
        <v>3300</v>
      </c>
      <c r="DI32" s="24">
        <v>3300</v>
      </c>
      <c r="DJ32" s="24">
        <v>3300</v>
      </c>
      <c r="DK32" s="24">
        <v>3300</v>
      </c>
      <c r="DL32" s="24">
        <v>3300</v>
      </c>
      <c r="DM32" s="24"/>
      <c r="DN32" s="24"/>
      <c r="DO32" s="24">
        <v>3300</v>
      </c>
      <c r="DP32" s="24">
        <v>3300</v>
      </c>
      <c r="DQ32" s="24">
        <v>3300</v>
      </c>
      <c r="DR32" s="24">
        <v>3300</v>
      </c>
      <c r="DS32" s="24">
        <v>3300</v>
      </c>
      <c r="DT32" s="24"/>
      <c r="DU32" s="24"/>
      <c r="DV32" s="24">
        <v>3300</v>
      </c>
      <c r="DW32" s="24">
        <v>3300</v>
      </c>
      <c r="DX32" s="24">
        <v>3100</v>
      </c>
      <c r="DY32" s="24">
        <v>3150</v>
      </c>
      <c r="DZ32" s="24">
        <v>3150</v>
      </c>
      <c r="EA32" s="24"/>
      <c r="EB32" s="24"/>
      <c r="EC32" s="24">
        <v>3150</v>
      </c>
      <c r="ED32" s="24">
        <v>3150</v>
      </c>
      <c r="EE32" s="24">
        <v>3150</v>
      </c>
      <c r="EF32" s="24">
        <v>3150</v>
      </c>
      <c r="EG32" s="24">
        <v>3150</v>
      </c>
      <c r="EH32" s="24"/>
      <c r="EI32" s="24"/>
      <c r="EJ32" s="24">
        <v>3150</v>
      </c>
      <c r="EK32" s="24">
        <v>3300</v>
      </c>
      <c r="EL32" s="24">
        <v>3300</v>
      </c>
      <c r="EM32" s="24">
        <v>3300</v>
      </c>
      <c r="EN32" s="24">
        <v>3300</v>
      </c>
      <c r="EO32" s="24"/>
      <c r="EP32" s="24"/>
      <c r="EQ32" s="24">
        <v>3300</v>
      </c>
      <c r="ER32" s="24">
        <v>3300</v>
      </c>
      <c r="ES32" s="24">
        <v>3400</v>
      </c>
      <c r="ET32" s="24">
        <v>3400</v>
      </c>
      <c r="EU32" s="24">
        <v>3400</v>
      </c>
      <c r="EV32" s="24"/>
      <c r="EW32" s="24"/>
      <c r="EX32" s="24">
        <v>3400</v>
      </c>
      <c r="EY32" s="24">
        <v>3400</v>
      </c>
      <c r="EZ32" s="24">
        <v>3400</v>
      </c>
      <c r="FA32" s="24">
        <v>3400</v>
      </c>
      <c r="FB32" s="24">
        <v>3400</v>
      </c>
      <c r="FC32" s="24"/>
      <c r="FD32" s="24"/>
      <c r="FE32" s="24">
        <v>3400</v>
      </c>
      <c r="FF32" s="24">
        <v>3400</v>
      </c>
      <c r="FG32" s="24">
        <v>3400</v>
      </c>
      <c r="FH32" s="24">
        <v>3400</v>
      </c>
      <c r="FI32" s="24">
        <v>3400</v>
      </c>
      <c r="FJ32" s="24"/>
      <c r="FK32" s="24"/>
      <c r="FL32" s="24">
        <v>3400</v>
      </c>
      <c r="FM32" s="24">
        <v>3400</v>
      </c>
      <c r="FN32" s="24">
        <v>3400</v>
      </c>
      <c r="FO32" s="24">
        <v>3400</v>
      </c>
      <c r="FP32" s="24">
        <v>3400</v>
      </c>
      <c r="FQ32" s="24"/>
      <c r="FR32" s="24"/>
      <c r="FS32" s="24">
        <v>3400</v>
      </c>
      <c r="FT32" s="24">
        <v>3400</v>
      </c>
      <c r="FU32" s="24">
        <v>3400</v>
      </c>
      <c r="FV32" s="24">
        <v>3400</v>
      </c>
      <c r="FW32" s="24">
        <v>3400</v>
      </c>
      <c r="FX32" s="24"/>
      <c r="FY32" s="24"/>
      <c r="FZ32" s="24">
        <v>3400</v>
      </c>
      <c r="GA32" s="24">
        <v>3400</v>
      </c>
      <c r="GB32" s="24">
        <v>3400</v>
      </c>
      <c r="GC32" s="24">
        <v>3400</v>
      </c>
      <c r="GD32" s="24">
        <v>3400</v>
      </c>
      <c r="GE32" s="24"/>
      <c r="GF32" s="24"/>
      <c r="GG32" s="24">
        <v>3400</v>
      </c>
      <c r="GH32" s="24">
        <v>3650</v>
      </c>
      <c r="GI32" s="24">
        <v>3800</v>
      </c>
      <c r="GJ32" s="24">
        <v>3900</v>
      </c>
      <c r="GK32" s="24">
        <v>3900</v>
      </c>
      <c r="GL32" s="24"/>
      <c r="GM32" s="24"/>
      <c r="GN32" s="24">
        <v>4000</v>
      </c>
      <c r="GO32" s="24">
        <v>4000</v>
      </c>
      <c r="GP32" s="24">
        <v>4000</v>
      </c>
      <c r="GQ32" s="24">
        <v>4000</v>
      </c>
      <c r="GR32" s="24">
        <v>4000</v>
      </c>
      <c r="GS32" s="24"/>
      <c r="GT32" s="24"/>
      <c r="GU32" s="24">
        <v>4000</v>
      </c>
      <c r="GV32" s="24">
        <v>4000</v>
      </c>
      <c r="GW32" s="24">
        <v>4000</v>
      </c>
      <c r="GX32" s="24">
        <v>4000</v>
      </c>
      <c r="GY32" s="24">
        <v>4000</v>
      </c>
      <c r="GZ32" s="24"/>
      <c r="HA32" s="24"/>
      <c r="HB32" s="24">
        <v>4000</v>
      </c>
      <c r="HC32" s="24">
        <v>4100</v>
      </c>
      <c r="HD32" s="24">
        <v>4100</v>
      </c>
      <c r="HE32" s="24">
        <v>4100</v>
      </c>
      <c r="HF32" s="24">
        <v>4100</v>
      </c>
      <c r="HG32" s="24"/>
      <c r="HH32" s="24"/>
      <c r="HI32" s="24">
        <v>4400</v>
      </c>
      <c r="HJ32" s="24">
        <v>4400</v>
      </c>
      <c r="HK32" s="24">
        <v>4400</v>
      </c>
      <c r="HL32" s="24">
        <v>4400</v>
      </c>
      <c r="HM32" s="24">
        <v>4400</v>
      </c>
      <c r="HN32" s="24"/>
      <c r="HO32" s="24"/>
      <c r="HP32" s="24">
        <v>4800</v>
      </c>
      <c r="HQ32" s="24">
        <v>4800</v>
      </c>
      <c r="HR32" s="24">
        <v>4800</v>
      </c>
      <c r="HS32" s="24">
        <v>4800</v>
      </c>
      <c r="HT32" s="24">
        <v>4800</v>
      </c>
      <c r="HU32" s="24"/>
      <c r="HV32" s="24"/>
      <c r="HW32" s="24">
        <v>4900</v>
      </c>
      <c r="HX32" s="24">
        <v>4800</v>
      </c>
      <c r="HY32" s="24">
        <v>4900</v>
      </c>
      <c r="HZ32" s="24">
        <v>5100</v>
      </c>
      <c r="IA32" s="24">
        <v>5100</v>
      </c>
      <c r="IB32" s="24"/>
      <c r="IC32" s="24"/>
      <c r="ID32" s="24">
        <v>5100</v>
      </c>
      <c r="IE32" s="24">
        <v>5200</v>
      </c>
      <c r="IF32" s="24">
        <v>5200</v>
      </c>
      <c r="IG32" s="24">
        <v>5200</v>
      </c>
      <c r="IH32" s="24">
        <v>5300</v>
      </c>
      <c r="II32" s="24"/>
      <c r="IJ32" s="24"/>
      <c r="IK32" s="24">
        <v>5300</v>
      </c>
      <c r="IL32" s="24">
        <v>5500</v>
      </c>
      <c r="IM32" s="24">
        <v>5500</v>
      </c>
      <c r="IN32" s="24">
        <v>5500</v>
      </c>
      <c r="IO32" s="24">
        <v>5500</v>
      </c>
      <c r="IP32" s="76"/>
      <c r="IQ32" s="76"/>
      <c r="IR32" s="24">
        <v>5500</v>
      </c>
      <c r="IS32" s="24">
        <v>5900</v>
      </c>
      <c r="IT32" s="24">
        <v>5900</v>
      </c>
      <c r="IU32" s="24">
        <v>5900</v>
      </c>
      <c r="IV32" s="24">
        <v>5900</v>
      </c>
      <c r="IW32" s="24"/>
      <c r="IX32" s="24"/>
      <c r="IY32" s="24">
        <v>5900</v>
      </c>
      <c r="IZ32" s="24">
        <v>5900</v>
      </c>
      <c r="JA32" s="24">
        <v>5900</v>
      </c>
      <c r="JB32" s="24">
        <v>5900</v>
      </c>
      <c r="JC32" s="24">
        <v>5900</v>
      </c>
      <c r="JD32" s="24"/>
      <c r="JE32" s="24"/>
      <c r="JF32" s="24">
        <v>5900</v>
      </c>
      <c r="JG32" s="24">
        <v>6100</v>
      </c>
      <c r="JH32" s="24">
        <v>6100</v>
      </c>
      <c r="JI32" s="24">
        <v>6100</v>
      </c>
      <c r="JJ32" s="24">
        <v>6100</v>
      </c>
      <c r="JK32" s="24"/>
      <c r="JL32" s="24"/>
      <c r="JM32" s="24">
        <v>6100</v>
      </c>
      <c r="JN32" s="24">
        <v>6400</v>
      </c>
      <c r="JO32" s="24">
        <v>6400</v>
      </c>
      <c r="JP32" s="24">
        <v>6400</v>
      </c>
      <c r="JQ32" s="24">
        <v>6400</v>
      </c>
      <c r="JR32" s="24"/>
      <c r="JS32" s="24"/>
      <c r="JT32" s="24">
        <v>6400</v>
      </c>
      <c r="JU32" s="24">
        <v>6400</v>
      </c>
      <c r="JV32" s="24">
        <v>6400</v>
      </c>
      <c r="JW32" s="24">
        <v>6400</v>
      </c>
      <c r="JX32" s="24">
        <v>6400</v>
      </c>
      <c r="JY32" s="24"/>
      <c r="JZ32" s="24"/>
      <c r="KA32" s="24">
        <v>6400</v>
      </c>
      <c r="KB32" s="24">
        <v>6400</v>
      </c>
      <c r="KC32" s="24">
        <v>6400</v>
      </c>
      <c r="KD32" s="24">
        <v>6400</v>
      </c>
      <c r="KE32" s="24">
        <v>6400</v>
      </c>
      <c r="KF32" s="24"/>
      <c r="KG32" s="24"/>
      <c r="KH32" s="24">
        <v>6400</v>
      </c>
      <c r="KI32" s="24">
        <v>6400</v>
      </c>
      <c r="KJ32" s="24">
        <v>6400</v>
      </c>
      <c r="KK32" s="24">
        <v>6400</v>
      </c>
      <c r="KL32" s="24">
        <v>6400</v>
      </c>
      <c r="KM32" s="24"/>
      <c r="KN32" s="24"/>
      <c r="KO32" s="24">
        <v>6400</v>
      </c>
      <c r="KP32" s="24">
        <v>6400</v>
      </c>
      <c r="KQ32" s="24">
        <v>6400</v>
      </c>
      <c r="KR32" s="24">
        <v>6400</v>
      </c>
      <c r="KS32" s="24">
        <v>6400</v>
      </c>
      <c r="KT32" s="24"/>
      <c r="KU32" s="24"/>
      <c r="KV32" s="24">
        <v>6400</v>
      </c>
      <c r="KW32" s="24">
        <v>6400</v>
      </c>
      <c r="KX32" s="24">
        <v>6400</v>
      </c>
      <c r="KY32" s="24">
        <v>6400</v>
      </c>
      <c r="KZ32" s="24">
        <v>6400</v>
      </c>
      <c r="LA32" s="24"/>
      <c r="LB32" s="24"/>
      <c r="LC32" s="24">
        <v>6400</v>
      </c>
      <c r="LD32" s="24">
        <v>6500</v>
      </c>
      <c r="LE32" s="24">
        <v>6500</v>
      </c>
      <c r="LF32" s="24">
        <v>6500</v>
      </c>
      <c r="LG32" s="24">
        <v>6500</v>
      </c>
      <c r="LH32" s="24"/>
      <c r="LI32" s="24"/>
      <c r="LJ32" s="24">
        <v>6500</v>
      </c>
      <c r="LK32" s="24">
        <v>6500</v>
      </c>
      <c r="LL32" s="24">
        <v>6500</v>
      </c>
      <c r="LM32" s="24">
        <v>6500</v>
      </c>
      <c r="LN32" s="24">
        <v>6500</v>
      </c>
      <c r="LO32" s="24"/>
      <c r="LP32" s="24"/>
      <c r="LQ32" s="24">
        <v>6200</v>
      </c>
      <c r="LR32" s="24">
        <v>6300</v>
      </c>
      <c r="LS32" s="24">
        <v>6300</v>
      </c>
      <c r="LT32" s="24">
        <v>6300</v>
      </c>
      <c r="LU32" s="24">
        <v>6300</v>
      </c>
      <c r="LV32" s="24"/>
      <c r="LW32" s="24"/>
      <c r="LX32" s="24">
        <v>6300</v>
      </c>
      <c r="LY32" s="24">
        <v>5900</v>
      </c>
      <c r="LZ32" s="24">
        <v>5600</v>
      </c>
      <c r="MA32" s="24">
        <v>5600</v>
      </c>
      <c r="MB32" s="24">
        <v>5600</v>
      </c>
      <c r="MC32" s="24"/>
      <c r="MD32" s="24"/>
      <c r="ME32" s="24">
        <v>5400</v>
      </c>
      <c r="MF32" s="24">
        <v>5300</v>
      </c>
      <c r="MG32" s="24">
        <v>5300</v>
      </c>
      <c r="MH32" s="24">
        <v>5300</v>
      </c>
      <c r="MI32" s="24">
        <v>5300</v>
      </c>
      <c r="MJ32" s="24"/>
      <c r="MK32" s="24"/>
      <c r="ML32" s="24">
        <v>5300</v>
      </c>
      <c r="MM32" s="24">
        <v>5300</v>
      </c>
      <c r="MN32" s="24">
        <v>5300</v>
      </c>
      <c r="MO32" s="24">
        <v>5300</v>
      </c>
      <c r="MP32" s="24">
        <v>5300</v>
      </c>
      <c r="MQ32" s="24"/>
      <c r="MR32" s="24"/>
      <c r="MS32" s="24">
        <v>5300</v>
      </c>
      <c r="MT32" s="24">
        <v>5300</v>
      </c>
      <c r="MU32" s="24">
        <v>5300</v>
      </c>
      <c r="MV32" s="24">
        <v>5300</v>
      </c>
      <c r="MW32" s="24">
        <v>5300</v>
      </c>
      <c r="MX32" s="24"/>
      <c r="MY32" s="24"/>
      <c r="MZ32" s="24">
        <v>5300</v>
      </c>
      <c r="NA32" s="24">
        <v>5300</v>
      </c>
      <c r="NB32" s="24">
        <v>5300</v>
      </c>
      <c r="NC32" s="24">
        <v>5300</v>
      </c>
    </row>
    <row r="33" spans="1:367" x14ac:dyDescent="0.25">
      <c r="A33" s="42" t="s">
        <v>132</v>
      </c>
      <c r="B33" s="43">
        <v>3350</v>
      </c>
      <c r="C33" s="43">
        <v>3350</v>
      </c>
      <c r="D33" s="43">
        <v>3350</v>
      </c>
      <c r="E33" s="43"/>
      <c r="F33" s="43"/>
      <c r="G33" s="43">
        <v>3350</v>
      </c>
      <c r="H33" s="43">
        <v>3350</v>
      </c>
      <c r="I33" s="43">
        <v>3200</v>
      </c>
      <c r="J33" s="43">
        <v>3200</v>
      </c>
      <c r="K33" s="43">
        <v>3200</v>
      </c>
      <c r="L33" s="43"/>
      <c r="M33" s="43"/>
      <c r="N33" s="43">
        <v>3200</v>
      </c>
      <c r="O33" s="43">
        <v>3150</v>
      </c>
      <c r="P33" s="43">
        <v>3150</v>
      </c>
      <c r="Q33" s="43">
        <v>3150</v>
      </c>
      <c r="R33" s="43">
        <v>3150</v>
      </c>
      <c r="S33" s="43"/>
      <c r="T33" s="43"/>
      <c r="U33" s="43">
        <v>3150</v>
      </c>
      <c r="V33" s="43">
        <v>3150</v>
      </c>
      <c r="W33" s="43">
        <v>3150</v>
      </c>
      <c r="X33" s="43">
        <v>3150</v>
      </c>
      <c r="Y33" s="43">
        <v>3150</v>
      </c>
      <c r="Z33" s="43"/>
      <c r="AA33" s="43"/>
      <c r="AB33" s="43">
        <v>3150</v>
      </c>
      <c r="AC33" s="43">
        <v>3150</v>
      </c>
      <c r="AD33" s="43">
        <v>3150</v>
      </c>
      <c r="AE33" s="43">
        <v>3100</v>
      </c>
      <c r="AF33" s="43">
        <v>3100</v>
      </c>
      <c r="AG33" s="43"/>
      <c r="AH33" s="43"/>
      <c r="AI33" s="43">
        <v>3100</v>
      </c>
      <c r="AJ33" s="43">
        <v>3100</v>
      </c>
      <c r="AK33" s="43">
        <v>3100</v>
      </c>
      <c r="AL33" s="43">
        <v>3100</v>
      </c>
      <c r="AM33" s="43">
        <v>3150</v>
      </c>
      <c r="AN33" s="43"/>
      <c r="AO33" s="43"/>
      <c r="AP33" s="43">
        <v>3150</v>
      </c>
      <c r="AQ33" s="43">
        <v>3150</v>
      </c>
      <c r="AR33" s="43">
        <v>3200</v>
      </c>
      <c r="AS33" s="43">
        <v>3100</v>
      </c>
      <c r="AT33" s="43">
        <v>3100</v>
      </c>
      <c r="AU33" s="43"/>
      <c r="AV33" s="43"/>
      <c r="AW33" s="43">
        <v>3100</v>
      </c>
      <c r="AX33" s="43">
        <v>3100</v>
      </c>
      <c r="AY33" s="43">
        <v>3100</v>
      </c>
      <c r="AZ33" s="43">
        <v>3100</v>
      </c>
      <c r="BA33" s="43">
        <v>3100</v>
      </c>
      <c r="BB33" s="43"/>
      <c r="BC33" s="43"/>
      <c r="BD33" s="43">
        <v>3100</v>
      </c>
      <c r="BE33" s="43">
        <v>3100</v>
      </c>
      <c r="BF33" s="43">
        <v>3100</v>
      </c>
      <c r="BG33" s="43">
        <v>3100</v>
      </c>
      <c r="BH33" s="43">
        <v>3000</v>
      </c>
      <c r="BI33" s="43"/>
      <c r="BJ33" s="43"/>
      <c r="BK33" s="43">
        <v>3000</v>
      </c>
      <c r="BL33" s="43">
        <v>3000</v>
      </c>
      <c r="BM33" s="43">
        <v>3000</v>
      </c>
      <c r="BN33" s="43">
        <v>3000</v>
      </c>
      <c r="BO33" s="43">
        <v>3000</v>
      </c>
      <c r="BP33" s="43"/>
      <c r="BQ33" s="43"/>
      <c r="BR33" s="43">
        <v>3200</v>
      </c>
      <c r="BS33" s="43">
        <v>3200</v>
      </c>
      <c r="BT33" s="43">
        <v>3400</v>
      </c>
      <c r="BU33" s="43">
        <v>3400</v>
      </c>
      <c r="BV33" s="43">
        <v>3400</v>
      </c>
      <c r="BW33" s="43"/>
      <c r="BX33" s="43"/>
      <c r="BY33" s="43">
        <v>3400</v>
      </c>
      <c r="BZ33" s="43">
        <v>3400</v>
      </c>
      <c r="CA33" s="43">
        <v>3400</v>
      </c>
      <c r="CB33" s="43">
        <v>3400</v>
      </c>
      <c r="CC33" s="43">
        <v>3400</v>
      </c>
      <c r="CD33" s="43"/>
      <c r="CE33" s="43"/>
      <c r="CF33" s="43">
        <v>3420</v>
      </c>
      <c r="CG33" s="43">
        <v>3420</v>
      </c>
      <c r="CH33" s="43">
        <v>3350</v>
      </c>
      <c r="CI33" s="43">
        <v>3350</v>
      </c>
      <c r="CJ33" s="43">
        <v>3350</v>
      </c>
      <c r="CK33" s="43"/>
      <c r="CL33" s="43"/>
      <c r="CM33" s="43">
        <v>3350</v>
      </c>
      <c r="CN33" s="43">
        <v>3400</v>
      </c>
      <c r="CO33" s="43">
        <v>3250</v>
      </c>
      <c r="CP33" s="43">
        <v>3250</v>
      </c>
      <c r="CQ33" s="43">
        <v>3250</v>
      </c>
      <c r="CR33" s="43"/>
      <c r="CS33" s="43"/>
      <c r="CT33" s="43">
        <v>3250</v>
      </c>
      <c r="CU33" s="43">
        <v>3250</v>
      </c>
      <c r="CV33" s="43">
        <v>3250</v>
      </c>
      <c r="CW33" s="43">
        <v>3250</v>
      </c>
      <c r="CX33" s="43">
        <v>3250</v>
      </c>
      <c r="CY33" s="43"/>
      <c r="CZ33" s="43"/>
      <c r="DA33" s="43">
        <v>3250</v>
      </c>
      <c r="DB33" s="43">
        <v>3250</v>
      </c>
      <c r="DC33" s="43">
        <v>3250</v>
      </c>
      <c r="DD33" s="43">
        <v>3250</v>
      </c>
      <c r="DE33" s="43">
        <v>3300</v>
      </c>
      <c r="DF33" s="43"/>
      <c r="DG33" s="43"/>
      <c r="DH33" s="43">
        <v>3300</v>
      </c>
      <c r="DI33" s="43">
        <v>3300</v>
      </c>
      <c r="DJ33" s="43">
        <v>3300</v>
      </c>
      <c r="DK33" s="43">
        <v>3300</v>
      </c>
      <c r="DL33" s="43">
        <v>3300</v>
      </c>
      <c r="DM33" s="43"/>
      <c r="DN33" s="43"/>
      <c r="DO33" s="43">
        <v>3400</v>
      </c>
      <c r="DP33" s="43">
        <v>3400</v>
      </c>
      <c r="DQ33" s="43">
        <v>3400</v>
      </c>
      <c r="DR33" s="43">
        <v>3400</v>
      </c>
      <c r="DS33" s="43">
        <v>3400</v>
      </c>
      <c r="DT33" s="43"/>
      <c r="DU33" s="43"/>
      <c r="DV33" s="43">
        <v>3400</v>
      </c>
      <c r="DW33" s="43">
        <v>3400</v>
      </c>
      <c r="DX33" s="43">
        <v>3400</v>
      </c>
      <c r="DY33" s="43">
        <v>3500</v>
      </c>
      <c r="DZ33" s="43">
        <v>3500</v>
      </c>
      <c r="EA33" s="43"/>
      <c r="EB33" s="43"/>
      <c r="EC33" s="43">
        <v>3500</v>
      </c>
      <c r="ED33" s="43">
        <v>3400</v>
      </c>
      <c r="EE33" s="43">
        <v>3400</v>
      </c>
      <c r="EF33" s="43">
        <v>3400</v>
      </c>
      <c r="EG33" s="43">
        <v>3400</v>
      </c>
      <c r="EH33" s="43"/>
      <c r="EI33" s="43"/>
      <c r="EJ33" s="43">
        <v>3400</v>
      </c>
      <c r="EK33" s="43">
        <v>3600</v>
      </c>
      <c r="EL33" s="43">
        <v>3600</v>
      </c>
      <c r="EM33" s="43">
        <v>3550</v>
      </c>
      <c r="EN33" s="43">
        <v>3550</v>
      </c>
      <c r="EO33" s="43"/>
      <c r="EP33" s="43"/>
      <c r="EQ33" s="43">
        <v>3550</v>
      </c>
      <c r="ER33" s="43">
        <v>3550</v>
      </c>
      <c r="ES33" s="43">
        <v>3500</v>
      </c>
      <c r="ET33" s="43">
        <v>3500</v>
      </c>
      <c r="EU33" s="43">
        <v>3400</v>
      </c>
      <c r="EV33" s="43"/>
      <c r="EW33" s="43"/>
      <c r="EX33" s="43">
        <v>3400</v>
      </c>
      <c r="EY33" s="43">
        <v>3400</v>
      </c>
      <c r="EZ33" s="43">
        <v>3400</v>
      </c>
      <c r="FA33" s="43">
        <v>3400</v>
      </c>
      <c r="FB33" s="43">
        <v>3400</v>
      </c>
      <c r="FC33" s="43"/>
      <c r="FD33" s="43"/>
      <c r="FE33" s="43">
        <v>3600</v>
      </c>
      <c r="FF33" s="43">
        <v>3600</v>
      </c>
      <c r="FG33" s="43">
        <v>3600</v>
      </c>
      <c r="FH33" s="43">
        <v>3600</v>
      </c>
      <c r="FI33" s="43">
        <v>3650</v>
      </c>
      <c r="FJ33" s="43"/>
      <c r="FK33" s="43"/>
      <c r="FL33" s="43">
        <v>3650</v>
      </c>
      <c r="FM33" s="43">
        <v>3650</v>
      </c>
      <c r="FN33" s="43">
        <v>3650</v>
      </c>
      <c r="FO33" s="43">
        <v>3650</v>
      </c>
      <c r="FP33" s="43">
        <v>3650</v>
      </c>
      <c r="FQ33" s="43"/>
      <c r="FR33" s="43"/>
      <c r="FS33" s="43">
        <v>3650</v>
      </c>
      <c r="FT33" s="43">
        <v>3650</v>
      </c>
      <c r="FU33" s="43">
        <v>3650</v>
      </c>
      <c r="FV33" s="43">
        <v>3650</v>
      </c>
      <c r="FW33" s="43">
        <v>3650</v>
      </c>
      <c r="FX33" s="43"/>
      <c r="FY33" s="43"/>
      <c r="FZ33" s="43">
        <v>3650</v>
      </c>
      <c r="GA33" s="43">
        <v>3650</v>
      </c>
      <c r="GB33" s="43">
        <v>3650</v>
      </c>
      <c r="GC33" s="43">
        <v>3900</v>
      </c>
      <c r="GD33" s="43">
        <v>3900</v>
      </c>
      <c r="GE33" s="43"/>
      <c r="GF33" s="43"/>
      <c r="GG33" s="43">
        <v>3900</v>
      </c>
      <c r="GH33" s="43">
        <v>4000</v>
      </c>
      <c r="GI33" s="43">
        <v>4200</v>
      </c>
      <c r="GJ33" s="43">
        <v>4200</v>
      </c>
      <c r="GK33" s="43">
        <v>4200</v>
      </c>
      <c r="GL33" s="43"/>
      <c r="GM33" s="43"/>
      <c r="GN33" s="43">
        <v>4200</v>
      </c>
      <c r="GO33" s="43">
        <v>4200</v>
      </c>
      <c r="GP33" s="43">
        <v>4200</v>
      </c>
      <c r="GQ33" s="43">
        <v>4200</v>
      </c>
      <c r="GR33" s="43">
        <v>4200</v>
      </c>
      <c r="GS33" s="43"/>
      <c r="GT33" s="43"/>
      <c r="GU33" s="43">
        <v>4200</v>
      </c>
      <c r="GV33" s="43">
        <v>4200</v>
      </c>
      <c r="GW33" s="43">
        <v>4200</v>
      </c>
      <c r="GX33" s="43">
        <v>4200</v>
      </c>
      <c r="GY33" s="43">
        <v>4200</v>
      </c>
      <c r="GZ33" s="43"/>
      <c r="HA33" s="43"/>
      <c r="HB33" s="43">
        <v>4250</v>
      </c>
      <c r="HC33" s="43">
        <v>4300</v>
      </c>
      <c r="HD33" s="43">
        <v>4300</v>
      </c>
      <c r="HE33" s="43">
        <v>4300</v>
      </c>
      <c r="HF33" s="43">
        <v>4300</v>
      </c>
      <c r="HG33" s="43"/>
      <c r="HH33" s="43"/>
      <c r="HI33" s="43">
        <v>4400</v>
      </c>
      <c r="HJ33" s="43">
        <v>4400</v>
      </c>
      <c r="HK33" s="43">
        <v>4400</v>
      </c>
      <c r="HL33" s="43">
        <v>4800</v>
      </c>
      <c r="HM33" s="43">
        <v>4800</v>
      </c>
      <c r="HN33" s="43"/>
      <c r="HO33" s="43"/>
      <c r="HP33" s="43">
        <v>4900</v>
      </c>
      <c r="HQ33" s="43">
        <v>4900</v>
      </c>
      <c r="HR33" s="43">
        <v>4900</v>
      </c>
      <c r="HS33" s="43">
        <v>5050</v>
      </c>
      <c r="HT33" s="43">
        <v>5050</v>
      </c>
      <c r="HU33" s="43"/>
      <c r="HV33" s="43"/>
      <c r="HW33" s="43">
        <v>5150</v>
      </c>
      <c r="HX33" s="43">
        <v>5050</v>
      </c>
      <c r="HY33" s="43">
        <v>5100</v>
      </c>
      <c r="HZ33" s="43">
        <v>5500</v>
      </c>
      <c r="IA33" s="43">
        <v>5500</v>
      </c>
      <c r="IB33" s="43"/>
      <c r="IC33" s="43"/>
      <c r="ID33" s="43">
        <v>5500</v>
      </c>
      <c r="IE33" s="43">
        <v>5500</v>
      </c>
      <c r="IF33" s="43">
        <v>5500</v>
      </c>
      <c r="IG33" s="43">
        <v>5500</v>
      </c>
      <c r="IH33" s="43">
        <v>5700</v>
      </c>
      <c r="II33" s="43"/>
      <c r="IJ33" s="43"/>
      <c r="IK33" s="43">
        <v>5700</v>
      </c>
      <c r="IL33" s="43">
        <v>5700</v>
      </c>
      <c r="IM33" s="43">
        <v>5700</v>
      </c>
      <c r="IN33" s="43">
        <v>5700</v>
      </c>
      <c r="IO33" s="43">
        <v>5900</v>
      </c>
      <c r="IP33" s="54"/>
      <c r="IQ33" s="54"/>
      <c r="IR33" s="43">
        <v>5900</v>
      </c>
      <c r="IS33" s="43">
        <v>6200</v>
      </c>
      <c r="IT33" s="43">
        <v>6200</v>
      </c>
      <c r="IU33" s="43">
        <v>6200</v>
      </c>
      <c r="IV33" s="43">
        <v>6400</v>
      </c>
      <c r="IW33" s="43"/>
      <c r="IX33" s="43"/>
      <c r="IY33" s="43">
        <v>6300</v>
      </c>
      <c r="IZ33" s="43">
        <v>6300</v>
      </c>
      <c r="JA33" s="43">
        <v>6300</v>
      </c>
      <c r="JB33" s="43">
        <v>6300</v>
      </c>
      <c r="JC33" s="43">
        <v>6300</v>
      </c>
      <c r="JD33" s="43"/>
      <c r="JE33" s="43"/>
      <c r="JF33" s="43">
        <v>6400</v>
      </c>
      <c r="JG33" s="43">
        <v>6700</v>
      </c>
      <c r="JH33" s="43">
        <v>6700</v>
      </c>
      <c r="JI33" s="43">
        <v>6700</v>
      </c>
      <c r="JJ33" s="43">
        <v>6700</v>
      </c>
      <c r="JK33" s="43"/>
      <c r="JL33" s="43"/>
      <c r="JM33" s="43">
        <v>6600</v>
      </c>
      <c r="JN33" s="43">
        <v>6600</v>
      </c>
      <c r="JO33" s="43">
        <v>6600</v>
      </c>
      <c r="JP33" s="43">
        <v>6600</v>
      </c>
      <c r="JQ33" s="43">
        <v>6600</v>
      </c>
      <c r="JR33" s="43"/>
      <c r="JS33" s="43"/>
      <c r="JT33" s="43">
        <v>6600</v>
      </c>
      <c r="JU33" s="43">
        <v>6600</v>
      </c>
      <c r="JV33" s="43">
        <v>6600</v>
      </c>
      <c r="JW33" s="43">
        <v>6600</v>
      </c>
      <c r="JX33" s="43">
        <v>6600</v>
      </c>
      <c r="JY33" s="43"/>
      <c r="JZ33" s="43"/>
      <c r="KA33" s="43">
        <v>6600</v>
      </c>
      <c r="KB33" s="43">
        <v>6600</v>
      </c>
      <c r="KC33" s="43">
        <v>6600</v>
      </c>
      <c r="KD33" s="43">
        <v>6600</v>
      </c>
      <c r="KE33" s="43">
        <v>6600</v>
      </c>
      <c r="KF33" s="43"/>
      <c r="KG33" s="43"/>
      <c r="KH33" s="43">
        <v>6600</v>
      </c>
      <c r="KI33" s="43">
        <v>6600</v>
      </c>
      <c r="KJ33" s="43">
        <v>6600</v>
      </c>
      <c r="KK33" s="43">
        <v>6600</v>
      </c>
      <c r="KL33" s="43">
        <v>6600</v>
      </c>
      <c r="KM33" s="43"/>
      <c r="KN33" s="43"/>
      <c r="KO33" s="43">
        <v>6600</v>
      </c>
      <c r="KP33" s="43">
        <v>6700</v>
      </c>
      <c r="KQ33" s="43">
        <v>6650</v>
      </c>
      <c r="KR33" s="43">
        <v>6650</v>
      </c>
      <c r="KS33" s="43">
        <v>6650</v>
      </c>
      <c r="KT33" s="43"/>
      <c r="KU33" s="43"/>
      <c r="KV33" s="43">
        <v>6650</v>
      </c>
      <c r="KW33" s="43">
        <v>6650</v>
      </c>
      <c r="KX33" s="43">
        <v>6650</v>
      </c>
      <c r="KY33" s="43">
        <v>6650</v>
      </c>
      <c r="KZ33" s="43">
        <v>6650</v>
      </c>
      <c r="LA33" s="43"/>
      <c r="LB33" s="43"/>
      <c r="LC33" s="43">
        <v>6650</v>
      </c>
      <c r="LD33" s="43">
        <v>6750</v>
      </c>
      <c r="LE33" s="43">
        <v>6750</v>
      </c>
      <c r="LF33" s="43">
        <v>6750</v>
      </c>
      <c r="LG33" s="43">
        <v>6750</v>
      </c>
      <c r="LH33" s="43"/>
      <c r="LI33" s="43"/>
      <c r="LJ33" s="43">
        <v>6750</v>
      </c>
      <c r="LK33" s="43">
        <v>6750</v>
      </c>
      <c r="LL33" s="43">
        <v>6750</v>
      </c>
      <c r="LM33" s="43">
        <v>6720</v>
      </c>
      <c r="LN33" s="43">
        <v>6720</v>
      </c>
      <c r="LO33" s="43"/>
      <c r="LP33" s="43"/>
      <c r="LQ33" s="43">
        <v>6720</v>
      </c>
      <c r="LR33" s="43">
        <v>6300</v>
      </c>
      <c r="LS33" s="43">
        <v>6300</v>
      </c>
      <c r="LT33" s="43">
        <v>6300</v>
      </c>
      <c r="LU33" s="43">
        <v>6300</v>
      </c>
      <c r="LV33" s="43"/>
      <c r="LW33" s="43"/>
      <c r="LX33" s="43">
        <v>6300</v>
      </c>
      <c r="LY33" s="43">
        <v>5900</v>
      </c>
      <c r="LZ33" s="43">
        <v>5900</v>
      </c>
      <c r="MA33" s="43">
        <v>5600</v>
      </c>
      <c r="MB33" s="43">
        <v>5600</v>
      </c>
      <c r="MC33" s="43"/>
      <c r="MD33" s="43"/>
      <c r="ME33" s="43">
        <v>5500</v>
      </c>
      <c r="MF33" s="43">
        <v>5500</v>
      </c>
      <c r="MG33" s="43">
        <v>5500</v>
      </c>
      <c r="MH33" s="43">
        <v>5500</v>
      </c>
      <c r="MI33" s="43">
        <v>5400</v>
      </c>
      <c r="MJ33" s="43"/>
      <c r="MK33" s="43"/>
      <c r="ML33" s="43">
        <v>5300</v>
      </c>
      <c r="MM33" s="43">
        <v>5300</v>
      </c>
      <c r="MN33" s="43">
        <v>5300</v>
      </c>
      <c r="MO33" s="43">
        <v>5300</v>
      </c>
      <c r="MP33" s="43">
        <v>5300</v>
      </c>
      <c r="MQ33" s="43"/>
      <c r="MR33" s="43"/>
      <c r="MS33" s="43">
        <v>5400</v>
      </c>
      <c r="MT33" s="43">
        <v>5400</v>
      </c>
      <c r="MU33" s="43">
        <v>5400</v>
      </c>
      <c r="MV33" s="43">
        <v>5400</v>
      </c>
      <c r="MW33" s="43">
        <v>5400</v>
      </c>
      <c r="MX33" s="43"/>
      <c r="MY33" s="43"/>
      <c r="MZ33" s="43">
        <v>5400</v>
      </c>
      <c r="NA33" s="43">
        <v>5400</v>
      </c>
      <c r="NB33" s="43">
        <v>5400</v>
      </c>
      <c r="NC33" s="43">
        <v>5400</v>
      </c>
    </row>
    <row r="34" spans="1:367" x14ac:dyDescent="0.25">
      <c r="A34" s="26" t="s">
        <v>131</v>
      </c>
      <c r="B34" s="24">
        <v>3260</v>
      </c>
      <c r="C34" s="24">
        <v>3260</v>
      </c>
      <c r="D34" s="24">
        <v>3260</v>
      </c>
      <c r="E34" s="24"/>
      <c r="F34" s="24"/>
      <c r="G34" s="24">
        <v>3260</v>
      </c>
      <c r="H34" s="24">
        <v>3260</v>
      </c>
      <c r="I34" s="24">
        <v>3150</v>
      </c>
      <c r="J34" s="24">
        <v>3150</v>
      </c>
      <c r="K34" s="24">
        <v>3150</v>
      </c>
      <c r="L34" s="24"/>
      <c r="M34" s="24"/>
      <c r="N34" s="24">
        <v>3150</v>
      </c>
      <c r="O34" s="24">
        <v>3050</v>
      </c>
      <c r="P34" s="24">
        <v>3050</v>
      </c>
      <c r="Q34" s="24">
        <v>3050</v>
      </c>
      <c r="R34" s="24">
        <v>3050</v>
      </c>
      <c r="S34" s="24"/>
      <c r="T34" s="24"/>
      <c r="U34" s="24">
        <v>3050</v>
      </c>
      <c r="V34" s="24">
        <v>3050</v>
      </c>
      <c r="W34" s="24">
        <v>3050</v>
      </c>
      <c r="X34" s="24">
        <v>3050</v>
      </c>
      <c r="Y34" s="24">
        <v>3050</v>
      </c>
      <c r="Z34" s="24"/>
      <c r="AA34" s="24"/>
      <c r="AB34" s="24">
        <v>3050</v>
      </c>
      <c r="AC34" s="24">
        <v>3050</v>
      </c>
      <c r="AD34" s="24">
        <v>3050</v>
      </c>
      <c r="AE34" s="24">
        <v>3050</v>
      </c>
      <c r="AF34" s="24">
        <v>3050</v>
      </c>
      <c r="AG34" s="24"/>
      <c r="AH34" s="24"/>
      <c r="AI34" s="24">
        <v>3050</v>
      </c>
      <c r="AJ34" s="24">
        <v>3050</v>
      </c>
      <c r="AK34" s="24">
        <v>3050</v>
      </c>
      <c r="AL34" s="24">
        <v>3050</v>
      </c>
      <c r="AM34" s="24">
        <v>3200</v>
      </c>
      <c r="AN34" s="24"/>
      <c r="AO34" s="24"/>
      <c r="AP34" s="24">
        <v>3200</v>
      </c>
      <c r="AQ34" s="24">
        <v>3200</v>
      </c>
      <c r="AR34" s="24">
        <v>3200</v>
      </c>
      <c r="AS34" s="24">
        <v>3100</v>
      </c>
      <c r="AT34" s="24">
        <v>3100</v>
      </c>
      <c r="AU34" s="24"/>
      <c r="AV34" s="24"/>
      <c r="AW34" s="24">
        <v>3100</v>
      </c>
      <c r="AX34" s="24">
        <v>3100</v>
      </c>
      <c r="AY34" s="24">
        <v>3100</v>
      </c>
      <c r="AZ34" s="24">
        <v>3100</v>
      </c>
      <c r="BA34" s="24">
        <v>3100</v>
      </c>
      <c r="BB34" s="24"/>
      <c r="BC34" s="24"/>
      <c r="BD34" s="24">
        <v>3100</v>
      </c>
      <c r="BE34" s="24">
        <v>3100</v>
      </c>
      <c r="BF34" s="24">
        <v>3100</v>
      </c>
      <c r="BG34" s="24">
        <v>3100</v>
      </c>
      <c r="BH34" s="24">
        <v>2900</v>
      </c>
      <c r="BI34" s="24"/>
      <c r="BJ34" s="24"/>
      <c r="BK34" s="24">
        <v>2900</v>
      </c>
      <c r="BL34" s="24">
        <v>2900</v>
      </c>
      <c r="BM34" s="24">
        <v>2900</v>
      </c>
      <c r="BN34" s="24">
        <v>2900</v>
      </c>
      <c r="BO34" s="24">
        <v>2900</v>
      </c>
      <c r="BP34" s="24"/>
      <c r="BQ34" s="24"/>
      <c r="BR34" s="24">
        <v>2900</v>
      </c>
      <c r="BS34" s="24">
        <v>2900</v>
      </c>
      <c r="BT34" s="24">
        <v>3100</v>
      </c>
      <c r="BU34" s="24">
        <v>3100</v>
      </c>
      <c r="BV34" s="24">
        <v>3100</v>
      </c>
      <c r="BW34" s="24"/>
      <c r="BX34" s="24"/>
      <c r="BY34" s="24">
        <v>2900</v>
      </c>
      <c r="BZ34" s="24">
        <v>2900</v>
      </c>
      <c r="CA34" s="24">
        <v>2900</v>
      </c>
      <c r="CB34" s="24">
        <v>2900</v>
      </c>
      <c r="CC34" s="24">
        <v>2900</v>
      </c>
      <c r="CD34" s="24"/>
      <c r="CE34" s="24"/>
      <c r="CF34" s="24">
        <v>3000</v>
      </c>
      <c r="CG34" s="24">
        <v>3000</v>
      </c>
      <c r="CH34" s="24">
        <v>2900</v>
      </c>
      <c r="CI34" s="24">
        <v>2900</v>
      </c>
      <c r="CJ34" s="24">
        <v>2900</v>
      </c>
      <c r="CK34" s="24"/>
      <c r="CL34" s="24"/>
      <c r="CM34" s="24">
        <v>2900</v>
      </c>
      <c r="CN34" s="24">
        <v>3000</v>
      </c>
      <c r="CO34" s="24">
        <v>2900</v>
      </c>
      <c r="CP34" s="24">
        <v>3000</v>
      </c>
      <c r="CQ34" s="24">
        <v>3000</v>
      </c>
      <c r="CR34" s="24"/>
      <c r="CS34" s="24"/>
      <c r="CT34" s="24">
        <v>3000</v>
      </c>
      <c r="CU34" s="24">
        <v>3000</v>
      </c>
      <c r="CV34" s="24">
        <v>3000</v>
      </c>
      <c r="CW34" s="24">
        <v>3000</v>
      </c>
      <c r="CX34" s="24">
        <v>3000</v>
      </c>
      <c r="CY34" s="24"/>
      <c r="CZ34" s="24"/>
      <c r="DA34" s="24">
        <v>3100</v>
      </c>
      <c r="DB34" s="24">
        <v>3100</v>
      </c>
      <c r="DC34" s="24">
        <v>3100</v>
      </c>
      <c r="DD34" s="24">
        <v>3100</v>
      </c>
      <c r="DE34" s="24">
        <v>3150</v>
      </c>
      <c r="DF34" s="24"/>
      <c r="DG34" s="24"/>
      <c r="DH34" s="24">
        <v>3150</v>
      </c>
      <c r="DI34" s="24">
        <v>3150</v>
      </c>
      <c r="DJ34" s="24">
        <v>3150</v>
      </c>
      <c r="DK34" s="24">
        <v>3150</v>
      </c>
      <c r="DL34" s="24">
        <v>3150</v>
      </c>
      <c r="DM34" s="24"/>
      <c r="DN34" s="24"/>
      <c r="DO34" s="24">
        <v>3200</v>
      </c>
      <c r="DP34" s="24">
        <v>3200</v>
      </c>
      <c r="DQ34" s="24">
        <v>3250</v>
      </c>
      <c r="DR34" s="24">
        <v>3250</v>
      </c>
      <c r="DS34" s="24">
        <v>3250</v>
      </c>
      <c r="DT34" s="24"/>
      <c r="DU34" s="24"/>
      <c r="DV34" s="24">
        <v>3250</v>
      </c>
      <c r="DW34" s="24">
        <v>3250</v>
      </c>
      <c r="DX34" s="24">
        <v>3250</v>
      </c>
      <c r="DY34" s="24">
        <v>3350</v>
      </c>
      <c r="DZ34" s="24">
        <v>3350</v>
      </c>
      <c r="EA34" s="24"/>
      <c r="EB34" s="24"/>
      <c r="EC34" s="24">
        <v>3350</v>
      </c>
      <c r="ED34" s="24">
        <v>3100</v>
      </c>
      <c r="EE34" s="24">
        <v>3000</v>
      </c>
      <c r="EF34" s="24">
        <v>3000</v>
      </c>
      <c r="EG34" s="24">
        <v>3000</v>
      </c>
      <c r="EH34" s="24"/>
      <c r="EI34" s="24"/>
      <c r="EJ34" s="24">
        <v>3000</v>
      </c>
      <c r="EK34" s="24">
        <v>3300</v>
      </c>
      <c r="EL34" s="24">
        <v>3300</v>
      </c>
      <c r="EM34" s="24">
        <v>3200</v>
      </c>
      <c r="EN34" s="24">
        <v>3200</v>
      </c>
      <c r="EO34" s="24"/>
      <c r="EP34" s="24"/>
      <c r="EQ34" s="24">
        <v>3200</v>
      </c>
      <c r="ER34" s="24">
        <v>3200</v>
      </c>
      <c r="ES34" s="24">
        <v>3200</v>
      </c>
      <c r="ET34" s="24">
        <v>3200</v>
      </c>
      <c r="EU34" s="24">
        <v>3100</v>
      </c>
      <c r="EV34" s="24"/>
      <c r="EW34" s="24"/>
      <c r="EX34" s="24">
        <v>3100</v>
      </c>
      <c r="EY34" s="24">
        <v>3100</v>
      </c>
      <c r="EZ34" s="24">
        <v>3100</v>
      </c>
      <c r="FA34" s="24">
        <v>3100</v>
      </c>
      <c r="FB34" s="24">
        <v>3100</v>
      </c>
      <c r="FC34" s="24"/>
      <c r="FD34" s="24"/>
      <c r="FE34" s="24">
        <v>3300</v>
      </c>
      <c r="FF34" s="24">
        <v>3300</v>
      </c>
      <c r="FG34" s="24">
        <v>3300</v>
      </c>
      <c r="FH34" s="24">
        <v>3300</v>
      </c>
      <c r="FI34" s="24">
        <v>3500</v>
      </c>
      <c r="FJ34" s="24"/>
      <c r="FK34" s="24"/>
      <c r="FL34" s="24">
        <v>3500</v>
      </c>
      <c r="FM34" s="24">
        <v>3500</v>
      </c>
      <c r="FN34" s="24">
        <v>3500</v>
      </c>
      <c r="FO34" s="24">
        <v>3500</v>
      </c>
      <c r="FP34" s="24">
        <v>3500</v>
      </c>
      <c r="FQ34" s="24"/>
      <c r="FR34" s="24"/>
      <c r="FS34" s="24">
        <v>3500</v>
      </c>
      <c r="FT34" s="24">
        <v>3500</v>
      </c>
      <c r="FU34" s="24">
        <v>3500</v>
      </c>
      <c r="FV34" s="24">
        <v>3500</v>
      </c>
      <c r="FW34" s="24">
        <v>3500</v>
      </c>
      <c r="FX34" s="24"/>
      <c r="FY34" s="24"/>
      <c r="FZ34" s="24">
        <v>3500</v>
      </c>
      <c r="GA34" s="24">
        <v>3500</v>
      </c>
      <c r="GB34" s="24">
        <v>3500</v>
      </c>
      <c r="GC34" s="24">
        <v>3700</v>
      </c>
      <c r="GD34" s="24">
        <v>3700</v>
      </c>
      <c r="GE34" s="24"/>
      <c r="GF34" s="24"/>
      <c r="GG34" s="24">
        <v>3700</v>
      </c>
      <c r="GH34" s="24">
        <v>3750</v>
      </c>
      <c r="GI34" s="24">
        <v>3750</v>
      </c>
      <c r="GJ34" s="24">
        <v>4000</v>
      </c>
      <c r="GK34" s="24">
        <v>4000</v>
      </c>
      <c r="GL34" s="24"/>
      <c r="GM34" s="24"/>
      <c r="GN34" s="24">
        <v>4000</v>
      </c>
      <c r="GO34" s="24">
        <v>4000</v>
      </c>
      <c r="GP34" s="24">
        <v>4000</v>
      </c>
      <c r="GQ34" s="24">
        <v>4000</v>
      </c>
      <c r="GR34" s="24">
        <v>4000</v>
      </c>
      <c r="GS34" s="24"/>
      <c r="GT34" s="24"/>
      <c r="GU34" s="24">
        <v>4000</v>
      </c>
      <c r="GV34" s="24">
        <v>4000</v>
      </c>
      <c r="GW34" s="24">
        <v>4000</v>
      </c>
      <c r="GX34" s="24">
        <v>4000</v>
      </c>
      <c r="GY34" s="24">
        <v>4000</v>
      </c>
      <c r="GZ34" s="24"/>
      <c r="HA34" s="24"/>
      <c r="HB34" s="24">
        <v>4100</v>
      </c>
      <c r="HC34" s="24">
        <v>4100</v>
      </c>
      <c r="HD34" s="24">
        <v>4100</v>
      </c>
      <c r="HE34" s="24">
        <v>4100</v>
      </c>
      <c r="HF34" s="24">
        <v>4100</v>
      </c>
      <c r="HG34" s="24"/>
      <c r="HH34" s="24"/>
      <c r="HI34" s="24">
        <v>4300</v>
      </c>
      <c r="HJ34" s="24">
        <v>4300</v>
      </c>
      <c r="HK34" s="24">
        <v>4300</v>
      </c>
      <c r="HL34" s="24">
        <v>4600</v>
      </c>
      <c r="HM34" s="24">
        <v>4600</v>
      </c>
      <c r="HN34" s="24"/>
      <c r="HO34" s="24"/>
      <c r="HP34" s="24">
        <v>4800</v>
      </c>
      <c r="HQ34" s="24">
        <v>4800</v>
      </c>
      <c r="HR34" s="24">
        <v>4800</v>
      </c>
      <c r="HS34" s="24">
        <v>4800</v>
      </c>
      <c r="HT34" s="24">
        <v>4800</v>
      </c>
      <c r="HU34" s="24"/>
      <c r="HV34" s="24"/>
      <c r="HW34" s="24">
        <v>4800</v>
      </c>
      <c r="HX34" s="24">
        <v>4800</v>
      </c>
      <c r="HY34" s="24">
        <v>4800</v>
      </c>
      <c r="HZ34" s="24">
        <v>5100</v>
      </c>
      <c r="IA34" s="24">
        <v>5100</v>
      </c>
      <c r="IB34" s="24"/>
      <c r="IC34" s="24"/>
      <c r="ID34" s="24">
        <v>5100</v>
      </c>
      <c r="IE34" s="24">
        <v>5100</v>
      </c>
      <c r="IF34" s="24">
        <v>5300</v>
      </c>
      <c r="IG34" s="24">
        <v>5300</v>
      </c>
      <c r="IH34" s="24">
        <v>5400</v>
      </c>
      <c r="II34" s="24"/>
      <c r="IJ34" s="24"/>
      <c r="IK34" s="24">
        <v>5400</v>
      </c>
      <c r="IL34" s="24">
        <v>5400</v>
      </c>
      <c r="IM34" s="24">
        <v>5400</v>
      </c>
      <c r="IN34" s="24">
        <v>5500</v>
      </c>
      <c r="IO34" s="24">
        <v>5500</v>
      </c>
      <c r="IP34" s="76"/>
      <c r="IQ34" s="76"/>
      <c r="IR34" s="24">
        <v>5500</v>
      </c>
      <c r="IS34" s="24">
        <v>5900</v>
      </c>
      <c r="IT34" s="24">
        <v>5900</v>
      </c>
      <c r="IU34" s="24">
        <v>5900</v>
      </c>
      <c r="IV34" s="24">
        <v>5900</v>
      </c>
      <c r="IW34" s="24"/>
      <c r="IX34" s="24"/>
      <c r="IY34" s="24">
        <v>5800</v>
      </c>
      <c r="IZ34" s="24">
        <v>5800</v>
      </c>
      <c r="JA34" s="24">
        <v>5800</v>
      </c>
      <c r="JB34" s="24">
        <v>5800</v>
      </c>
      <c r="JC34" s="24">
        <v>5900</v>
      </c>
      <c r="JD34" s="24"/>
      <c r="JE34" s="24"/>
      <c r="JF34" s="24">
        <v>5900</v>
      </c>
      <c r="JG34" s="24">
        <v>6500</v>
      </c>
      <c r="JH34" s="24">
        <v>6500</v>
      </c>
      <c r="JI34" s="24">
        <v>6500</v>
      </c>
      <c r="JJ34" s="24">
        <v>6500</v>
      </c>
      <c r="JK34" s="24"/>
      <c r="JL34" s="24"/>
      <c r="JM34" s="24">
        <v>6400</v>
      </c>
      <c r="JN34" s="24">
        <v>6400</v>
      </c>
      <c r="JO34" s="24">
        <v>6400</v>
      </c>
      <c r="JP34" s="24">
        <v>6400</v>
      </c>
      <c r="JQ34" s="24">
        <v>6400</v>
      </c>
      <c r="JR34" s="24"/>
      <c r="JS34" s="24"/>
      <c r="JT34" s="24">
        <v>6400</v>
      </c>
      <c r="JU34" s="24">
        <v>6350</v>
      </c>
      <c r="JV34" s="24">
        <v>6350</v>
      </c>
      <c r="JW34" s="24">
        <v>6350</v>
      </c>
      <c r="JX34" s="24">
        <v>6350</v>
      </c>
      <c r="JY34" s="24"/>
      <c r="JZ34" s="24"/>
      <c r="KA34" s="24">
        <v>6350</v>
      </c>
      <c r="KB34" s="24">
        <v>6350</v>
      </c>
      <c r="KC34" s="24">
        <v>6400</v>
      </c>
      <c r="KD34" s="24">
        <v>6400</v>
      </c>
      <c r="KE34" s="24">
        <v>6400</v>
      </c>
      <c r="KF34" s="24"/>
      <c r="KG34" s="24"/>
      <c r="KH34" s="24">
        <v>6400</v>
      </c>
      <c r="KI34" s="24">
        <v>6400</v>
      </c>
      <c r="KJ34" s="24">
        <v>6400</v>
      </c>
      <c r="KK34" s="24">
        <v>6400</v>
      </c>
      <c r="KL34" s="24">
        <v>6400</v>
      </c>
      <c r="KM34" s="24"/>
      <c r="KN34" s="24"/>
      <c r="KO34" s="24">
        <v>6400</v>
      </c>
      <c r="KP34" s="24">
        <v>6420</v>
      </c>
      <c r="KQ34" s="24">
        <v>6400</v>
      </c>
      <c r="KR34" s="24">
        <v>6400</v>
      </c>
      <c r="KS34" s="24">
        <v>6400</v>
      </c>
      <c r="KT34" s="24"/>
      <c r="KU34" s="24"/>
      <c r="KV34" s="24">
        <v>6400</v>
      </c>
      <c r="KW34" s="24">
        <v>6400</v>
      </c>
      <c r="KX34" s="24">
        <v>6400</v>
      </c>
      <c r="KY34" s="24">
        <v>6400</v>
      </c>
      <c r="KZ34" s="24">
        <v>6400</v>
      </c>
      <c r="LA34" s="24"/>
      <c r="LB34" s="24"/>
      <c r="LC34" s="24">
        <v>6400</v>
      </c>
      <c r="LD34" s="24">
        <v>6500</v>
      </c>
      <c r="LE34" s="24">
        <v>6500</v>
      </c>
      <c r="LF34" s="24">
        <v>6500</v>
      </c>
      <c r="LG34" s="24">
        <v>6500</v>
      </c>
      <c r="LH34" s="24"/>
      <c r="LI34" s="24"/>
      <c r="LJ34" s="24">
        <v>6500</v>
      </c>
      <c r="LK34" s="24">
        <v>6500</v>
      </c>
      <c r="LL34" s="24">
        <v>6500</v>
      </c>
      <c r="LM34" s="24">
        <v>6500</v>
      </c>
      <c r="LN34" s="24">
        <v>6500</v>
      </c>
      <c r="LO34" s="24"/>
      <c r="LP34" s="24"/>
      <c r="LQ34" s="24">
        <v>6500</v>
      </c>
      <c r="LR34" s="24">
        <v>5900</v>
      </c>
      <c r="LS34" s="24">
        <v>5900</v>
      </c>
      <c r="LT34" s="24">
        <v>5900</v>
      </c>
      <c r="LU34" s="24">
        <v>5900</v>
      </c>
      <c r="LV34" s="24"/>
      <c r="LW34" s="24"/>
      <c r="LX34" s="24">
        <v>5900</v>
      </c>
      <c r="LY34" s="24">
        <v>5700</v>
      </c>
      <c r="LZ34" s="24">
        <v>5700</v>
      </c>
      <c r="MA34" s="24">
        <v>5400</v>
      </c>
      <c r="MB34" s="24">
        <v>5400</v>
      </c>
      <c r="MC34" s="24"/>
      <c r="MD34" s="24"/>
      <c r="ME34" s="24">
        <v>5100</v>
      </c>
      <c r="MF34" s="24">
        <v>5100</v>
      </c>
      <c r="MG34" s="24">
        <v>5100</v>
      </c>
      <c r="MH34" s="24">
        <v>5100</v>
      </c>
      <c r="MI34" s="24">
        <v>5000</v>
      </c>
      <c r="MJ34" s="24"/>
      <c r="MK34" s="24"/>
      <c r="ML34" s="24">
        <v>4900</v>
      </c>
      <c r="MM34" s="24">
        <v>4900</v>
      </c>
      <c r="MN34" s="24">
        <v>4900</v>
      </c>
      <c r="MO34" s="24">
        <v>4900</v>
      </c>
      <c r="MP34" s="24">
        <v>4900</v>
      </c>
      <c r="MQ34" s="24"/>
      <c r="MR34" s="24"/>
      <c r="MS34" s="24">
        <v>4900</v>
      </c>
      <c r="MT34" s="24">
        <v>4900</v>
      </c>
      <c r="MU34" s="24">
        <v>4900</v>
      </c>
      <c r="MV34" s="24">
        <v>4900</v>
      </c>
      <c r="MW34" s="24">
        <v>4900</v>
      </c>
      <c r="MX34" s="24"/>
      <c r="MY34" s="24"/>
      <c r="MZ34" s="24">
        <v>4900</v>
      </c>
      <c r="NA34" s="24">
        <v>4900</v>
      </c>
      <c r="NB34" s="24">
        <v>4900</v>
      </c>
      <c r="NC34" s="24">
        <v>4900</v>
      </c>
    </row>
    <row r="35" spans="1:367" x14ac:dyDescent="0.25">
      <c r="A35" s="47" t="s">
        <v>182</v>
      </c>
      <c r="B35" s="43">
        <v>178</v>
      </c>
      <c r="C35" s="43">
        <v>178</v>
      </c>
      <c r="D35" s="43">
        <v>178</v>
      </c>
      <c r="E35" s="43"/>
      <c r="F35" s="43"/>
      <c r="G35" s="43">
        <v>176</v>
      </c>
      <c r="H35" s="43">
        <v>176</v>
      </c>
      <c r="I35" s="43">
        <v>176</v>
      </c>
      <c r="J35" s="43">
        <v>176</v>
      </c>
      <c r="K35" s="43">
        <v>176</v>
      </c>
      <c r="L35" s="43"/>
      <c r="M35" s="43"/>
      <c r="N35" s="43">
        <v>175</v>
      </c>
      <c r="O35" s="43">
        <v>175</v>
      </c>
      <c r="P35" s="43">
        <v>175</v>
      </c>
      <c r="Q35" s="43">
        <v>175</v>
      </c>
      <c r="R35" s="43">
        <v>175</v>
      </c>
      <c r="S35" s="43"/>
      <c r="T35" s="43"/>
      <c r="U35" s="43">
        <v>173</v>
      </c>
      <c r="V35" s="43">
        <v>171</v>
      </c>
      <c r="W35" s="43">
        <v>171</v>
      </c>
      <c r="X35" s="43">
        <v>170</v>
      </c>
      <c r="Y35" s="43">
        <v>170</v>
      </c>
      <c r="Z35" s="43"/>
      <c r="AA35" s="43"/>
      <c r="AB35" s="43">
        <v>171</v>
      </c>
      <c r="AC35" s="43">
        <v>170</v>
      </c>
      <c r="AD35" s="43">
        <v>165</v>
      </c>
      <c r="AE35" s="43">
        <v>165</v>
      </c>
      <c r="AF35" s="43">
        <v>165</v>
      </c>
      <c r="AG35" s="43"/>
      <c r="AH35" s="43"/>
      <c r="AI35" s="43">
        <v>170</v>
      </c>
      <c r="AJ35" s="43">
        <v>168</v>
      </c>
      <c r="AK35" s="43">
        <v>171</v>
      </c>
      <c r="AL35" s="43">
        <v>174</v>
      </c>
      <c r="AM35" s="43">
        <v>178</v>
      </c>
      <c r="AN35" s="43"/>
      <c r="AO35" s="43"/>
      <c r="AP35" s="43">
        <v>178</v>
      </c>
      <c r="AQ35" s="43">
        <v>180</v>
      </c>
      <c r="AR35" s="43">
        <v>181</v>
      </c>
      <c r="AS35" s="43">
        <v>183</v>
      </c>
      <c r="AT35" s="43">
        <v>183</v>
      </c>
      <c r="AU35" s="43"/>
      <c r="AV35" s="43"/>
      <c r="AW35" s="43">
        <v>183</v>
      </c>
      <c r="AX35" s="43">
        <v>183</v>
      </c>
      <c r="AY35" s="43">
        <v>185</v>
      </c>
      <c r="AZ35" s="43">
        <v>185</v>
      </c>
      <c r="BA35" s="43">
        <v>185</v>
      </c>
      <c r="BB35" s="43"/>
      <c r="BC35" s="43"/>
      <c r="BD35" s="43">
        <v>185</v>
      </c>
      <c r="BE35" s="43">
        <v>185</v>
      </c>
      <c r="BF35" s="43">
        <v>185</v>
      </c>
      <c r="BG35" s="43">
        <v>185</v>
      </c>
      <c r="BH35" s="43">
        <v>187</v>
      </c>
      <c r="BI35" s="43"/>
      <c r="BJ35" s="43"/>
      <c r="BK35" s="43">
        <v>187</v>
      </c>
      <c r="BL35" s="43">
        <v>187</v>
      </c>
      <c r="BM35" s="43">
        <v>187</v>
      </c>
      <c r="BN35" s="43">
        <v>187</v>
      </c>
      <c r="BO35" s="43">
        <v>185</v>
      </c>
      <c r="BP35" s="43"/>
      <c r="BQ35" s="43"/>
      <c r="BR35" s="43">
        <v>186</v>
      </c>
      <c r="BS35" s="43">
        <v>186</v>
      </c>
      <c r="BT35" s="43">
        <v>186</v>
      </c>
      <c r="BU35" s="43">
        <v>186</v>
      </c>
      <c r="BV35" s="43">
        <v>186</v>
      </c>
      <c r="BW35" s="43"/>
      <c r="BX35" s="43"/>
      <c r="BY35" s="43">
        <v>183</v>
      </c>
      <c r="BZ35" s="43">
        <v>178</v>
      </c>
      <c r="CA35" s="43">
        <v>173</v>
      </c>
      <c r="CB35" s="43">
        <v>173</v>
      </c>
      <c r="CC35" s="43">
        <v>173</v>
      </c>
      <c r="CD35" s="43"/>
      <c r="CE35" s="43"/>
      <c r="CF35" s="43">
        <v>173</v>
      </c>
      <c r="CG35" s="43">
        <v>175</v>
      </c>
      <c r="CH35" s="43">
        <v>175</v>
      </c>
      <c r="CI35" s="43">
        <v>177</v>
      </c>
      <c r="CJ35" s="43">
        <v>177</v>
      </c>
      <c r="CK35" s="43"/>
      <c r="CL35" s="43"/>
      <c r="CM35" s="43">
        <v>178</v>
      </c>
      <c r="CN35" s="43">
        <v>178</v>
      </c>
      <c r="CO35" s="43">
        <v>183</v>
      </c>
      <c r="CP35" s="43">
        <v>185</v>
      </c>
      <c r="CQ35" s="43">
        <v>183</v>
      </c>
      <c r="CR35" s="43"/>
      <c r="CS35" s="43"/>
      <c r="CT35" s="43">
        <v>183</v>
      </c>
      <c r="CU35" s="43">
        <v>183</v>
      </c>
      <c r="CV35" s="43">
        <v>183</v>
      </c>
      <c r="CW35" s="43">
        <v>182</v>
      </c>
      <c r="CX35" s="43">
        <v>182</v>
      </c>
      <c r="CY35" s="43"/>
      <c r="CZ35" s="43"/>
      <c r="DA35" s="43">
        <v>181</v>
      </c>
      <c r="DB35" s="43">
        <v>180</v>
      </c>
      <c r="DC35" s="43">
        <v>180</v>
      </c>
      <c r="DD35" s="43">
        <v>180</v>
      </c>
      <c r="DE35" s="43">
        <v>180</v>
      </c>
      <c r="DF35" s="43"/>
      <c r="DG35" s="43"/>
      <c r="DH35" s="43">
        <v>180</v>
      </c>
      <c r="DI35" s="43">
        <v>180</v>
      </c>
      <c r="DJ35" s="43">
        <v>180</v>
      </c>
      <c r="DK35" s="43">
        <v>180</v>
      </c>
      <c r="DL35" s="43">
        <v>180</v>
      </c>
      <c r="DM35" s="43"/>
      <c r="DN35" s="43"/>
      <c r="DO35" s="43">
        <v>180</v>
      </c>
      <c r="DP35" s="43">
        <v>180</v>
      </c>
      <c r="DQ35" s="43">
        <v>180</v>
      </c>
      <c r="DR35" s="43">
        <v>180</v>
      </c>
      <c r="DS35" s="43">
        <v>180</v>
      </c>
      <c r="DT35" s="43"/>
      <c r="DU35" s="43"/>
      <c r="DV35" s="43">
        <v>181</v>
      </c>
      <c r="DW35" s="43">
        <v>181</v>
      </c>
      <c r="DX35" s="43">
        <v>181</v>
      </c>
      <c r="DY35" s="43">
        <v>181</v>
      </c>
      <c r="DZ35" s="43">
        <v>181</v>
      </c>
      <c r="EA35" s="43"/>
      <c r="EB35" s="43"/>
      <c r="EC35" s="43">
        <v>181</v>
      </c>
      <c r="ED35" s="43">
        <v>181</v>
      </c>
      <c r="EE35" s="43">
        <v>181</v>
      </c>
      <c r="EF35" s="43">
        <v>181</v>
      </c>
      <c r="EG35" s="43">
        <v>181</v>
      </c>
      <c r="EH35" s="43"/>
      <c r="EI35" s="43"/>
      <c r="EJ35" s="43">
        <v>181</v>
      </c>
      <c r="EK35" s="43">
        <v>181</v>
      </c>
      <c r="EL35" s="43">
        <v>182</v>
      </c>
      <c r="EM35" s="43">
        <v>182</v>
      </c>
      <c r="EN35" s="43">
        <v>182</v>
      </c>
      <c r="EO35" s="43"/>
      <c r="EP35" s="43"/>
      <c r="EQ35" s="43">
        <v>182</v>
      </c>
      <c r="ER35" s="43">
        <v>182</v>
      </c>
      <c r="ES35" s="43">
        <v>183</v>
      </c>
      <c r="ET35" s="43">
        <v>183</v>
      </c>
      <c r="EU35" s="43">
        <v>183</v>
      </c>
      <c r="EV35" s="43"/>
      <c r="EW35" s="43"/>
      <c r="EX35" s="43">
        <v>183</v>
      </c>
      <c r="EY35" s="43">
        <v>185</v>
      </c>
      <c r="EZ35" s="43">
        <v>185</v>
      </c>
      <c r="FA35" s="43">
        <v>185</v>
      </c>
      <c r="FB35" s="43">
        <v>185</v>
      </c>
      <c r="FC35" s="43"/>
      <c r="FD35" s="43"/>
      <c r="FE35" s="43">
        <v>187</v>
      </c>
      <c r="FF35" s="43">
        <v>187</v>
      </c>
      <c r="FG35" s="43">
        <v>187</v>
      </c>
      <c r="FH35" s="43">
        <v>187</v>
      </c>
      <c r="FI35" s="43">
        <v>187</v>
      </c>
      <c r="FJ35" s="43"/>
      <c r="FK35" s="43"/>
      <c r="FL35" s="43">
        <v>190</v>
      </c>
      <c r="FM35" s="43">
        <v>190</v>
      </c>
      <c r="FN35" s="43">
        <v>191</v>
      </c>
      <c r="FO35" s="43">
        <v>193</v>
      </c>
      <c r="FP35" s="43">
        <v>193</v>
      </c>
      <c r="FQ35" s="43"/>
      <c r="FR35" s="43"/>
      <c r="FS35" s="43">
        <v>195</v>
      </c>
      <c r="FT35" s="43">
        <v>196</v>
      </c>
      <c r="FU35" s="43">
        <v>196</v>
      </c>
      <c r="FV35" s="43">
        <v>196</v>
      </c>
      <c r="FW35" s="43">
        <v>196</v>
      </c>
      <c r="FX35" s="43"/>
      <c r="FY35" s="43"/>
      <c r="FZ35" s="43">
        <v>200</v>
      </c>
      <c r="GA35" s="43">
        <v>200</v>
      </c>
      <c r="GB35" s="43">
        <v>201</v>
      </c>
      <c r="GC35" s="43">
        <v>202</v>
      </c>
      <c r="GD35" s="43">
        <v>202</v>
      </c>
      <c r="GE35" s="43"/>
      <c r="GF35" s="43"/>
      <c r="GG35" s="43">
        <v>202</v>
      </c>
      <c r="GH35" s="43">
        <v>202</v>
      </c>
      <c r="GI35" s="43">
        <v>202</v>
      </c>
      <c r="GJ35" s="43">
        <v>202</v>
      </c>
      <c r="GK35" s="43">
        <v>202</v>
      </c>
      <c r="GL35" s="43"/>
      <c r="GM35" s="43"/>
      <c r="GN35" s="43">
        <v>202</v>
      </c>
      <c r="GO35" s="43">
        <v>202</v>
      </c>
      <c r="GP35" s="43">
        <v>202</v>
      </c>
      <c r="GQ35" s="43">
        <v>202</v>
      </c>
      <c r="GR35" s="43">
        <v>202</v>
      </c>
      <c r="GS35" s="43"/>
      <c r="GT35" s="43"/>
      <c r="GU35" s="43">
        <v>202</v>
      </c>
      <c r="GV35" s="43">
        <v>202</v>
      </c>
      <c r="GW35" s="43">
        <v>202</v>
      </c>
      <c r="GX35" s="43">
        <v>202</v>
      </c>
      <c r="GY35" s="43">
        <v>202</v>
      </c>
      <c r="GZ35" s="43"/>
      <c r="HA35" s="43"/>
      <c r="HB35" s="43">
        <v>202</v>
      </c>
      <c r="HC35" s="43">
        <v>202</v>
      </c>
      <c r="HD35" s="43">
        <v>202</v>
      </c>
      <c r="HE35" s="43">
        <v>208</v>
      </c>
      <c r="HF35" s="43">
        <v>208</v>
      </c>
      <c r="HG35" s="43"/>
      <c r="HH35" s="43"/>
      <c r="HI35" s="43">
        <v>208</v>
      </c>
      <c r="HJ35" s="43">
        <v>208</v>
      </c>
      <c r="HK35" s="43">
        <v>208</v>
      </c>
      <c r="HL35" s="43">
        <v>208</v>
      </c>
      <c r="HM35" s="43">
        <v>208</v>
      </c>
      <c r="HN35" s="43"/>
      <c r="HO35" s="43"/>
      <c r="HP35" s="43">
        <v>208</v>
      </c>
      <c r="HQ35" s="43">
        <v>211</v>
      </c>
      <c r="HR35" s="43">
        <v>214</v>
      </c>
      <c r="HS35" s="43">
        <v>214</v>
      </c>
      <c r="HT35" s="43">
        <v>215</v>
      </c>
      <c r="HU35" s="43"/>
      <c r="HV35" s="43"/>
      <c r="HW35" s="43">
        <v>215</v>
      </c>
      <c r="HX35" s="43">
        <v>215</v>
      </c>
      <c r="HY35" s="43">
        <v>215</v>
      </c>
      <c r="HZ35" s="43">
        <v>222</v>
      </c>
      <c r="IA35" s="43">
        <v>222</v>
      </c>
      <c r="IB35" s="43"/>
      <c r="IC35" s="43"/>
      <c r="ID35" s="43">
        <v>224</v>
      </c>
      <c r="IE35" s="43">
        <v>226</v>
      </c>
      <c r="IF35" s="43">
        <v>226</v>
      </c>
      <c r="IG35" s="43">
        <v>226</v>
      </c>
      <c r="IH35" s="43">
        <v>226</v>
      </c>
      <c r="II35" s="43"/>
      <c r="IJ35" s="43"/>
      <c r="IK35" s="43">
        <v>227</v>
      </c>
      <c r="IL35" s="43">
        <v>228</v>
      </c>
      <c r="IM35" s="43">
        <v>230</v>
      </c>
      <c r="IN35" s="43">
        <v>233</v>
      </c>
      <c r="IO35" s="43">
        <v>233</v>
      </c>
      <c r="IP35" s="54"/>
      <c r="IQ35" s="54"/>
      <c r="IR35" s="43">
        <v>233</v>
      </c>
      <c r="IS35" s="43">
        <v>234</v>
      </c>
      <c r="IT35" s="43">
        <v>235</v>
      </c>
      <c r="IU35" s="43">
        <v>235</v>
      </c>
      <c r="IV35" s="43">
        <v>235</v>
      </c>
      <c r="IW35" s="43"/>
      <c r="IX35" s="43"/>
      <c r="IY35" s="43">
        <v>244</v>
      </c>
      <c r="IZ35" s="43">
        <v>245</v>
      </c>
      <c r="JA35" s="43">
        <v>245</v>
      </c>
      <c r="JB35" s="43">
        <v>245</v>
      </c>
      <c r="JC35" s="43">
        <v>247</v>
      </c>
      <c r="JD35" s="43"/>
      <c r="JE35" s="43"/>
      <c r="JF35" s="43">
        <v>248</v>
      </c>
      <c r="JG35" s="43">
        <v>248</v>
      </c>
      <c r="JH35" s="43">
        <v>250</v>
      </c>
      <c r="JI35" s="43">
        <v>250</v>
      </c>
      <c r="JJ35" s="43">
        <v>250</v>
      </c>
      <c r="JK35" s="43"/>
      <c r="JL35" s="43"/>
      <c r="JM35" s="43">
        <v>250</v>
      </c>
      <c r="JN35" s="43">
        <v>250</v>
      </c>
      <c r="JO35" s="43">
        <v>251</v>
      </c>
      <c r="JP35" s="43">
        <v>252</v>
      </c>
      <c r="JQ35" s="43">
        <v>253</v>
      </c>
      <c r="JR35" s="43"/>
      <c r="JS35" s="43"/>
      <c r="JT35" s="43">
        <v>253</v>
      </c>
      <c r="JU35" s="43">
        <v>253</v>
      </c>
      <c r="JV35" s="43">
        <v>253</v>
      </c>
      <c r="JW35" s="43">
        <v>255</v>
      </c>
      <c r="JX35" s="43">
        <v>256</v>
      </c>
      <c r="JY35" s="43"/>
      <c r="JZ35" s="43"/>
      <c r="KA35" s="43">
        <v>256</v>
      </c>
      <c r="KB35" s="43">
        <v>257</v>
      </c>
      <c r="KC35" s="43">
        <v>257</v>
      </c>
      <c r="KD35" s="43">
        <v>257</v>
      </c>
      <c r="KE35" s="43">
        <v>258</v>
      </c>
      <c r="KF35" s="43"/>
      <c r="KG35" s="43"/>
      <c r="KH35" s="43">
        <v>259</v>
      </c>
      <c r="KI35" s="43">
        <v>259</v>
      </c>
      <c r="KJ35" s="43">
        <v>260</v>
      </c>
      <c r="KK35" s="43">
        <v>261</v>
      </c>
      <c r="KL35" s="43">
        <v>262</v>
      </c>
      <c r="KM35" s="43"/>
      <c r="KN35" s="43"/>
      <c r="KO35" s="43">
        <v>262</v>
      </c>
      <c r="KP35" s="43">
        <v>263</v>
      </c>
      <c r="KQ35" s="43">
        <v>264</v>
      </c>
      <c r="KR35" s="43">
        <v>266</v>
      </c>
      <c r="KS35" s="43">
        <v>265</v>
      </c>
      <c r="KT35" s="43"/>
      <c r="KU35" s="43"/>
      <c r="KV35" s="43">
        <v>265</v>
      </c>
      <c r="KW35" s="43">
        <v>265</v>
      </c>
      <c r="KX35" s="43">
        <v>265</v>
      </c>
      <c r="KY35" s="43">
        <v>265</v>
      </c>
      <c r="KZ35" s="43">
        <v>266</v>
      </c>
      <c r="LA35" s="43"/>
      <c r="LB35" s="43"/>
      <c r="LC35" s="43">
        <v>270</v>
      </c>
      <c r="LD35" s="43">
        <v>270</v>
      </c>
      <c r="LE35" s="43">
        <v>271</v>
      </c>
      <c r="LF35" s="43">
        <v>272</v>
      </c>
      <c r="LG35" s="43">
        <v>272</v>
      </c>
      <c r="LH35" s="43"/>
      <c r="LI35" s="43"/>
      <c r="LJ35" s="43">
        <v>272</v>
      </c>
      <c r="LK35" s="43">
        <v>270</v>
      </c>
      <c r="LL35" s="43">
        <v>270</v>
      </c>
      <c r="LM35" s="43">
        <v>270</v>
      </c>
      <c r="LN35" s="43">
        <v>270</v>
      </c>
      <c r="LO35" s="43"/>
      <c r="LP35" s="43"/>
      <c r="LQ35" s="43">
        <v>270</v>
      </c>
      <c r="LR35" s="43">
        <v>268</v>
      </c>
      <c r="LS35" s="43">
        <v>268</v>
      </c>
      <c r="LT35" s="43">
        <v>266</v>
      </c>
      <c r="LU35" s="43">
        <v>266</v>
      </c>
      <c r="LV35" s="43"/>
      <c r="LW35" s="43"/>
      <c r="LX35" s="43">
        <v>264</v>
      </c>
      <c r="LY35" s="43">
        <v>263</v>
      </c>
      <c r="LZ35" s="43">
        <v>263</v>
      </c>
      <c r="MA35" s="43">
        <v>261</v>
      </c>
      <c r="MB35" s="43">
        <v>258</v>
      </c>
      <c r="MC35" s="43"/>
      <c r="MD35" s="43"/>
      <c r="ME35" s="43">
        <v>258</v>
      </c>
      <c r="MF35" s="43">
        <v>258</v>
      </c>
      <c r="MG35" s="43">
        <v>256</v>
      </c>
      <c r="MH35" s="43">
        <v>255</v>
      </c>
      <c r="MI35" s="43">
        <v>251</v>
      </c>
      <c r="MJ35" s="43"/>
      <c r="MK35" s="43"/>
      <c r="ML35" s="43">
        <v>247</v>
      </c>
      <c r="MM35" s="43">
        <v>247</v>
      </c>
      <c r="MN35" s="43">
        <v>247</v>
      </c>
      <c r="MO35" s="43">
        <v>247</v>
      </c>
      <c r="MP35" s="43">
        <v>244</v>
      </c>
      <c r="MQ35" s="43"/>
      <c r="MR35" s="43"/>
      <c r="MS35" s="43">
        <v>244</v>
      </c>
      <c r="MT35" s="43">
        <v>244</v>
      </c>
      <c r="MU35" s="43">
        <v>244</v>
      </c>
      <c r="MV35" s="43">
        <v>244</v>
      </c>
      <c r="MW35" s="43">
        <v>244</v>
      </c>
      <c r="MX35" s="43"/>
      <c r="MY35" s="43"/>
      <c r="MZ35" s="43">
        <v>244</v>
      </c>
      <c r="NA35" s="43">
        <v>245</v>
      </c>
      <c r="NB35" s="43">
        <v>250</v>
      </c>
      <c r="NC35" s="43">
        <v>250</v>
      </c>
    </row>
    <row r="36" spans="1:367" x14ac:dyDescent="0.25">
      <c r="A36" s="34" t="s">
        <v>184</v>
      </c>
      <c r="B36" s="24">
        <v>206.95</v>
      </c>
      <c r="C36" s="24">
        <v>192.95</v>
      </c>
      <c r="D36" s="24">
        <v>196.7</v>
      </c>
      <c r="E36" s="24"/>
      <c r="F36" s="24"/>
      <c r="G36" s="24">
        <v>196.4</v>
      </c>
      <c r="H36" s="24">
        <v>196.6</v>
      </c>
      <c r="I36" s="24">
        <v>196.7</v>
      </c>
      <c r="J36" s="24">
        <v>198.45</v>
      </c>
      <c r="K36" s="24">
        <v>196.25</v>
      </c>
      <c r="L36" s="24"/>
      <c r="M36" s="24"/>
      <c r="N36" s="24">
        <v>196.3</v>
      </c>
      <c r="O36" s="24">
        <v>193.95</v>
      </c>
      <c r="P36" s="24">
        <v>194.25</v>
      </c>
      <c r="Q36" s="24">
        <v>192.15</v>
      </c>
      <c r="R36" s="24">
        <v>192.5</v>
      </c>
      <c r="S36" s="24"/>
      <c r="T36" s="24"/>
      <c r="U36" s="24">
        <v>192.6</v>
      </c>
      <c r="V36" s="24">
        <v>190.6</v>
      </c>
      <c r="W36" s="24">
        <v>194.05</v>
      </c>
      <c r="X36" s="24">
        <v>191.2</v>
      </c>
      <c r="Y36" s="24">
        <v>187</v>
      </c>
      <c r="Z36" s="24"/>
      <c r="AA36" s="24"/>
      <c r="AB36" s="24">
        <v>187</v>
      </c>
      <c r="AC36" s="24">
        <v>189.7</v>
      </c>
      <c r="AD36" s="24">
        <v>186.1</v>
      </c>
      <c r="AE36" s="24">
        <v>191.1</v>
      </c>
      <c r="AF36" s="24">
        <v>190.8</v>
      </c>
      <c r="AG36" s="24"/>
      <c r="AH36" s="24"/>
      <c r="AI36" s="24">
        <v>196.2</v>
      </c>
      <c r="AJ36" s="24">
        <v>193.45</v>
      </c>
      <c r="AK36" s="24">
        <v>192.85</v>
      </c>
      <c r="AL36" s="24">
        <v>194.5</v>
      </c>
      <c r="AM36" s="24">
        <v>195.4</v>
      </c>
      <c r="AN36" s="24"/>
      <c r="AO36" s="24"/>
      <c r="AP36" s="24">
        <v>195.7</v>
      </c>
      <c r="AQ36" s="24">
        <v>194.15</v>
      </c>
      <c r="AR36" s="24">
        <v>197.55</v>
      </c>
      <c r="AS36" s="24">
        <v>195.55</v>
      </c>
      <c r="AT36" s="24">
        <v>196.55</v>
      </c>
      <c r="AU36" s="24"/>
      <c r="AV36" s="24"/>
      <c r="AW36" s="24">
        <v>197.05</v>
      </c>
      <c r="AX36" s="24">
        <v>197.05</v>
      </c>
      <c r="AY36" s="24">
        <v>193.1</v>
      </c>
      <c r="AZ36" s="24">
        <v>202.85</v>
      </c>
      <c r="BA36" s="24">
        <v>198.4</v>
      </c>
      <c r="BB36" s="24"/>
      <c r="BC36" s="24"/>
      <c r="BD36" s="24">
        <v>198.4</v>
      </c>
      <c r="BE36" s="24">
        <v>198.4</v>
      </c>
      <c r="BF36" s="24">
        <v>202.8</v>
      </c>
      <c r="BG36" s="24">
        <v>202.05</v>
      </c>
      <c r="BH36" s="24">
        <v>201.75</v>
      </c>
      <c r="BI36" s="24"/>
      <c r="BJ36" s="24"/>
      <c r="BK36" s="24">
        <v>204.15</v>
      </c>
      <c r="BL36" s="24">
        <v>202.1</v>
      </c>
      <c r="BM36" s="24">
        <v>202</v>
      </c>
      <c r="BN36" s="24">
        <v>201.2</v>
      </c>
      <c r="BO36" s="24">
        <v>203.25</v>
      </c>
      <c r="BP36" s="24"/>
      <c r="BQ36" s="24"/>
      <c r="BR36" s="24">
        <v>199.4</v>
      </c>
      <c r="BS36" s="24">
        <v>202.7</v>
      </c>
      <c r="BT36" s="24">
        <v>203.25</v>
      </c>
      <c r="BU36" s="24">
        <v>204.35</v>
      </c>
      <c r="BV36" s="24">
        <v>204.7</v>
      </c>
      <c r="BW36" s="24"/>
      <c r="BX36" s="24"/>
      <c r="BY36" s="24">
        <v>204.7</v>
      </c>
      <c r="BZ36" s="24">
        <v>199.4</v>
      </c>
      <c r="CA36" s="24">
        <v>187.4</v>
      </c>
      <c r="CB36" s="24">
        <v>189.25</v>
      </c>
      <c r="CC36" s="24">
        <v>197.85</v>
      </c>
      <c r="CD36" s="24"/>
      <c r="CE36" s="24"/>
      <c r="CF36" s="24">
        <v>199.65</v>
      </c>
      <c r="CG36" s="24">
        <v>195.05</v>
      </c>
      <c r="CH36" s="24">
        <v>199.5</v>
      </c>
      <c r="CI36" s="24">
        <v>201.85</v>
      </c>
      <c r="CJ36" s="24">
        <v>200.5</v>
      </c>
      <c r="CK36" s="24"/>
      <c r="CL36" s="24"/>
      <c r="CM36" s="24">
        <v>202.5</v>
      </c>
      <c r="CN36" s="24">
        <v>203.15</v>
      </c>
      <c r="CO36" s="24">
        <v>203</v>
      </c>
      <c r="CP36" s="24">
        <v>195.4</v>
      </c>
      <c r="CQ36" s="24">
        <v>200.65</v>
      </c>
      <c r="CR36" s="24"/>
      <c r="CS36" s="24"/>
      <c r="CT36" s="24">
        <v>201</v>
      </c>
      <c r="CU36" s="24">
        <v>199.9</v>
      </c>
      <c r="CV36" s="24">
        <v>201.8</v>
      </c>
      <c r="CW36" s="24">
        <v>198.05</v>
      </c>
      <c r="CX36" s="24">
        <v>198.05</v>
      </c>
      <c r="CY36" s="24"/>
      <c r="CZ36" s="24"/>
      <c r="DA36" s="24">
        <v>202.3</v>
      </c>
      <c r="DB36" s="24">
        <v>199.1</v>
      </c>
      <c r="DC36" s="24">
        <v>198.5</v>
      </c>
      <c r="DD36" s="24">
        <v>200.55</v>
      </c>
      <c r="DE36" s="24">
        <v>201.5</v>
      </c>
      <c r="DF36" s="24"/>
      <c r="DG36" s="24"/>
      <c r="DH36" s="24">
        <v>196.45</v>
      </c>
      <c r="DI36" s="24">
        <v>196.45</v>
      </c>
      <c r="DJ36" s="24">
        <v>201</v>
      </c>
      <c r="DK36" s="24">
        <v>196.7</v>
      </c>
      <c r="DL36" s="24">
        <v>199.95</v>
      </c>
      <c r="DM36" s="24"/>
      <c r="DN36" s="24"/>
      <c r="DO36" s="24">
        <v>200.05</v>
      </c>
      <c r="DP36" s="24">
        <v>198.9</v>
      </c>
      <c r="DQ36" s="24">
        <v>197.7</v>
      </c>
      <c r="DR36" s="24">
        <v>198.85</v>
      </c>
      <c r="DS36" s="24">
        <v>198.85</v>
      </c>
      <c r="DT36" s="24"/>
      <c r="DU36" s="24"/>
      <c r="DV36" s="24">
        <v>200.35</v>
      </c>
      <c r="DW36" s="24">
        <v>201.9</v>
      </c>
      <c r="DX36" s="24">
        <v>199.95</v>
      </c>
      <c r="DY36" s="24">
        <v>199.75</v>
      </c>
      <c r="DZ36" s="59">
        <v>201.3</v>
      </c>
      <c r="EA36" s="24"/>
      <c r="EB36" s="24"/>
      <c r="EC36" s="24">
        <v>200.25</v>
      </c>
      <c r="ED36" s="24">
        <v>198.7</v>
      </c>
      <c r="EE36" s="24">
        <v>199.9</v>
      </c>
      <c r="EF36" s="24">
        <v>199.35</v>
      </c>
      <c r="EG36" s="24">
        <v>194.9</v>
      </c>
      <c r="EH36" s="24"/>
      <c r="EI36" s="24"/>
      <c r="EJ36" s="24">
        <v>194.9</v>
      </c>
      <c r="EK36" s="24">
        <v>200.05</v>
      </c>
      <c r="EL36" s="24">
        <v>202.15</v>
      </c>
      <c r="EM36" s="24">
        <v>202</v>
      </c>
      <c r="EN36" s="24">
        <v>203.55</v>
      </c>
      <c r="EO36" s="24"/>
      <c r="EP36" s="24"/>
      <c r="EQ36" s="24">
        <v>206.65</v>
      </c>
      <c r="ER36" s="24">
        <v>204.3</v>
      </c>
      <c r="ES36" s="24">
        <v>205.65</v>
      </c>
      <c r="ET36" s="24">
        <v>203.4</v>
      </c>
      <c r="EU36" s="24">
        <v>204.75</v>
      </c>
      <c r="EV36" s="24"/>
      <c r="EW36" s="24"/>
      <c r="EX36" s="24">
        <v>204</v>
      </c>
      <c r="EY36" s="24">
        <v>202.5</v>
      </c>
      <c r="EZ36" s="24">
        <v>203.65</v>
      </c>
      <c r="FA36" s="24">
        <v>205.45</v>
      </c>
      <c r="FB36" s="24">
        <v>202.65</v>
      </c>
      <c r="FC36" s="24"/>
      <c r="FD36" s="24"/>
      <c r="FE36" s="24">
        <v>205.2</v>
      </c>
      <c r="FF36" s="24">
        <v>206.4</v>
      </c>
      <c r="FG36" s="24">
        <v>206.4</v>
      </c>
      <c r="FH36" s="24">
        <v>206.4</v>
      </c>
      <c r="FI36" s="24">
        <v>205.25</v>
      </c>
      <c r="FJ36" s="24"/>
      <c r="FK36" s="24"/>
      <c r="FL36" s="24">
        <v>209.95</v>
      </c>
      <c r="FM36" s="24">
        <v>208.6</v>
      </c>
      <c r="FN36" s="24">
        <v>206.4</v>
      </c>
      <c r="FO36" s="24">
        <v>212.35</v>
      </c>
      <c r="FP36" s="24">
        <v>210.4</v>
      </c>
      <c r="FQ36" s="24"/>
      <c r="FR36" s="24"/>
      <c r="FS36" s="24">
        <v>214</v>
      </c>
      <c r="FT36" s="24">
        <v>211.3</v>
      </c>
      <c r="FU36" s="24">
        <v>218.95</v>
      </c>
      <c r="FV36" s="24">
        <v>217.35</v>
      </c>
      <c r="FW36" s="24">
        <v>218.35</v>
      </c>
      <c r="FX36" s="24"/>
      <c r="FY36" s="24"/>
      <c r="FZ36" s="24">
        <v>219.65</v>
      </c>
      <c r="GA36" s="24">
        <v>218.4</v>
      </c>
      <c r="GB36" s="24">
        <v>219.9</v>
      </c>
      <c r="GC36" s="24">
        <v>219.65</v>
      </c>
      <c r="GD36" s="24">
        <v>220.95</v>
      </c>
      <c r="GE36" s="24"/>
      <c r="GF36" s="24"/>
      <c r="GG36" s="24">
        <v>220.95</v>
      </c>
      <c r="GH36" s="24">
        <v>219.55</v>
      </c>
      <c r="GI36" s="24">
        <v>218.75</v>
      </c>
      <c r="GJ36" s="24">
        <v>218.6</v>
      </c>
      <c r="GK36" s="24">
        <v>218.6</v>
      </c>
      <c r="GL36" s="24"/>
      <c r="GM36" s="24"/>
      <c r="GN36" s="24">
        <v>217.95</v>
      </c>
      <c r="GO36" s="24">
        <v>221.9</v>
      </c>
      <c r="GP36" s="24">
        <v>217.85</v>
      </c>
      <c r="GQ36" s="24">
        <v>222.25</v>
      </c>
      <c r="GR36" s="24">
        <v>222.55</v>
      </c>
      <c r="GS36" s="24"/>
      <c r="GT36" s="24"/>
      <c r="GU36" s="24">
        <v>215.3</v>
      </c>
      <c r="GV36" s="24">
        <v>221.15</v>
      </c>
      <c r="GW36" s="24">
        <v>221.65</v>
      </c>
      <c r="GX36" s="24">
        <v>222.4</v>
      </c>
      <c r="GY36" s="24">
        <v>223.45</v>
      </c>
      <c r="GZ36" s="24"/>
      <c r="HA36" s="24"/>
      <c r="HB36" s="24">
        <v>219.65</v>
      </c>
      <c r="HC36" s="24">
        <v>226.4</v>
      </c>
      <c r="HD36" s="24">
        <v>226.6</v>
      </c>
      <c r="HE36" s="24">
        <v>227</v>
      </c>
      <c r="HF36" s="24">
        <v>228.3</v>
      </c>
      <c r="HG36" s="24"/>
      <c r="HH36" s="24"/>
      <c r="HI36" s="24">
        <v>227.8</v>
      </c>
      <c r="HJ36" s="24">
        <v>226.85</v>
      </c>
      <c r="HK36" s="24">
        <v>226.25</v>
      </c>
      <c r="HL36" s="24">
        <v>227.4</v>
      </c>
      <c r="HM36" s="24">
        <v>225.45</v>
      </c>
      <c r="HN36" s="24"/>
      <c r="HO36" s="24"/>
      <c r="HP36" s="24">
        <v>228.5</v>
      </c>
      <c r="HQ36" s="24">
        <v>227.2</v>
      </c>
      <c r="HR36" s="24">
        <v>226.3</v>
      </c>
      <c r="HS36" s="24">
        <v>227.85</v>
      </c>
      <c r="HT36" s="24">
        <v>224.75</v>
      </c>
      <c r="HU36" s="24"/>
      <c r="HV36" s="24"/>
      <c r="HW36" s="24">
        <v>227.4</v>
      </c>
      <c r="HX36" s="24">
        <v>226.2</v>
      </c>
      <c r="HY36" s="24">
        <v>227.2</v>
      </c>
      <c r="HZ36" s="24">
        <v>225.2</v>
      </c>
      <c r="IA36" s="24">
        <v>229.25</v>
      </c>
      <c r="IB36" s="24"/>
      <c r="IC36" s="24"/>
      <c r="ID36" s="24">
        <v>229.45</v>
      </c>
      <c r="IE36" s="24">
        <v>228.6</v>
      </c>
      <c r="IF36" s="24">
        <v>227.85</v>
      </c>
      <c r="IG36" s="24">
        <v>234.25</v>
      </c>
      <c r="IH36" s="24">
        <v>236.65</v>
      </c>
      <c r="II36" s="24"/>
      <c r="IJ36" s="24"/>
      <c r="IK36" s="24">
        <v>237.6</v>
      </c>
      <c r="IL36" s="24">
        <v>237.6</v>
      </c>
      <c r="IM36" s="24">
        <v>238.95</v>
      </c>
      <c r="IN36" s="24">
        <v>239.85</v>
      </c>
      <c r="IO36" s="24">
        <v>240.45</v>
      </c>
      <c r="IP36" s="76"/>
      <c r="IQ36" s="76"/>
      <c r="IR36" s="24">
        <v>240.45</v>
      </c>
      <c r="IS36" s="24">
        <v>243.9</v>
      </c>
      <c r="IT36" s="24">
        <v>247.1</v>
      </c>
      <c r="IU36" s="24">
        <v>247.45</v>
      </c>
      <c r="IV36" s="24">
        <v>245.65</v>
      </c>
      <c r="IW36" s="24"/>
      <c r="IX36" s="24"/>
      <c r="IY36" s="24">
        <v>240.45</v>
      </c>
      <c r="IZ36" s="24">
        <v>247.5</v>
      </c>
      <c r="JA36" s="24">
        <v>250.9</v>
      </c>
      <c r="JB36" s="24">
        <v>250.5</v>
      </c>
      <c r="JC36" s="24">
        <v>248</v>
      </c>
      <c r="JD36" s="24"/>
      <c r="JE36" s="24"/>
      <c r="JF36" s="24">
        <v>249.85</v>
      </c>
      <c r="JG36" s="24">
        <v>251.3</v>
      </c>
      <c r="JH36" s="24">
        <v>254.2</v>
      </c>
      <c r="JI36" s="24">
        <v>252.55</v>
      </c>
      <c r="JJ36" s="24">
        <v>255.65</v>
      </c>
      <c r="JK36" s="24"/>
      <c r="JL36" s="24"/>
      <c r="JM36" s="24">
        <v>255.7</v>
      </c>
      <c r="JN36" s="24">
        <v>256</v>
      </c>
      <c r="JO36" s="24">
        <v>256.7</v>
      </c>
      <c r="JP36" s="24">
        <v>256.8</v>
      </c>
      <c r="JQ36" s="24">
        <v>258.05</v>
      </c>
      <c r="JR36" s="24"/>
      <c r="JS36" s="24"/>
      <c r="JT36" s="24">
        <v>257.7</v>
      </c>
      <c r="JU36" s="24">
        <v>253.55</v>
      </c>
      <c r="JV36" s="24">
        <v>258</v>
      </c>
      <c r="JW36" s="24">
        <v>255.3</v>
      </c>
      <c r="JX36" s="24">
        <v>261.60000000000002</v>
      </c>
      <c r="JY36" s="24"/>
      <c r="JZ36" s="24"/>
      <c r="KA36" s="24">
        <v>261.60000000000002</v>
      </c>
      <c r="KB36" s="24">
        <v>261.89999999999998</v>
      </c>
      <c r="KC36" s="24">
        <v>263.35000000000002</v>
      </c>
      <c r="KD36" s="24">
        <v>261.45</v>
      </c>
      <c r="KE36" s="24">
        <v>263.64999999999998</v>
      </c>
      <c r="KF36" s="24"/>
      <c r="KG36" s="24"/>
      <c r="KH36" s="24">
        <v>264.3</v>
      </c>
      <c r="KI36" s="24">
        <v>266.45</v>
      </c>
      <c r="KJ36" s="24">
        <v>268.7</v>
      </c>
      <c r="KK36" s="24">
        <v>269.64999999999998</v>
      </c>
      <c r="KL36" s="24">
        <v>269.10000000000002</v>
      </c>
      <c r="KM36" s="24"/>
      <c r="KN36" s="24"/>
      <c r="KO36" s="24">
        <v>270.5</v>
      </c>
      <c r="KP36" s="24">
        <v>274.7</v>
      </c>
      <c r="KQ36" s="24">
        <v>268.8</v>
      </c>
      <c r="KR36" s="24">
        <v>275.60000000000002</v>
      </c>
      <c r="KS36" s="24">
        <v>278.39999999999998</v>
      </c>
      <c r="KT36" s="24"/>
      <c r="KU36" s="24"/>
      <c r="KV36" s="24">
        <v>278.39999999999998</v>
      </c>
      <c r="KW36" s="24">
        <v>276.95</v>
      </c>
      <c r="KX36" s="24">
        <v>277.64999999999998</v>
      </c>
      <c r="KY36" s="24">
        <v>279.89999999999998</v>
      </c>
      <c r="KZ36" s="24">
        <v>287.85000000000002</v>
      </c>
      <c r="LA36" s="24"/>
      <c r="LB36" s="24"/>
      <c r="LC36" s="24">
        <v>287.25</v>
      </c>
      <c r="LD36" s="24">
        <v>288</v>
      </c>
      <c r="LE36" s="24">
        <v>292</v>
      </c>
      <c r="LF36" s="24">
        <v>288.55</v>
      </c>
      <c r="LG36" s="24">
        <v>291.8</v>
      </c>
      <c r="LH36" s="24"/>
      <c r="LI36" s="24"/>
      <c r="LJ36" s="24">
        <v>290.55</v>
      </c>
      <c r="LK36" s="24">
        <v>285.45</v>
      </c>
      <c r="LL36" s="24">
        <v>282.14999999999998</v>
      </c>
      <c r="LM36" s="24">
        <v>287.64999999999998</v>
      </c>
      <c r="LN36" s="24">
        <v>287.05</v>
      </c>
      <c r="LO36" s="24"/>
      <c r="LP36" s="24"/>
      <c r="LQ36" s="24">
        <v>289.7</v>
      </c>
      <c r="LR36" s="24">
        <v>286.89999999999998</v>
      </c>
      <c r="LS36" s="24">
        <v>278.3</v>
      </c>
      <c r="LT36" s="24">
        <v>285.25</v>
      </c>
      <c r="LU36" s="24">
        <v>279.8</v>
      </c>
      <c r="LV36" s="24"/>
      <c r="LW36" s="24"/>
      <c r="LX36" s="24">
        <v>283.75</v>
      </c>
      <c r="LY36" s="24">
        <v>271.60000000000002</v>
      </c>
      <c r="LZ36" s="24">
        <v>274.3</v>
      </c>
      <c r="MA36" s="24">
        <v>275.35000000000002</v>
      </c>
      <c r="MB36" s="24">
        <v>271</v>
      </c>
      <c r="MC36" s="24"/>
      <c r="MD36" s="24"/>
      <c r="ME36" s="24">
        <v>270.25</v>
      </c>
      <c r="MF36" s="24">
        <v>266.8</v>
      </c>
      <c r="MG36" s="24">
        <v>265.3</v>
      </c>
      <c r="MH36" s="24">
        <v>263</v>
      </c>
      <c r="MI36" s="24">
        <v>263</v>
      </c>
      <c r="MJ36" s="24"/>
      <c r="MK36" s="24"/>
      <c r="ML36" s="24">
        <v>259.7</v>
      </c>
      <c r="MM36" s="24">
        <v>262.55</v>
      </c>
      <c r="MN36" s="24">
        <v>265.14999999999998</v>
      </c>
      <c r="MO36" s="24">
        <v>259</v>
      </c>
      <c r="MP36" s="24">
        <v>255.3</v>
      </c>
      <c r="MQ36" s="24"/>
      <c r="MR36" s="24"/>
      <c r="MS36" s="24">
        <v>261.14999999999998</v>
      </c>
      <c r="MT36" s="24">
        <v>262.8</v>
      </c>
      <c r="MU36" s="24">
        <v>266.3</v>
      </c>
      <c r="MV36" s="24">
        <v>266.3</v>
      </c>
      <c r="MW36" s="24">
        <v>266.3</v>
      </c>
      <c r="MX36" s="24"/>
      <c r="MY36" s="24"/>
      <c r="MZ36" s="24">
        <v>270.3</v>
      </c>
      <c r="NA36" s="24">
        <v>272.5</v>
      </c>
      <c r="NB36" s="24">
        <v>267.14999999999998</v>
      </c>
      <c r="NC36" s="24">
        <v>267.14999999999998</v>
      </c>
    </row>
    <row r="37" spans="1:367" x14ac:dyDescent="0.25">
      <c r="A37" s="42" t="s">
        <v>93</v>
      </c>
      <c r="B37" s="43">
        <v>201</v>
      </c>
      <c r="C37" s="43">
        <v>204</v>
      </c>
      <c r="D37" s="43">
        <v>204</v>
      </c>
      <c r="E37" s="43"/>
      <c r="F37" s="43"/>
      <c r="G37" s="43">
        <v>204</v>
      </c>
      <c r="H37" s="43">
        <v>204</v>
      </c>
      <c r="I37" s="43">
        <v>204</v>
      </c>
      <c r="J37" s="43">
        <v>204</v>
      </c>
      <c r="K37" s="43">
        <v>204</v>
      </c>
      <c r="L37" s="43"/>
      <c r="M37" s="43"/>
      <c r="N37" s="43">
        <v>204</v>
      </c>
      <c r="O37" s="43">
        <v>204</v>
      </c>
      <c r="P37" s="43">
        <v>204</v>
      </c>
      <c r="Q37" s="43">
        <v>204</v>
      </c>
      <c r="R37" s="43">
        <v>204</v>
      </c>
      <c r="S37" s="43"/>
      <c r="T37" s="43"/>
      <c r="U37" s="43">
        <v>204</v>
      </c>
      <c r="V37" s="43">
        <v>204</v>
      </c>
      <c r="W37" s="43">
        <f>6.85*30</f>
        <v>205.5</v>
      </c>
      <c r="X37" s="43">
        <f>6.85*30</f>
        <v>205.5</v>
      </c>
      <c r="Y37" s="43">
        <v>202.5</v>
      </c>
      <c r="Z37" s="43"/>
      <c r="AA37" s="43"/>
      <c r="AB37" s="43">
        <v>202.5</v>
      </c>
      <c r="AC37" s="43">
        <f>6.75*30</f>
        <v>202.5</v>
      </c>
      <c r="AD37" s="43">
        <f>6.7*30</f>
        <v>201</v>
      </c>
      <c r="AE37" s="43">
        <f>6.7*30</f>
        <v>201</v>
      </c>
      <c r="AF37" s="43">
        <f>6.7*30</f>
        <v>201</v>
      </c>
      <c r="AG37" s="43"/>
      <c r="AH37" s="43"/>
      <c r="AI37" s="43">
        <f>6.65*30</f>
        <v>199.5</v>
      </c>
      <c r="AJ37" s="43">
        <f>6.65*30</f>
        <v>199.5</v>
      </c>
      <c r="AK37" s="43">
        <f>6.65*30</f>
        <v>199.5</v>
      </c>
      <c r="AL37" s="43">
        <f>6.65*30</f>
        <v>199.5</v>
      </c>
      <c r="AM37" s="43">
        <f>6.6*30</f>
        <v>198</v>
      </c>
      <c r="AN37" s="43"/>
      <c r="AO37" s="43"/>
      <c r="AP37" s="43">
        <f>6.6*30</f>
        <v>198</v>
      </c>
      <c r="AQ37" s="43">
        <f>6.6*30</f>
        <v>198</v>
      </c>
      <c r="AR37" s="43">
        <f>6.6*30</f>
        <v>198</v>
      </c>
      <c r="AS37" s="43">
        <f>6.65*30</f>
        <v>199.5</v>
      </c>
      <c r="AT37" s="43">
        <f>6.65*30</f>
        <v>199.5</v>
      </c>
      <c r="AU37" s="43"/>
      <c r="AV37" s="43"/>
      <c r="AW37" s="43">
        <f>6.65*30</f>
        <v>199.5</v>
      </c>
      <c r="AX37" s="43">
        <f>6.65*30</f>
        <v>199.5</v>
      </c>
      <c r="AY37" s="43">
        <f>6.65*30</f>
        <v>199.5</v>
      </c>
      <c r="AZ37" s="43">
        <f>6.65*30</f>
        <v>199.5</v>
      </c>
      <c r="BA37" s="43">
        <f>6.65*30</f>
        <v>199.5</v>
      </c>
      <c r="BB37" s="43"/>
      <c r="BC37" s="43"/>
      <c r="BD37" s="43">
        <f>6.65*30</f>
        <v>199.5</v>
      </c>
      <c r="BE37" s="43">
        <f>6.65*30</f>
        <v>199.5</v>
      </c>
      <c r="BF37" s="43">
        <f>6.65*30</f>
        <v>199.5</v>
      </c>
      <c r="BG37" s="43">
        <f>6.65*30</f>
        <v>199.5</v>
      </c>
      <c r="BH37" s="43">
        <f>6.65*30</f>
        <v>199.5</v>
      </c>
      <c r="BI37" s="43"/>
      <c r="BJ37" s="43"/>
      <c r="BK37" s="43">
        <f>6.6*30</f>
        <v>198</v>
      </c>
      <c r="BL37" s="43">
        <f>6.6*30</f>
        <v>198</v>
      </c>
      <c r="BM37" s="43">
        <f>6.6*30</f>
        <v>198</v>
      </c>
      <c r="BN37" s="43">
        <f>6.6*30</f>
        <v>198</v>
      </c>
      <c r="BO37" s="43">
        <f>6.6*30</f>
        <v>198</v>
      </c>
      <c r="BP37" s="43"/>
      <c r="BQ37" s="43"/>
      <c r="BR37" s="43">
        <f>6.6*30</f>
        <v>198</v>
      </c>
      <c r="BS37" s="43">
        <f t="shared" ref="BS37" si="568">6.6*30</f>
        <v>198</v>
      </c>
      <c r="BT37" s="43">
        <f>6.55*30</f>
        <v>196.5</v>
      </c>
      <c r="BU37" s="43">
        <f>6.55*30</f>
        <v>196.5</v>
      </c>
      <c r="BV37" s="43">
        <f>6.4*30</f>
        <v>192</v>
      </c>
      <c r="BW37" s="43"/>
      <c r="BX37" s="43"/>
      <c r="BY37" s="43">
        <f>6.35*30</f>
        <v>190.5</v>
      </c>
      <c r="BZ37" s="43">
        <f>6.35*30</f>
        <v>190.5</v>
      </c>
      <c r="CA37" s="43">
        <f>6.35*30</f>
        <v>190.5</v>
      </c>
      <c r="CB37" s="43">
        <f>6.35*30</f>
        <v>190.5</v>
      </c>
      <c r="CC37" s="43">
        <f>6.35*30</f>
        <v>190.5</v>
      </c>
      <c r="CD37" s="43"/>
      <c r="CE37" s="43"/>
      <c r="CF37" s="43">
        <f>6.3*30</f>
        <v>189</v>
      </c>
      <c r="CG37" s="43">
        <f>6.25*30</f>
        <v>187.5</v>
      </c>
      <c r="CH37" s="43">
        <f>6.25*30</f>
        <v>187.5</v>
      </c>
      <c r="CI37" s="43">
        <f>6.25*30</f>
        <v>187.5</v>
      </c>
      <c r="CJ37" s="43">
        <f>6.25*30</f>
        <v>187.5</v>
      </c>
      <c r="CK37" s="43"/>
      <c r="CL37" s="43"/>
      <c r="CM37" s="43">
        <f>6.3*30</f>
        <v>189</v>
      </c>
      <c r="CN37" s="43">
        <f>6.25*30</f>
        <v>187.5</v>
      </c>
      <c r="CO37" s="43">
        <f>6.35*30</f>
        <v>190.5</v>
      </c>
      <c r="CP37" s="43">
        <f>6.35*30</f>
        <v>190.5</v>
      </c>
      <c r="CQ37" s="43">
        <f>6.35*30</f>
        <v>190.5</v>
      </c>
      <c r="CR37" s="43"/>
      <c r="CS37" s="43"/>
      <c r="CT37" s="43">
        <f>6.35*30</f>
        <v>190.5</v>
      </c>
      <c r="CU37" s="43">
        <f>6.35*30</f>
        <v>190.5</v>
      </c>
      <c r="CV37" s="43">
        <f>6.35*30</f>
        <v>190.5</v>
      </c>
      <c r="CW37" s="43">
        <f>6.3*30</f>
        <v>189</v>
      </c>
      <c r="CX37" s="43">
        <f>6.3*30</f>
        <v>189</v>
      </c>
      <c r="CY37" s="43"/>
      <c r="CZ37" s="43"/>
      <c r="DA37" s="43">
        <f>6.25*30</f>
        <v>187.5</v>
      </c>
      <c r="DB37" s="43">
        <f>6.25*30</f>
        <v>187.5</v>
      </c>
      <c r="DC37" s="43">
        <f>6.25*30</f>
        <v>187.5</v>
      </c>
      <c r="DD37" s="43">
        <f>6.25*30</f>
        <v>187.5</v>
      </c>
      <c r="DE37" s="43">
        <f>6.25*30</f>
        <v>187.5</v>
      </c>
      <c r="DF37" s="43"/>
      <c r="DG37" s="43"/>
      <c r="DH37" s="43">
        <f>6.25*30</f>
        <v>187.5</v>
      </c>
      <c r="DI37" s="43">
        <v>187.5</v>
      </c>
      <c r="DJ37" s="43">
        <f>6.25*30</f>
        <v>187.5</v>
      </c>
      <c r="DK37" s="43">
        <f>6.25*30</f>
        <v>187.5</v>
      </c>
      <c r="DL37" s="43">
        <f>6.25*30</f>
        <v>187.5</v>
      </c>
      <c r="DM37" s="43"/>
      <c r="DN37" s="43"/>
      <c r="DO37" s="43">
        <f>6.25*30</f>
        <v>187.5</v>
      </c>
      <c r="DP37" s="43">
        <f>6.25*30</f>
        <v>187.5</v>
      </c>
      <c r="DQ37" s="43">
        <f>6.25*30</f>
        <v>187.5</v>
      </c>
      <c r="DR37" s="43">
        <f>6.25*30</f>
        <v>187.5</v>
      </c>
      <c r="DS37" s="43">
        <v>187.5</v>
      </c>
      <c r="DT37" s="43"/>
      <c r="DU37" s="43"/>
      <c r="DV37" s="43">
        <f>6.25*30</f>
        <v>187.5</v>
      </c>
      <c r="DW37" s="43">
        <f>6.25*30</f>
        <v>187.5</v>
      </c>
      <c r="DX37" s="43">
        <f>6.25*30</f>
        <v>187.5</v>
      </c>
      <c r="DY37" s="43">
        <f>6.25*30</f>
        <v>187.5</v>
      </c>
      <c r="DZ37" s="43">
        <f>6.25*30</f>
        <v>187.5</v>
      </c>
      <c r="EA37" s="43"/>
      <c r="EB37" s="43"/>
      <c r="EC37" s="43">
        <f>6.25*30</f>
        <v>187.5</v>
      </c>
      <c r="ED37" s="43">
        <f>6.25*30</f>
        <v>187.5</v>
      </c>
      <c r="EE37" s="43">
        <f>6.25*30</f>
        <v>187.5</v>
      </c>
      <c r="EF37" s="43">
        <f>6.25*30</f>
        <v>187.5</v>
      </c>
      <c r="EG37" s="43">
        <f>6.25*30</f>
        <v>187.5</v>
      </c>
      <c r="EH37" s="43"/>
      <c r="EI37" s="43"/>
      <c r="EJ37" s="43">
        <f>6.25*30</f>
        <v>187.5</v>
      </c>
      <c r="EK37" s="43">
        <f>6.25*30</f>
        <v>187.5</v>
      </c>
      <c r="EL37" s="43">
        <f>6.15*30</f>
        <v>184.5</v>
      </c>
      <c r="EM37" s="43">
        <f>6.15*30</f>
        <v>184.5</v>
      </c>
      <c r="EN37" s="43">
        <f>6.2*30</f>
        <v>186</v>
      </c>
      <c r="EO37" s="43"/>
      <c r="EP37" s="43"/>
      <c r="EQ37" s="43">
        <f t="shared" ref="EQ37:EY37" si="569">6.2*30</f>
        <v>186</v>
      </c>
      <c r="ER37" s="43">
        <f t="shared" si="569"/>
        <v>186</v>
      </c>
      <c r="ES37" s="43">
        <f t="shared" si="569"/>
        <v>186</v>
      </c>
      <c r="ET37" s="43">
        <f t="shared" si="569"/>
        <v>186</v>
      </c>
      <c r="EU37" s="43">
        <f t="shared" si="569"/>
        <v>186</v>
      </c>
      <c r="EV37" s="43"/>
      <c r="EW37" s="43"/>
      <c r="EX37" s="43">
        <f t="shared" si="569"/>
        <v>186</v>
      </c>
      <c r="EY37" s="43">
        <f t="shared" si="569"/>
        <v>186</v>
      </c>
      <c r="EZ37" s="43">
        <f>6.4*30</f>
        <v>192</v>
      </c>
      <c r="FA37" s="43">
        <f>6.4*30</f>
        <v>192</v>
      </c>
      <c r="FB37" s="43">
        <f>6.4*30</f>
        <v>192</v>
      </c>
      <c r="FC37" s="43"/>
      <c r="FD37" s="43"/>
      <c r="FE37" s="43">
        <f>6.4*30</f>
        <v>192</v>
      </c>
      <c r="FF37" s="43">
        <f>6.5*30</f>
        <v>195</v>
      </c>
      <c r="FG37" s="43">
        <f t="shared" ref="FG37" si="570">6.5*30</f>
        <v>195</v>
      </c>
      <c r="FH37" s="43">
        <f>6.6*30</f>
        <v>198</v>
      </c>
      <c r="FI37" s="43">
        <f>6.6*30</f>
        <v>198</v>
      </c>
      <c r="FJ37" s="43"/>
      <c r="FK37" s="43"/>
      <c r="FL37" s="43">
        <f>6.6*30</f>
        <v>198</v>
      </c>
      <c r="FM37" s="43">
        <f>6.7*30</f>
        <v>201</v>
      </c>
      <c r="FN37" s="43">
        <f>6.7*30</f>
        <v>201</v>
      </c>
      <c r="FO37" s="43">
        <f>7.1*30</f>
        <v>213</v>
      </c>
      <c r="FP37" s="43">
        <f>7.1*30</f>
        <v>213</v>
      </c>
      <c r="FQ37" s="43"/>
      <c r="FR37" s="43"/>
      <c r="FS37" s="43">
        <f>7.4*30</f>
        <v>222</v>
      </c>
      <c r="FT37" s="43">
        <f>7.4*30</f>
        <v>222</v>
      </c>
      <c r="FU37" s="43">
        <f>7.4*30</f>
        <v>222</v>
      </c>
      <c r="FV37" s="43">
        <f>7.5*30</f>
        <v>225</v>
      </c>
      <c r="FW37" s="43">
        <f>7.5*30</f>
        <v>225</v>
      </c>
      <c r="FX37" s="43"/>
      <c r="FY37" s="43"/>
      <c r="FZ37" s="43">
        <f>7.4*30</f>
        <v>222</v>
      </c>
      <c r="GA37" s="43">
        <f>7.5*30</f>
        <v>225</v>
      </c>
      <c r="GB37" s="43">
        <f>7.5*30</f>
        <v>225</v>
      </c>
      <c r="GC37" s="43">
        <f>7.5*30</f>
        <v>225</v>
      </c>
      <c r="GD37" s="43">
        <f>7.5*30</f>
        <v>225</v>
      </c>
      <c r="GE37" s="43"/>
      <c r="GF37" s="43"/>
      <c r="GG37" s="43">
        <f>7.5*30</f>
        <v>225</v>
      </c>
      <c r="GH37" s="43">
        <f>7.5*30</f>
        <v>225</v>
      </c>
      <c r="GI37" s="43">
        <f>7.5*30</f>
        <v>225</v>
      </c>
      <c r="GJ37" s="43">
        <f>7.5*30</f>
        <v>225</v>
      </c>
      <c r="GK37" s="43">
        <f>7.5*30</f>
        <v>225</v>
      </c>
      <c r="GL37" s="43"/>
      <c r="GM37" s="43"/>
      <c r="GN37" s="43">
        <f>7.5*30</f>
        <v>225</v>
      </c>
      <c r="GO37" s="43">
        <f>7.55*30</f>
        <v>226.5</v>
      </c>
      <c r="GP37" s="43">
        <f>7.55*30</f>
        <v>226.5</v>
      </c>
      <c r="GQ37" s="43">
        <f>7.55*30</f>
        <v>226.5</v>
      </c>
      <c r="GR37" s="43">
        <f>7.55*30</f>
        <v>226.5</v>
      </c>
      <c r="GS37" s="43"/>
      <c r="GT37" s="43"/>
      <c r="GU37" s="43">
        <f>7.6*30</f>
        <v>228</v>
      </c>
      <c r="GV37" s="43">
        <f>7.6*30</f>
        <v>228</v>
      </c>
      <c r="GW37" s="43">
        <f>7.6*30</f>
        <v>228</v>
      </c>
      <c r="GX37" s="43">
        <f>7.6*30</f>
        <v>228</v>
      </c>
      <c r="GY37" s="43">
        <f>7.6*30</f>
        <v>228</v>
      </c>
      <c r="GZ37" s="43"/>
      <c r="HA37" s="43"/>
      <c r="HB37" s="43">
        <f>7.6*30</f>
        <v>228</v>
      </c>
      <c r="HC37" s="43">
        <f>7.6*30</f>
        <v>228</v>
      </c>
      <c r="HD37" s="43">
        <f>7.6*30</f>
        <v>228</v>
      </c>
      <c r="HE37" s="43">
        <f>7.65*30</f>
        <v>229.5</v>
      </c>
      <c r="HF37" s="43">
        <f>7.65*30</f>
        <v>229.5</v>
      </c>
      <c r="HG37" s="43"/>
      <c r="HH37" s="43"/>
      <c r="HI37" s="43">
        <f>7.65*30</f>
        <v>229.5</v>
      </c>
      <c r="HJ37" s="43">
        <f>7.65*30</f>
        <v>229.5</v>
      </c>
      <c r="HK37" s="43">
        <f>7.65*30</f>
        <v>229.5</v>
      </c>
      <c r="HL37" s="43">
        <f>7.65*30</f>
        <v>229.5</v>
      </c>
      <c r="HM37" s="43">
        <f>7.65*30</f>
        <v>229.5</v>
      </c>
      <c r="HN37" s="43"/>
      <c r="HO37" s="43"/>
      <c r="HP37" s="43">
        <f>7.65*30</f>
        <v>229.5</v>
      </c>
      <c r="HQ37" s="43">
        <f>7.65*30</f>
        <v>229.5</v>
      </c>
      <c r="HR37" s="43">
        <f>7.65*30</f>
        <v>229.5</v>
      </c>
      <c r="HS37" s="43">
        <f>7.65*30</f>
        <v>229.5</v>
      </c>
      <c r="HT37" s="43">
        <f>7.65*30</f>
        <v>229.5</v>
      </c>
      <c r="HU37" s="43"/>
      <c r="HV37" s="43"/>
      <c r="HW37" s="43">
        <f>7.65*30</f>
        <v>229.5</v>
      </c>
      <c r="HX37" s="43">
        <f>7.65*30</f>
        <v>229.5</v>
      </c>
      <c r="HY37" s="43">
        <f>7.6*30</f>
        <v>228</v>
      </c>
      <c r="HZ37" s="43">
        <f>7.6*30</f>
        <v>228</v>
      </c>
      <c r="IA37" s="43">
        <f>7.6*30</f>
        <v>228</v>
      </c>
      <c r="IB37" s="43"/>
      <c r="IC37" s="43"/>
      <c r="ID37" s="43">
        <f>7.6*30</f>
        <v>228</v>
      </c>
      <c r="IE37" s="43">
        <f>7.6*30</f>
        <v>228</v>
      </c>
      <c r="IF37" s="43">
        <f>7.5*30</f>
        <v>225</v>
      </c>
      <c r="IG37" s="43">
        <f>7.5*30</f>
        <v>225</v>
      </c>
      <c r="IH37" s="43">
        <f>7.5*30</f>
        <v>225</v>
      </c>
      <c r="II37" s="43"/>
      <c r="IJ37" s="43"/>
      <c r="IK37" s="78">
        <f>7.5*30</f>
        <v>225</v>
      </c>
      <c r="IL37" s="78">
        <f>7.5*30</f>
        <v>225</v>
      </c>
      <c r="IM37" s="78">
        <f>7.2*30</f>
        <v>216</v>
      </c>
      <c r="IN37" s="78">
        <f>7.15*30</f>
        <v>214.5</v>
      </c>
      <c r="IO37" s="43">
        <f>7*30</f>
        <v>210</v>
      </c>
      <c r="IP37" s="54"/>
      <c r="IQ37" s="54"/>
      <c r="IR37" s="43">
        <f>7*30</f>
        <v>210</v>
      </c>
      <c r="IS37" s="43">
        <f>7*30</f>
        <v>210</v>
      </c>
      <c r="IT37" s="43">
        <f>7*30</f>
        <v>210</v>
      </c>
      <c r="IU37" s="43">
        <f>7*30</f>
        <v>210</v>
      </c>
      <c r="IV37" s="43">
        <f>7*30</f>
        <v>210</v>
      </c>
      <c r="IW37" s="43"/>
      <c r="IX37" s="43"/>
      <c r="IY37" s="43">
        <f t="shared" ref="IY37:JC37" si="571">7*30</f>
        <v>210</v>
      </c>
      <c r="IZ37" s="43">
        <f t="shared" si="571"/>
        <v>210</v>
      </c>
      <c r="JA37" s="43">
        <f t="shared" si="571"/>
        <v>210</v>
      </c>
      <c r="JB37" s="43">
        <f t="shared" si="571"/>
        <v>210</v>
      </c>
      <c r="JC37" s="43">
        <f t="shared" si="571"/>
        <v>210</v>
      </c>
      <c r="JD37" s="43"/>
      <c r="JE37" s="43"/>
      <c r="JF37" s="43">
        <f t="shared" ref="JF37" si="572">7*30</f>
        <v>210</v>
      </c>
      <c r="JG37" s="43">
        <f>7.1*30</f>
        <v>213</v>
      </c>
      <c r="JH37" s="43">
        <f>7.15*30</f>
        <v>214.5</v>
      </c>
      <c r="JI37" s="43">
        <f>7.15*30</f>
        <v>214.5</v>
      </c>
      <c r="JJ37" s="43">
        <f>7.2*30</f>
        <v>216</v>
      </c>
      <c r="JK37" s="43"/>
      <c r="JL37" s="43"/>
      <c r="JM37" s="43">
        <f>7.2*30</f>
        <v>216</v>
      </c>
      <c r="JN37" s="43">
        <f>7.2*30</f>
        <v>216</v>
      </c>
      <c r="JO37" s="43">
        <f>7.4*30</f>
        <v>222</v>
      </c>
      <c r="JP37" s="43">
        <f>7.4*30</f>
        <v>222</v>
      </c>
      <c r="JQ37" s="43">
        <f>7.4*30</f>
        <v>222</v>
      </c>
      <c r="JR37" s="43"/>
      <c r="JS37" s="43"/>
      <c r="JT37" s="43">
        <f>7.5*30</f>
        <v>225</v>
      </c>
      <c r="JU37" s="43">
        <f>7.5*30</f>
        <v>225</v>
      </c>
      <c r="JV37" s="43">
        <f>7.6*30</f>
        <v>228</v>
      </c>
      <c r="JW37" s="43">
        <f>7.5*30</f>
        <v>225</v>
      </c>
      <c r="JX37" s="43">
        <f>7.65*30</f>
        <v>229.5</v>
      </c>
      <c r="JY37" s="43"/>
      <c r="JZ37" s="43"/>
      <c r="KA37" s="43">
        <f>7.65*30</f>
        <v>229.5</v>
      </c>
      <c r="KB37" s="43">
        <f>7.65*30</f>
        <v>229.5</v>
      </c>
      <c r="KC37" s="43">
        <f>7.65*30</f>
        <v>229.5</v>
      </c>
      <c r="KD37" s="107">
        <f t="shared" ref="KD37:KE37" si="573">7.65*30</f>
        <v>229.5</v>
      </c>
      <c r="KE37" s="107">
        <f t="shared" si="573"/>
        <v>229.5</v>
      </c>
      <c r="KF37" s="43"/>
      <c r="KG37" s="43"/>
      <c r="KH37" s="43">
        <f>8*30</f>
        <v>240</v>
      </c>
      <c r="KI37" s="43">
        <f>8*30</f>
        <v>240</v>
      </c>
      <c r="KJ37" s="43">
        <f>8*30</f>
        <v>240</v>
      </c>
      <c r="KK37" s="43">
        <f>8*30</f>
        <v>240</v>
      </c>
      <c r="KL37" s="43">
        <f>8*30</f>
        <v>240</v>
      </c>
      <c r="KM37" s="43"/>
      <c r="KN37" s="43"/>
      <c r="KO37" s="43">
        <f t="shared" ref="KO37" si="574">8*30</f>
        <v>240</v>
      </c>
      <c r="KP37" s="43">
        <f>8.05*30</f>
        <v>241.50000000000003</v>
      </c>
      <c r="KQ37" s="43">
        <f>8.05*30</f>
        <v>241.50000000000003</v>
      </c>
      <c r="KR37" s="43">
        <f>8.35*30</f>
        <v>250.5</v>
      </c>
      <c r="KS37" s="43">
        <f>8.35*30</f>
        <v>250.5</v>
      </c>
      <c r="KT37" s="43"/>
      <c r="KU37" s="43"/>
      <c r="KV37" s="43">
        <f t="shared" ref="KV37:KW37" si="575">8.35*30</f>
        <v>250.5</v>
      </c>
      <c r="KW37" s="43">
        <f t="shared" si="575"/>
        <v>250.5</v>
      </c>
      <c r="KX37" s="43">
        <f>8.6*30</f>
        <v>258</v>
      </c>
      <c r="KY37" s="43">
        <f t="shared" ref="KY37:LD37" si="576">8.6*30</f>
        <v>258</v>
      </c>
      <c r="KZ37" s="43">
        <f t="shared" si="576"/>
        <v>258</v>
      </c>
      <c r="LA37" s="43"/>
      <c r="LB37" s="43"/>
      <c r="LC37" s="43">
        <f t="shared" si="576"/>
        <v>258</v>
      </c>
      <c r="LD37" s="43">
        <f t="shared" si="576"/>
        <v>258</v>
      </c>
      <c r="LE37" s="43">
        <f>8.7*30</f>
        <v>261</v>
      </c>
      <c r="LF37" s="43">
        <f t="shared" ref="LF37:LG37" si="577">8.7*30</f>
        <v>261</v>
      </c>
      <c r="LG37" s="43">
        <f t="shared" si="577"/>
        <v>261</v>
      </c>
      <c r="LH37" s="43"/>
      <c r="LI37" s="43"/>
      <c r="LJ37" s="43">
        <f t="shared" ref="LJ37:LL37" si="578">8.7*30</f>
        <v>261</v>
      </c>
      <c r="LK37" s="43">
        <f t="shared" si="578"/>
        <v>261</v>
      </c>
      <c r="LL37" s="43">
        <f t="shared" si="578"/>
        <v>261</v>
      </c>
      <c r="LM37" s="43">
        <v>260</v>
      </c>
      <c r="LN37" s="43">
        <f>8.9*30</f>
        <v>267</v>
      </c>
      <c r="LO37" s="43"/>
      <c r="LP37" s="43"/>
      <c r="LQ37" s="43">
        <f t="shared" ref="LQ37:LS37" si="579">8.9*30</f>
        <v>267</v>
      </c>
      <c r="LR37" s="43">
        <f t="shared" si="579"/>
        <v>267</v>
      </c>
      <c r="LS37" s="43">
        <f t="shared" si="579"/>
        <v>267</v>
      </c>
      <c r="LT37" s="43">
        <f>8.75*30</f>
        <v>262.5</v>
      </c>
      <c r="LU37" s="43">
        <f>8.7*30</f>
        <v>261</v>
      </c>
      <c r="LV37" s="43"/>
      <c r="LW37" s="43"/>
      <c r="LX37" s="43">
        <f>8.9*30</f>
        <v>267</v>
      </c>
      <c r="LY37" s="43">
        <f>8.6*30</f>
        <v>258</v>
      </c>
      <c r="LZ37" s="43">
        <f>8.7*30</f>
        <v>261</v>
      </c>
      <c r="MA37" s="43">
        <f>8.7*30</f>
        <v>261</v>
      </c>
      <c r="MB37" s="43">
        <f>8.65*30</f>
        <v>259.5</v>
      </c>
      <c r="MC37" s="43"/>
      <c r="MD37" s="43"/>
      <c r="ME37" s="43">
        <f>8.65*30</f>
        <v>259.5</v>
      </c>
      <c r="MF37" s="43">
        <f>8.65*30</f>
        <v>259.5</v>
      </c>
      <c r="MG37" s="43">
        <f>8.6*30</f>
        <v>258</v>
      </c>
      <c r="MH37" s="43">
        <f>8.6*30</f>
        <v>258</v>
      </c>
      <c r="MI37" s="43">
        <f>8.5*30</f>
        <v>255</v>
      </c>
      <c r="MJ37" s="43"/>
      <c r="MK37" s="43"/>
      <c r="ML37" s="43">
        <f>8.5*30</f>
        <v>255</v>
      </c>
      <c r="MM37" s="43">
        <f>8.45*30</f>
        <v>253.49999999999997</v>
      </c>
      <c r="MN37" s="43">
        <f>8.45*30</f>
        <v>253.49999999999997</v>
      </c>
      <c r="MO37" s="43">
        <f>8.45*30</f>
        <v>253.49999999999997</v>
      </c>
      <c r="MP37" s="43">
        <f>8.45*30</f>
        <v>253.49999999999997</v>
      </c>
      <c r="MQ37" s="43"/>
      <c r="MR37" s="43"/>
      <c r="MS37" s="43">
        <f>8.45*30</f>
        <v>253.49999999999997</v>
      </c>
      <c r="MT37" s="43">
        <f>8.45*30</f>
        <v>253.49999999999997</v>
      </c>
      <c r="MU37" s="43">
        <f>8.45*30</f>
        <v>253.49999999999997</v>
      </c>
      <c r="MV37" s="43">
        <f t="shared" ref="MV37:MW37" si="580">8.45*30</f>
        <v>253.49999999999997</v>
      </c>
      <c r="MW37" s="43">
        <f t="shared" si="580"/>
        <v>253.49999999999997</v>
      </c>
      <c r="MX37" s="43"/>
      <c r="MY37" s="43"/>
      <c r="MZ37" s="43">
        <f>8.45*30</f>
        <v>253.49999999999997</v>
      </c>
      <c r="NA37" s="43">
        <f>8.45*30</f>
        <v>253.49999999999997</v>
      </c>
      <c r="NB37" s="43">
        <f>8.45*30</f>
        <v>253.49999999999997</v>
      </c>
      <c r="NC37" s="43">
        <f>8.45*30</f>
        <v>253.49999999999997</v>
      </c>
    </row>
    <row r="38" spans="1:367" x14ac:dyDescent="0.25">
      <c r="A38" s="26" t="s">
        <v>94</v>
      </c>
      <c r="B38" s="24">
        <v>2900</v>
      </c>
      <c r="C38" s="24">
        <v>2900</v>
      </c>
      <c r="D38" s="24">
        <v>2900</v>
      </c>
      <c r="E38" s="24"/>
      <c r="F38" s="24"/>
      <c r="G38" s="24">
        <v>2900</v>
      </c>
      <c r="H38" s="24">
        <v>2900</v>
      </c>
      <c r="I38" s="24">
        <v>2900</v>
      </c>
      <c r="J38" s="24">
        <v>2900</v>
      </c>
      <c r="K38" s="24">
        <v>2900</v>
      </c>
      <c r="L38" s="24"/>
      <c r="M38" s="24"/>
      <c r="N38" s="24">
        <v>2900</v>
      </c>
      <c r="O38" s="24">
        <v>2900</v>
      </c>
      <c r="P38" s="24">
        <v>2900</v>
      </c>
      <c r="Q38" s="24">
        <v>2900</v>
      </c>
      <c r="R38" s="24">
        <v>2900</v>
      </c>
      <c r="S38" s="24"/>
      <c r="T38" s="24"/>
      <c r="U38" s="24">
        <v>2900</v>
      </c>
      <c r="V38" s="24">
        <v>2900</v>
      </c>
      <c r="W38" s="24">
        <v>2850</v>
      </c>
      <c r="X38" s="24">
        <v>2850</v>
      </c>
      <c r="Y38" s="24">
        <v>2900</v>
      </c>
      <c r="Z38" s="24"/>
      <c r="AA38" s="24"/>
      <c r="AB38" s="24">
        <v>2900</v>
      </c>
      <c r="AC38" s="24">
        <v>2850</v>
      </c>
      <c r="AD38" s="24">
        <v>2850</v>
      </c>
      <c r="AE38" s="24">
        <v>2850</v>
      </c>
      <c r="AF38" s="24">
        <v>2850</v>
      </c>
      <c r="AG38" s="24"/>
      <c r="AH38" s="24"/>
      <c r="AI38" s="24">
        <v>2900</v>
      </c>
      <c r="AJ38" s="24">
        <v>2900</v>
      </c>
      <c r="AK38" s="24">
        <v>2950</v>
      </c>
      <c r="AL38" s="24">
        <v>2950</v>
      </c>
      <c r="AM38" s="24">
        <v>2950</v>
      </c>
      <c r="AN38" s="24"/>
      <c r="AO38" s="24"/>
      <c r="AP38" s="24">
        <v>2950</v>
      </c>
      <c r="AQ38" s="24">
        <v>2950</v>
      </c>
      <c r="AR38" s="24">
        <v>3000</v>
      </c>
      <c r="AS38" s="24">
        <v>3000</v>
      </c>
      <c r="AT38" s="24">
        <v>3000</v>
      </c>
      <c r="AU38" s="24"/>
      <c r="AV38" s="24"/>
      <c r="AW38" s="24">
        <v>3000</v>
      </c>
      <c r="AX38" s="24">
        <v>3000</v>
      </c>
      <c r="AY38" s="24">
        <v>3000</v>
      </c>
      <c r="AZ38" s="24">
        <v>3000</v>
      </c>
      <c r="BA38" s="24">
        <v>3000</v>
      </c>
      <c r="BB38" s="24"/>
      <c r="BC38" s="24"/>
      <c r="BD38" s="24">
        <v>3000</v>
      </c>
      <c r="BE38" s="24">
        <v>3000</v>
      </c>
      <c r="BF38" s="24">
        <v>3000</v>
      </c>
      <c r="BG38" s="59">
        <v>3000</v>
      </c>
      <c r="BH38" s="24">
        <v>3000</v>
      </c>
      <c r="BI38" s="24"/>
      <c r="BJ38" s="24"/>
      <c r="BK38" s="24">
        <v>3000</v>
      </c>
      <c r="BL38" s="24">
        <v>3000</v>
      </c>
      <c r="BM38" s="24">
        <v>3000</v>
      </c>
      <c r="BN38" s="24">
        <v>3000</v>
      </c>
      <c r="BO38" s="24">
        <v>3000</v>
      </c>
      <c r="BP38" s="24"/>
      <c r="BQ38" s="24"/>
      <c r="BR38" s="24">
        <v>3100</v>
      </c>
      <c r="BS38" s="24">
        <v>3100</v>
      </c>
      <c r="BT38" s="24">
        <v>3100</v>
      </c>
      <c r="BU38" s="24">
        <v>3100</v>
      </c>
      <c r="BV38" s="24">
        <v>3100</v>
      </c>
      <c r="BW38" s="24"/>
      <c r="BX38" s="24"/>
      <c r="BY38" s="24">
        <v>3100</v>
      </c>
      <c r="BZ38" s="24">
        <v>3100</v>
      </c>
      <c r="CA38" s="24">
        <v>3100</v>
      </c>
      <c r="CB38" s="24">
        <v>3100</v>
      </c>
      <c r="CC38" s="24">
        <v>3100</v>
      </c>
      <c r="CD38" s="24"/>
      <c r="CE38" s="24"/>
      <c r="CF38" s="24">
        <v>3200</v>
      </c>
      <c r="CG38" s="24">
        <v>3100</v>
      </c>
      <c r="CH38" s="24">
        <v>3100</v>
      </c>
      <c r="CI38" s="24">
        <v>3200</v>
      </c>
      <c r="CJ38" s="24">
        <v>3200</v>
      </c>
      <c r="CK38" s="24"/>
      <c r="CL38" s="24"/>
      <c r="CM38" s="24">
        <v>3200</v>
      </c>
      <c r="CN38" s="24">
        <v>3200</v>
      </c>
      <c r="CO38" s="24">
        <v>3200</v>
      </c>
      <c r="CP38" s="24">
        <v>3200</v>
      </c>
      <c r="CQ38" s="24">
        <v>3200</v>
      </c>
      <c r="CR38" s="24"/>
      <c r="CS38" s="24"/>
      <c r="CT38" s="24">
        <v>3200</v>
      </c>
      <c r="CU38" s="24">
        <v>3150</v>
      </c>
      <c r="CV38" s="24">
        <v>3150</v>
      </c>
      <c r="CW38" s="24">
        <v>3150</v>
      </c>
      <c r="CX38" s="24">
        <v>3150</v>
      </c>
      <c r="CY38" s="24"/>
      <c r="CZ38" s="24"/>
      <c r="DA38" s="24">
        <v>3150</v>
      </c>
      <c r="DB38" s="24">
        <v>3150</v>
      </c>
      <c r="DC38" s="24">
        <v>3150</v>
      </c>
      <c r="DD38" s="24">
        <v>3150</v>
      </c>
      <c r="DE38" s="24">
        <v>3150</v>
      </c>
      <c r="DF38" s="24"/>
      <c r="DG38" s="24"/>
      <c r="DH38" s="24">
        <v>3150</v>
      </c>
      <c r="DI38" s="24">
        <v>3150</v>
      </c>
      <c r="DJ38" s="24">
        <v>3150</v>
      </c>
      <c r="DK38" s="24">
        <v>3150</v>
      </c>
      <c r="DL38" s="24">
        <v>3100</v>
      </c>
      <c r="DM38" s="24"/>
      <c r="DN38" s="24"/>
      <c r="DO38" s="24">
        <v>3100</v>
      </c>
      <c r="DP38" s="24">
        <v>3100</v>
      </c>
      <c r="DQ38" s="24">
        <v>3100</v>
      </c>
      <c r="DR38" s="24">
        <v>3100</v>
      </c>
      <c r="DS38" s="24">
        <v>3100</v>
      </c>
      <c r="DT38" s="24"/>
      <c r="DU38" s="24"/>
      <c r="DV38" s="24">
        <v>3100</v>
      </c>
      <c r="DW38" s="24">
        <v>3100</v>
      </c>
      <c r="DX38" s="24">
        <v>3000</v>
      </c>
      <c r="DY38" s="24">
        <v>3000</v>
      </c>
      <c r="DZ38" s="24">
        <v>3000</v>
      </c>
      <c r="EA38" s="24"/>
      <c r="EB38" s="24"/>
      <c r="EC38" s="24">
        <v>3000</v>
      </c>
      <c r="ED38" s="24">
        <v>3000</v>
      </c>
      <c r="EE38" s="24">
        <v>2950</v>
      </c>
      <c r="EF38" s="24">
        <v>2950</v>
      </c>
      <c r="EG38" s="24">
        <v>2950</v>
      </c>
      <c r="EH38" s="24"/>
      <c r="EI38" s="24"/>
      <c r="EJ38" s="24">
        <v>2950</v>
      </c>
      <c r="EK38" s="24">
        <v>2950</v>
      </c>
      <c r="EL38" s="24">
        <v>2950</v>
      </c>
      <c r="EM38" s="24">
        <v>2950</v>
      </c>
      <c r="EN38" s="24">
        <v>2950</v>
      </c>
      <c r="EO38" s="24"/>
      <c r="EP38" s="24"/>
      <c r="EQ38" s="24">
        <v>2950</v>
      </c>
      <c r="ER38" s="24">
        <v>2950</v>
      </c>
      <c r="ES38" s="24">
        <v>2950</v>
      </c>
      <c r="ET38" s="24">
        <v>2900</v>
      </c>
      <c r="EU38" s="24">
        <v>2900</v>
      </c>
      <c r="EV38" s="24"/>
      <c r="EW38" s="24"/>
      <c r="EX38" s="24">
        <v>2900</v>
      </c>
      <c r="EY38" s="24">
        <v>2900</v>
      </c>
      <c r="EZ38" s="24">
        <v>2900</v>
      </c>
      <c r="FA38" s="24">
        <v>2900</v>
      </c>
      <c r="FB38" s="24">
        <v>2900</v>
      </c>
      <c r="FC38" s="24"/>
      <c r="FD38" s="24"/>
      <c r="FE38" s="24">
        <v>2900</v>
      </c>
      <c r="FF38" s="24">
        <v>2900</v>
      </c>
      <c r="FG38" s="24">
        <v>2900</v>
      </c>
      <c r="FH38" s="24">
        <v>2900</v>
      </c>
      <c r="FI38" s="24">
        <v>2900</v>
      </c>
      <c r="FJ38" s="24"/>
      <c r="FK38" s="24"/>
      <c r="FL38" s="24">
        <v>2900</v>
      </c>
      <c r="FM38" s="24">
        <v>2900</v>
      </c>
      <c r="FN38" s="24">
        <v>2700</v>
      </c>
      <c r="FO38" s="24">
        <v>2700</v>
      </c>
      <c r="FP38" s="24">
        <v>2700</v>
      </c>
      <c r="FQ38" s="24"/>
      <c r="FR38" s="24"/>
      <c r="FS38" s="24">
        <v>2700</v>
      </c>
      <c r="FT38" s="24">
        <v>3300</v>
      </c>
      <c r="FU38" s="24">
        <v>3300</v>
      </c>
      <c r="FV38" s="24">
        <v>3300</v>
      </c>
      <c r="FW38" s="24">
        <v>3300</v>
      </c>
      <c r="FX38" s="24"/>
      <c r="FY38" s="24"/>
      <c r="FZ38" s="24">
        <v>3300</v>
      </c>
      <c r="GA38" s="24">
        <v>3300</v>
      </c>
      <c r="GB38" s="24">
        <v>3300</v>
      </c>
      <c r="GC38" s="24">
        <v>3300</v>
      </c>
      <c r="GD38" s="24">
        <v>3300</v>
      </c>
      <c r="GE38" s="24"/>
      <c r="GF38" s="24"/>
      <c r="GG38" s="24">
        <v>3300</v>
      </c>
      <c r="GH38" s="24">
        <v>3300</v>
      </c>
      <c r="GI38" s="24">
        <v>3300</v>
      </c>
      <c r="GJ38" s="24">
        <v>3300</v>
      </c>
      <c r="GK38" s="24">
        <v>3300</v>
      </c>
      <c r="GL38" s="24"/>
      <c r="GM38" s="24"/>
      <c r="GN38" s="24">
        <v>3300</v>
      </c>
      <c r="GO38" s="24">
        <v>3300</v>
      </c>
      <c r="GP38" s="24">
        <v>3300</v>
      </c>
      <c r="GQ38" s="24">
        <v>3300</v>
      </c>
      <c r="GR38" s="24">
        <v>3300</v>
      </c>
      <c r="GS38" s="24"/>
      <c r="GT38" s="24"/>
      <c r="GU38" s="24">
        <v>3300</v>
      </c>
      <c r="GV38" s="24">
        <v>3300</v>
      </c>
      <c r="GW38" s="24">
        <v>3300</v>
      </c>
      <c r="GX38" s="24">
        <v>3500</v>
      </c>
      <c r="GY38" s="24">
        <v>3500</v>
      </c>
      <c r="GZ38" s="24"/>
      <c r="HA38" s="24"/>
      <c r="HB38" s="24">
        <v>3500</v>
      </c>
      <c r="HC38" s="24">
        <v>4300</v>
      </c>
      <c r="HD38" s="24">
        <v>4300</v>
      </c>
      <c r="HE38" s="24">
        <v>4300</v>
      </c>
      <c r="HF38" s="24">
        <v>4300</v>
      </c>
      <c r="HG38" s="24"/>
      <c r="HH38" s="24"/>
      <c r="HI38" s="24">
        <v>4500</v>
      </c>
      <c r="HJ38" s="24">
        <v>4500</v>
      </c>
      <c r="HK38" s="24">
        <v>4500</v>
      </c>
      <c r="HL38" s="24">
        <v>4500</v>
      </c>
      <c r="HM38" s="24">
        <v>4500</v>
      </c>
      <c r="HN38" s="24"/>
      <c r="HO38" s="24"/>
      <c r="HP38" s="24">
        <v>5000</v>
      </c>
      <c r="HQ38" s="24">
        <v>5000</v>
      </c>
      <c r="HR38" s="24">
        <v>5000</v>
      </c>
      <c r="HS38" s="24">
        <v>5000</v>
      </c>
      <c r="HT38" s="24">
        <v>5100</v>
      </c>
      <c r="HU38" s="24"/>
      <c r="HV38" s="24"/>
      <c r="HW38" s="24">
        <v>5200</v>
      </c>
      <c r="HX38" s="24">
        <v>5200</v>
      </c>
      <c r="HY38" s="24">
        <v>5200</v>
      </c>
      <c r="HZ38" s="24">
        <v>5200</v>
      </c>
      <c r="IA38" s="24">
        <v>5200</v>
      </c>
      <c r="IB38" s="24"/>
      <c r="IC38" s="24"/>
      <c r="ID38" s="24">
        <v>5200</v>
      </c>
      <c r="IE38" s="24">
        <v>5200</v>
      </c>
      <c r="IF38" s="24">
        <v>5150</v>
      </c>
      <c r="IG38" s="24">
        <v>5150</v>
      </c>
      <c r="IH38" s="24">
        <v>5150</v>
      </c>
      <c r="II38" s="24"/>
      <c r="IJ38" s="24"/>
      <c r="IK38" s="24">
        <v>5150</v>
      </c>
      <c r="IL38" s="24">
        <v>5150</v>
      </c>
      <c r="IM38" s="24">
        <v>5150</v>
      </c>
      <c r="IN38" s="24">
        <v>5500</v>
      </c>
      <c r="IO38" s="24">
        <v>5500</v>
      </c>
      <c r="IP38" s="76"/>
      <c r="IQ38" s="76"/>
      <c r="IR38" s="24">
        <v>5500</v>
      </c>
      <c r="IS38" s="24">
        <v>5500</v>
      </c>
      <c r="IT38" s="24">
        <v>5500</v>
      </c>
      <c r="IU38" s="24">
        <v>5800</v>
      </c>
      <c r="IV38" s="24">
        <v>5800</v>
      </c>
      <c r="IW38" s="24"/>
      <c r="IX38" s="24"/>
      <c r="IY38" s="24">
        <v>5800</v>
      </c>
      <c r="IZ38" s="24">
        <v>6000</v>
      </c>
      <c r="JA38" s="24">
        <v>6000</v>
      </c>
      <c r="JB38" s="24">
        <v>6000</v>
      </c>
      <c r="JC38" s="24">
        <v>6000</v>
      </c>
      <c r="JD38" s="24"/>
      <c r="JE38" s="24"/>
      <c r="JF38" s="24">
        <v>6200</v>
      </c>
      <c r="JG38" s="24">
        <v>6200</v>
      </c>
      <c r="JH38" s="24">
        <v>6300</v>
      </c>
      <c r="JI38" s="24">
        <v>6400</v>
      </c>
      <c r="JJ38" s="24">
        <v>6400</v>
      </c>
      <c r="JK38" s="24"/>
      <c r="JL38" s="24"/>
      <c r="JM38" s="24">
        <v>6400</v>
      </c>
      <c r="JN38" s="24">
        <v>6400</v>
      </c>
      <c r="JO38" s="24">
        <v>6400</v>
      </c>
      <c r="JP38" s="24">
        <v>6400</v>
      </c>
      <c r="JQ38" s="24">
        <v>6500</v>
      </c>
      <c r="JR38" s="24"/>
      <c r="JS38" s="24"/>
      <c r="JT38" s="24">
        <v>6500</v>
      </c>
      <c r="JU38" s="24">
        <v>6600</v>
      </c>
      <c r="JV38" s="24">
        <v>6600</v>
      </c>
      <c r="JW38" s="24">
        <v>6600</v>
      </c>
      <c r="JX38" s="24">
        <v>6600</v>
      </c>
      <c r="JY38" s="24"/>
      <c r="JZ38" s="24"/>
      <c r="KA38" s="24">
        <v>6600</v>
      </c>
      <c r="KB38" s="24">
        <v>6600</v>
      </c>
      <c r="KC38" s="24">
        <v>6600</v>
      </c>
      <c r="KD38" s="24">
        <v>6600</v>
      </c>
      <c r="KE38" s="24">
        <v>6600</v>
      </c>
      <c r="KF38" s="24"/>
      <c r="KG38" s="24"/>
      <c r="KH38" s="24">
        <v>6600</v>
      </c>
      <c r="KI38" s="24">
        <v>6600</v>
      </c>
      <c r="KJ38" s="24">
        <v>6650</v>
      </c>
      <c r="KK38" s="24">
        <v>6650</v>
      </c>
      <c r="KL38" s="24">
        <v>6700</v>
      </c>
      <c r="KM38" s="24"/>
      <c r="KN38" s="24"/>
      <c r="KO38" s="24">
        <v>6900</v>
      </c>
      <c r="KP38" s="24">
        <v>6900</v>
      </c>
      <c r="KQ38" s="24">
        <v>6900</v>
      </c>
      <c r="KR38" s="24">
        <v>6900</v>
      </c>
      <c r="KS38" s="24">
        <v>6900</v>
      </c>
      <c r="KT38" s="24"/>
      <c r="KU38" s="24"/>
      <c r="KV38" s="24">
        <v>6900</v>
      </c>
      <c r="KW38" s="24">
        <v>6900</v>
      </c>
      <c r="KX38" s="24">
        <v>6900</v>
      </c>
      <c r="KY38" s="24">
        <v>6900</v>
      </c>
      <c r="KZ38" s="24">
        <v>6900</v>
      </c>
      <c r="LA38" s="24"/>
      <c r="LB38" s="24"/>
      <c r="LC38" s="24">
        <v>6500</v>
      </c>
      <c r="LD38" s="24">
        <v>6500</v>
      </c>
      <c r="LE38" s="24">
        <v>6500</v>
      </c>
      <c r="LF38" s="24">
        <v>6400</v>
      </c>
      <c r="LG38" s="24">
        <v>6400</v>
      </c>
      <c r="LH38" s="24"/>
      <c r="LI38" s="24"/>
      <c r="LJ38" s="24">
        <v>6400</v>
      </c>
      <c r="LK38" s="24">
        <v>6400</v>
      </c>
      <c r="LL38" s="24">
        <v>6400</v>
      </c>
      <c r="LM38" s="24">
        <v>6250</v>
      </c>
      <c r="LN38" s="24">
        <v>6300</v>
      </c>
      <c r="LO38" s="24"/>
      <c r="LP38" s="24"/>
      <c r="LQ38" s="24">
        <v>6000</v>
      </c>
      <c r="LR38" s="24">
        <v>5900</v>
      </c>
      <c r="LS38" s="24">
        <v>5900</v>
      </c>
      <c r="LT38" s="24">
        <v>5500</v>
      </c>
      <c r="LU38" s="24">
        <v>5500</v>
      </c>
      <c r="LV38" s="24"/>
      <c r="LW38" s="24"/>
      <c r="LX38" s="24">
        <v>5500</v>
      </c>
      <c r="LY38" s="24">
        <v>5500</v>
      </c>
      <c r="LZ38" s="24">
        <v>5500</v>
      </c>
      <c r="MA38" s="24">
        <v>5500</v>
      </c>
      <c r="MB38" s="24">
        <v>5500</v>
      </c>
      <c r="MC38" s="24"/>
      <c r="MD38" s="24"/>
      <c r="ME38" s="24">
        <v>5000</v>
      </c>
      <c r="MF38" s="24">
        <v>4800</v>
      </c>
      <c r="MG38" s="24">
        <v>4800</v>
      </c>
      <c r="MH38" s="24">
        <v>4800</v>
      </c>
      <c r="MI38" s="24">
        <v>4800</v>
      </c>
      <c r="MJ38" s="24"/>
      <c r="MK38" s="24"/>
      <c r="ML38" s="24">
        <v>4800</v>
      </c>
      <c r="MM38" s="24">
        <v>4800</v>
      </c>
      <c r="MN38" s="24">
        <v>4350</v>
      </c>
      <c r="MO38" s="24">
        <v>4350</v>
      </c>
      <c r="MP38" s="24">
        <v>4400</v>
      </c>
      <c r="MQ38" s="24"/>
      <c r="MR38" s="24"/>
      <c r="MS38" s="24">
        <v>4400</v>
      </c>
      <c r="MT38" s="24">
        <v>5000</v>
      </c>
      <c r="MU38" s="24">
        <v>5000</v>
      </c>
      <c r="MV38" s="24">
        <v>5000</v>
      </c>
      <c r="MW38" s="24">
        <v>5000</v>
      </c>
      <c r="MX38" s="24"/>
      <c r="MY38" s="24"/>
      <c r="MZ38" s="24">
        <v>5000</v>
      </c>
      <c r="NA38" s="24">
        <v>4600</v>
      </c>
      <c r="NB38" s="24">
        <v>4600</v>
      </c>
      <c r="NC38" s="24">
        <v>4600</v>
      </c>
    </row>
    <row r="39" spans="1:367" x14ac:dyDescent="0.25">
      <c r="A39" s="47" t="s">
        <v>183</v>
      </c>
      <c r="B39" s="43">
        <v>174</v>
      </c>
      <c r="C39" s="43">
        <v>174</v>
      </c>
      <c r="D39" s="43">
        <v>174</v>
      </c>
      <c r="E39" s="43"/>
      <c r="F39" s="43"/>
      <c r="G39" s="43">
        <v>173</v>
      </c>
      <c r="H39" s="43">
        <v>173</v>
      </c>
      <c r="I39" s="43">
        <v>173</v>
      </c>
      <c r="J39" s="43">
        <v>173</v>
      </c>
      <c r="K39" s="43">
        <v>173</v>
      </c>
      <c r="L39" s="43"/>
      <c r="M39" s="43"/>
      <c r="N39" s="43">
        <v>172</v>
      </c>
      <c r="O39" s="43">
        <v>170</v>
      </c>
      <c r="P39" s="43">
        <v>170</v>
      </c>
      <c r="Q39" s="43">
        <v>170</v>
      </c>
      <c r="R39" s="43">
        <v>170</v>
      </c>
      <c r="S39" s="43"/>
      <c r="T39" s="43"/>
      <c r="U39" s="43">
        <v>165</v>
      </c>
      <c r="V39" s="43">
        <v>161</v>
      </c>
      <c r="W39" s="43">
        <v>161</v>
      </c>
      <c r="X39" s="43">
        <v>160</v>
      </c>
      <c r="Y39" s="43">
        <v>159</v>
      </c>
      <c r="Z39" s="43"/>
      <c r="AA39" s="43"/>
      <c r="AB39" s="43">
        <v>161</v>
      </c>
      <c r="AC39" s="43">
        <v>159</v>
      </c>
      <c r="AD39" s="43">
        <v>159</v>
      </c>
      <c r="AE39" s="43">
        <v>159</v>
      </c>
      <c r="AF39" s="43">
        <v>159</v>
      </c>
      <c r="AG39" s="43"/>
      <c r="AH39" s="43"/>
      <c r="AI39" s="43">
        <v>161</v>
      </c>
      <c r="AJ39" s="43">
        <v>159</v>
      </c>
      <c r="AK39" s="43">
        <v>161</v>
      </c>
      <c r="AL39" s="43">
        <v>162</v>
      </c>
      <c r="AM39" s="43">
        <v>168</v>
      </c>
      <c r="AN39" s="43"/>
      <c r="AO39" s="43"/>
      <c r="AP39" s="43">
        <v>170</v>
      </c>
      <c r="AQ39" s="43">
        <v>171</v>
      </c>
      <c r="AR39" s="43">
        <v>171</v>
      </c>
      <c r="AS39" s="43">
        <v>175</v>
      </c>
      <c r="AT39" s="43">
        <v>175</v>
      </c>
      <c r="AU39" s="43"/>
      <c r="AV39" s="43"/>
      <c r="AW39" s="43">
        <v>175</v>
      </c>
      <c r="AX39" s="43">
        <v>175</v>
      </c>
      <c r="AY39" s="43">
        <v>175</v>
      </c>
      <c r="AZ39" s="43">
        <v>175</v>
      </c>
      <c r="BA39" s="43">
        <v>175</v>
      </c>
      <c r="BB39" s="43"/>
      <c r="BC39" s="43"/>
      <c r="BD39" s="43">
        <v>175</v>
      </c>
      <c r="BE39" s="43">
        <v>175</v>
      </c>
      <c r="BF39" s="43">
        <v>175</v>
      </c>
      <c r="BG39" s="43">
        <v>175</v>
      </c>
      <c r="BH39" s="43">
        <v>177</v>
      </c>
      <c r="BI39" s="43"/>
      <c r="BJ39" s="43"/>
      <c r="BK39" s="43">
        <v>177</v>
      </c>
      <c r="BL39" s="43">
        <v>177</v>
      </c>
      <c r="BM39" s="43">
        <v>177</v>
      </c>
      <c r="BN39" s="43">
        <v>177</v>
      </c>
      <c r="BO39" s="43">
        <v>175</v>
      </c>
      <c r="BP39" s="43"/>
      <c r="BQ39" s="43"/>
      <c r="BR39" s="43">
        <v>175</v>
      </c>
      <c r="BS39" s="43">
        <v>175</v>
      </c>
      <c r="BT39" s="43">
        <v>175</v>
      </c>
      <c r="BU39" s="43">
        <v>174</v>
      </c>
      <c r="BV39" s="43">
        <v>174</v>
      </c>
      <c r="BW39" s="43"/>
      <c r="BX39" s="43"/>
      <c r="BY39" s="43">
        <v>173</v>
      </c>
      <c r="BZ39" s="43">
        <v>171</v>
      </c>
      <c r="CA39" s="43">
        <v>168</v>
      </c>
      <c r="CB39" s="43">
        <v>168</v>
      </c>
      <c r="CC39" s="43">
        <v>168</v>
      </c>
      <c r="CD39" s="43"/>
      <c r="CE39" s="43"/>
      <c r="CF39" s="43">
        <v>168</v>
      </c>
      <c r="CG39" s="43">
        <v>167</v>
      </c>
      <c r="CH39" s="43">
        <v>167</v>
      </c>
      <c r="CI39" s="43">
        <v>170</v>
      </c>
      <c r="CJ39" s="43">
        <v>170</v>
      </c>
      <c r="CK39" s="43"/>
      <c r="CL39" s="43"/>
      <c r="CM39" s="43">
        <v>172</v>
      </c>
      <c r="CN39" s="43">
        <v>172</v>
      </c>
      <c r="CO39" s="43">
        <v>172</v>
      </c>
      <c r="CP39" s="43">
        <v>172</v>
      </c>
      <c r="CQ39" s="43">
        <v>168</v>
      </c>
      <c r="CR39" s="43"/>
      <c r="CS39" s="43"/>
      <c r="CT39" s="43">
        <v>168</v>
      </c>
      <c r="CU39" s="43">
        <v>168</v>
      </c>
      <c r="CV39" s="43">
        <v>167</v>
      </c>
      <c r="CW39" s="43">
        <v>165</v>
      </c>
      <c r="CX39" s="43">
        <v>165</v>
      </c>
      <c r="CY39" s="43"/>
      <c r="CZ39" s="43"/>
      <c r="DA39" s="43">
        <v>163</v>
      </c>
      <c r="DB39" s="43">
        <v>163</v>
      </c>
      <c r="DC39" s="43">
        <v>163</v>
      </c>
      <c r="DD39" s="43">
        <v>163</v>
      </c>
      <c r="DE39" s="43">
        <v>163</v>
      </c>
      <c r="DF39" s="43"/>
      <c r="DG39" s="43"/>
      <c r="DH39" s="43">
        <v>163</v>
      </c>
      <c r="DI39" s="43">
        <v>163</v>
      </c>
      <c r="DJ39" s="43">
        <v>163</v>
      </c>
      <c r="DK39" s="43">
        <v>163</v>
      </c>
      <c r="DL39" s="43">
        <v>163</v>
      </c>
      <c r="DM39" s="43"/>
      <c r="DN39" s="43"/>
      <c r="DO39" s="43">
        <v>163</v>
      </c>
      <c r="DP39" s="43">
        <v>166</v>
      </c>
      <c r="DQ39" s="43">
        <v>166</v>
      </c>
      <c r="DR39" s="43">
        <v>166</v>
      </c>
      <c r="DS39" s="43">
        <v>166</v>
      </c>
      <c r="DT39" s="43"/>
      <c r="DU39" s="43"/>
      <c r="DV39" s="43">
        <v>168</v>
      </c>
      <c r="DW39" s="43">
        <v>168</v>
      </c>
      <c r="DX39" s="43">
        <v>168</v>
      </c>
      <c r="DY39" s="43">
        <v>168</v>
      </c>
      <c r="DZ39" s="43">
        <v>168</v>
      </c>
      <c r="EA39" s="43"/>
      <c r="EB39" s="43"/>
      <c r="EC39" s="43">
        <v>168</v>
      </c>
      <c r="ED39" s="43">
        <v>168</v>
      </c>
      <c r="EE39" s="43">
        <v>168</v>
      </c>
      <c r="EF39" s="43">
        <v>168</v>
      </c>
      <c r="EG39" s="43">
        <v>168</v>
      </c>
      <c r="EH39" s="43"/>
      <c r="EI39" s="43"/>
      <c r="EJ39" s="43">
        <v>168</v>
      </c>
      <c r="EK39" s="43">
        <v>170</v>
      </c>
      <c r="EL39" s="43">
        <v>171</v>
      </c>
      <c r="EM39" s="43">
        <v>171</v>
      </c>
      <c r="EN39" s="43">
        <v>171</v>
      </c>
      <c r="EO39" s="43"/>
      <c r="EP39" s="43"/>
      <c r="EQ39" s="43">
        <v>171</v>
      </c>
      <c r="ER39" s="43">
        <v>171</v>
      </c>
      <c r="ES39" s="43">
        <v>171</v>
      </c>
      <c r="ET39" s="43">
        <v>171</v>
      </c>
      <c r="EU39" s="43">
        <v>171</v>
      </c>
      <c r="EV39" s="43"/>
      <c r="EW39" s="43"/>
      <c r="EX39" s="43">
        <v>172</v>
      </c>
      <c r="EY39" s="43">
        <v>172</v>
      </c>
      <c r="EZ39" s="43">
        <v>172</v>
      </c>
      <c r="FA39" s="43">
        <v>172</v>
      </c>
      <c r="FB39" s="43">
        <v>172</v>
      </c>
      <c r="FC39" s="43"/>
      <c r="FD39" s="43"/>
      <c r="FE39" s="43">
        <v>175</v>
      </c>
      <c r="FF39" s="43">
        <v>175</v>
      </c>
      <c r="FG39" s="43">
        <v>176</v>
      </c>
      <c r="FH39" s="43">
        <v>176</v>
      </c>
      <c r="FI39" s="43">
        <v>176</v>
      </c>
      <c r="FJ39" s="43"/>
      <c r="FK39" s="43"/>
      <c r="FL39" s="43">
        <v>179</v>
      </c>
      <c r="FM39" s="43">
        <v>180</v>
      </c>
      <c r="FN39" s="43">
        <v>181</v>
      </c>
      <c r="FO39" s="43">
        <v>181</v>
      </c>
      <c r="FP39" s="43">
        <v>182</v>
      </c>
      <c r="FQ39" s="43"/>
      <c r="FR39" s="43"/>
      <c r="FS39" s="43">
        <v>182</v>
      </c>
      <c r="FT39" s="43">
        <v>183</v>
      </c>
      <c r="FU39" s="43">
        <v>183</v>
      </c>
      <c r="FV39" s="43">
        <v>183</v>
      </c>
      <c r="FW39" s="43">
        <v>183</v>
      </c>
      <c r="FX39" s="43"/>
      <c r="FY39" s="43"/>
      <c r="FZ39" s="43">
        <v>185</v>
      </c>
      <c r="GA39" s="43">
        <v>186</v>
      </c>
      <c r="GB39" s="43">
        <v>188</v>
      </c>
      <c r="GC39" s="43">
        <v>190</v>
      </c>
      <c r="GD39" s="43">
        <v>190</v>
      </c>
      <c r="GE39" s="43"/>
      <c r="GF39" s="43"/>
      <c r="GG39" s="43">
        <v>191</v>
      </c>
      <c r="GH39" s="43">
        <v>191</v>
      </c>
      <c r="GI39" s="43">
        <v>191</v>
      </c>
      <c r="GJ39" s="43">
        <v>191</v>
      </c>
      <c r="GK39" s="43">
        <v>191</v>
      </c>
      <c r="GL39" s="43"/>
      <c r="GM39" s="43"/>
      <c r="GN39" s="43">
        <v>191</v>
      </c>
      <c r="GO39" s="43">
        <v>191</v>
      </c>
      <c r="GP39" s="43">
        <v>191</v>
      </c>
      <c r="GQ39" s="43">
        <v>192</v>
      </c>
      <c r="GR39" s="43">
        <v>192</v>
      </c>
      <c r="GS39" s="43"/>
      <c r="GT39" s="43"/>
      <c r="GU39" s="43">
        <v>192</v>
      </c>
      <c r="GV39" s="43">
        <v>192</v>
      </c>
      <c r="GW39" s="43">
        <v>192</v>
      </c>
      <c r="GX39" s="43">
        <v>192</v>
      </c>
      <c r="GY39" s="43">
        <v>192</v>
      </c>
      <c r="GZ39" s="43"/>
      <c r="HA39" s="43"/>
      <c r="HB39" s="43">
        <v>192</v>
      </c>
      <c r="HC39" s="43">
        <v>192</v>
      </c>
      <c r="HD39" s="43">
        <v>192</v>
      </c>
      <c r="HE39" s="43">
        <v>194</v>
      </c>
      <c r="HF39" s="43">
        <v>198</v>
      </c>
      <c r="HG39" s="43"/>
      <c r="HH39" s="43"/>
      <c r="HI39" s="43">
        <v>200</v>
      </c>
      <c r="HJ39" s="43">
        <v>200</v>
      </c>
      <c r="HK39" s="43">
        <v>200</v>
      </c>
      <c r="HL39" s="43">
        <v>200</v>
      </c>
      <c r="HM39" s="43">
        <v>200</v>
      </c>
      <c r="HN39" s="43"/>
      <c r="HO39" s="43"/>
      <c r="HP39" s="43">
        <v>201</v>
      </c>
      <c r="HQ39" s="43">
        <v>202</v>
      </c>
      <c r="HR39" s="43">
        <v>204</v>
      </c>
      <c r="HS39" s="43">
        <v>204</v>
      </c>
      <c r="HT39" s="43">
        <v>204</v>
      </c>
      <c r="HU39" s="43"/>
      <c r="HV39" s="43"/>
      <c r="HW39" s="43">
        <v>204</v>
      </c>
      <c r="HX39" s="43">
        <v>204</v>
      </c>
      <c r="HY39" s="43">
        <v>204</v>
      </c>
      <c r="HZ39" s="43">
        <v>208</v>
      </c>
      <c r="IA39" s="43">
        <v>208</v>
      </c>
      <c r="IB39" s="43"/>
      <c r="IC39" s="43"/>
      <c r="ID39" s="43">
        <v>208</v>
      </c>
      <c r="IE39" s="43">
        <v>212</v>
      </c>
      <c r="IF39" s="43">
        <v>214</v>
      </c>
      <c r="IG39" s="43">
        <v>214</v>
      </c>
      <c r="IH39" s="43">
        <v>215</v>
      </c>
      <c r="II39" s="43"/>
      <c r="IJ39" s="43"/>
      <c r="IK39" s="43">
        <v>215</v>
      </c>
      <c r="IL39" s="43">
        <v>218</v>
      </c>
      <c r="IM39" s="43">
        <v>218</v>
      </c>
      <c r="IN39" s="43">
        <v>218</v>
      </c>
      <c r="IO39" s="43">
        <v>223</v>
      </c>
      <c r="IP39" s="54"/>
      <c r="IQ39" s="54"/>
      <c r="IR39" s="43">
        <v>223</v>
      </c>
      <c r="IS39" s="43">
        <v>224</v>
      </c>
      <c r="IT39" s="43">
        <v>225</v>
      </c>
      <c r="IU39" s="43">
        <v>225</v>
      </c>
      <c r="IV39" s="43">
        <v>227</v>
      </c>
      <c r="IW39" s="43"/>
      <c r="IX39" s="43"/>
      <c r="IY39" s="43">
        <v>230</v>
      </c>
      <c r="IZ39" s="43">
        <v>233</v>
      </c>
      <c r="JA39" s="43">
        <v>233</v>
      </c>
      <c r="JB39" s="43">
        <v>233</v>
      </c>
      <c r="JC39" s="43">
        <v>239</v>
      </c>
      <c r="JD39" s="43"/>
      <c r="JE39" s="43"/>
      <c r="JF39" s="43">
        <v>240</v>
      </c>
      <c r="JG39" s="43">
        <v>240</v>
      </c>
      <c r="JH39" s="43">
        <v>242</v>
      </c>
      <c r="JI39" s="43">
        <v>242</v>
      </c>
      <c r="JJ39" s="43">
        <v>242</v>
      </c>
      <c r="JK39" s="43"/>
      <c r="JL39" s="43"/>
      <c r="JM39" s="43">
        <v>242</v>
      </c>
      <c r="JN39" s="43">
        <v>242</v>
      </c>
      <c r="JO39" s="43">
        <v>242</v>
      </c>
      <c r="JP39" s="43">
        <v>242</v>
      </c>
      <c r="JQ39" s="43">
        <v>243</v>
      </c>
      <c r="JR39" s="43"/>
      <c r="JS39" s="43"/>
      <c r="JT39" s="43">
        <v>243</v>
      </c>
      <c r="JU39" s="43">
        <v>243</v>
      </c>
      <c r="JV39" s="43">
        <v>243</v>
      </c>
      <c r="JW39" s="43">
        <v>243</v>
      </c>
      <c r="JX39" s="43">
        <v>243</v>
      </c>
      <c r="JY39" s="43"/>
      <c r="JZ39" s="43"/>
      <c r="KA39" s="43">
        <v>243</v>
      </c>
      <c r="KB39" s="43">
        <v>243</v>
      </c>
      <c r="KC39" s="43">
        <v>243</v>
      </c>
      <c r="KD39" s="43">
        <v>243</v>
      </c>
      <c r="KE39" s="43">
        <v>243</v>
      </c>
      <c r="KF39" s="43"/>
      <c r="KG39" s="43"/>
      <c r="KH39" s="43">
        <v>244</v>
      </c>
      <c r="KI39" s="43">
        <v>244</v>
      </c>
      <c r="KJ39" s="43">
        <v>245</v>
      </c>
      <c r="KK39" s="43">
        <v>245</v>
      </c>
      <c r="KL39" s="43">
        <v>246</v>
      </c>
      <c r="KM39" s="43"/>
      <c r="KN39" s="43"/>
      <c r="KO39" s="43">
        <v>246</v>
      </c>
      <c r="KP39" s="43">
        <v>248</v>
      </c>
      <c r="KQ39" s="43">
        <v>248</v>
      </c>
      <c r="KR39" s="43">
        <v>252</v>
      </c>
      <c r="KS39" s="43">
        <v>253</v>
      </c>
      <c r="KT39" s="43"/>
      <c r="KU39" s="43"/>
      <c r="KV39" s="43">
        <v>253</v>
      </c>
      <c r="KW39" s="43">
        <v>255</v>
      </c>
      <c r="KX39" s="43">
        <v>255</v>
      </c>
      <c r="KY39" s="43">
        <v>255</v>
      </c>
      <c r="KZ39" s="43">
        <v>256</v>
      </c>
      <c r="LA39" s="43"/>
      <c r="LB39" s="43"/>
      <c r="LC39" s="43">
        <v>260</v>
      </c>
      <c r="LD39" s="43">
        <v>260</v>
      </c>
      <c r="LE39" s="43">
        <v>263</v>
      </c>
      <c r="LF39" s="43">
        <v>265</v>
      </c>
      <c r="LG39" s="43">
        <v>265</v>
      </c>
      <c r="LH39" s="43"/>
      <c r="LI39" s="43"/>
      <c r="LJ39" s="43">
        <v>265</v>
      </c>
      <c r="LK39" s="43">
        <v>263</v>
      </c>
      <c r="LL39" s="43">
        <v>260</v>
      </c>
      <c r="LM39" s="43">
        <v>260</v>
      </c>
      <c r="LN39" s="43">
        <v>260</v>
      </c>
      <c r="LO39" s="43"/>
      <c r="LP39" s="43"/>
      <c r="LQ39" s="43">
        <v>260</v>
      </c>
      <c r="LR39" s="43">
        <v>260</v>
      </c>
      <c r="LS39" s="43">
        <v>258</v>
      </c>
      <c r="LT39" s="43">
        <v>253</v>
      </c>
      <c r="LU39" s="43">
        <v>253</v>
      </c>
      <c r="LV39" s="43"/>
      <c r="LW39" s="43"/>
      <c r="LX39" s="43">
        <v>250</v>
      </c>
      <c r="LY39" s="43">
        <v>250</v>
      </c>
      <c r="LZ39" s="43">
        <v>248</v>
      </c>
      <c r="MA39" s="43">
        <v>245</v>
      </c>
      <c r="MB39" s="43">
        <v>242</v>
      </c>
      <c r="MC39" s="43"/>
      <c r="MD39" s="43"/>
      <c r="ME39" s="43">
        <v>240</v>
      </c>
      <c r="MF39" s="43">
        <v>240</v>
      </c>
      <c r="MG39" s="43">
        <v>238</v>
      </c>
      <c r="MH39" s="43">
        <v>235</v>
      </c>
      <c r="MI39" s="43">
        <v>233</v>
      </c>
      <c r="MJ39" s="43"/>
      <c r="MK39" s="43"/>
      <c r="ML39" s="43">
        <v>230</v>
      </c>
      <c r="MM39" s="43">
        <v>228</v>
      </c>
      <c r="MN39" s="43">
        <v>228</v>
      </c>
      <c r="MO39" s="43">
        <v>228</v>
      </c>
      <c r="MP39" s="43">
        <v>227</v>
      </c>
      <c r="MQ39" s="43"/>
      <c r="MR39" s="43"/>
      <c r="MS39" s="43">
        <v>227</v>
      </c>
      <c r="MT39" s="43">
        <v>229</v>
      </c>
      <c r="MU39" s="43">
        <v>229</v>
      </c>
      <c r="MV39" s="63">
        <v>229</v>
      </c>
      <c r="MW39" s="63">
        <v>229</v>
      </c>
      <c r="MX39" s="43"/>
      <c r="MY39" s="43"/>
      <c r="MZ39" s="43">
        <v>230</v>
      </c>
      <c r="NA39" s="43">
        <v>232</v>
      </c>
      <c r="NB39" s="43">
        <v>233</v>
      </c>
      <c r="NC39" s="43">
        <v>233</v>
      </c>
    </row>
    <row r="40" spans="1:367" x14ac:dyDescent="0.25">
      <c r="A40" s="26" t="s">
        <v>178</v>
      </c>
      <c r="B40" s="24"/>
      <c r="C40" s="24"/>
      <c r="D40" s="24">
        <v>2944.5478723404258</v>
      </c>
      <c r="E40" s="24"/>
      <c r="F40" s="24"/>
      <c r="G40" s="24"/>
      <c r="H40" s="24">
        <v>3019.4709677419355</v>
      </c>
      <c r="I40" s="24">
        <v>2986.2230745556117</v>
      </c>
      <c r="J40" s="24">
        <v>2984.3668455370412</v>
      </c>
      <c r="K40" s="24"/>
      <c r="L40" s="24"/>
      <c r="M40" s="24"/>
      <c r="N40" s="24">
        <v>2966.5603179573714</v>
      </c>
      <c r="O40" s="24">
        <v>3027.0946541615526</v>
      </c>
      <c r="P40" s="24">
        <v>2948.223350253807</v>
      </c>
      <c r="Q40" s="24"/>
      <c r="R40" s="24"/>
      <c r="S40" s="24"/>
      <c r="T40" s="24"/>
      <c r="U40" s="24"/>
      <c r="V40" s="24"/>
      <c r="W40" s="24">
        <v>2982.3826344543859</v>
      </c>
      <c r="X40" s="24">
        <v>2989.4117647058824</v>
      </c>
      <c r="Y40" s="24">
        <v>2966.5603179573714</v>
      </c>
      <c r="Z40" s="24"/>
      <c r="AA40" s="24"/>
      <c r="AB40" s="24">
        <v>2948.223350253807</v>
      </c>
      <c r="AC40" s="24">
        <v>2996.0281690140846</v>
      </c>
      <c r="AD40" s="24">
        <v>3065.1008147396051</v>
      </c>
      <c r="AE40" s="24"/>
      <c r="AF40" s="24">
        <v>2529.1731398416887</v>
      </c>
      <c r="AG40" s="24"/>
      <c r="AH40" s="24"/>
      <c r="AI40" s="24"/>
      <c r="AJ40" s="24">
        <v>3005.2354812616918</v>
      </c>
      <c r="AK40" s="24">
        <v>2999.2035481767111</v>
      </c>
      <c r="AL40" s="24">
        <v>3050.3675675675677</v>
      </c>
      <c r="AM40" s="24"/>
      <c r="AN40" s="24"/>
      <c r="AO40" s="24"/>
      <c r="AP40" s="24"/>
      <c r="AQ40" s="24">
        <v>2948.223350253807</v>
      </c>
      <c r="AR40" s="24">
        <v>3044.1604122535596</v>
      </c>
      <c r="AS40" s="24"/>
      <c r="AT40" s="24"/>
      <c r="AU40" s="24"/>
      <c r="AV40" s="24"/>
      <c r="AW40" s="24">
        <v>3050.3675675675677</v>
      </c>
      <c r="AX40" s="24"/>
      <c r="AY40" s="24">
        <v>2964.3594225822153</v>
      </c>
      <c r="AZ40" s="24"/>
      <c r="BA40" s="24"/>
      <c r="BB40" s="24"/>
      <c r="BC40" s="24"/>
      <c r="BD40" s="24">
        <v>3038.3756180286327</v>
      </c>
      <c r="BE40" s="24">
        <v>2851.4339461582363</v>
      </c>
      <c r="BF40" s="24"/>
      <c r="BG40" s="59">
        <v>2948.223350253807</v>
      </c>
      <c r="BH40" s="24">
        <v>3056.8831402698593</v>
      </c>
      <c r="BI40" s="24"/>
      <c r="BJ40" s="24"/>
      <c r="BK40" s="24"/>
      <c r="BL40" s="24"/>
      <c r="BM40" s="24"/>
      <c r="BN40" s="24"/>
      <c r="BO40" s="24">
        <v>2965.3521126760565</v>
      </c>
      <c r="BP40" s="24"/>
      <c r="BQ40" s="24"/>
      <c r="BR40" s="24">
        <v>3020.2927179885855</v>
      </c>
      <c r="BS40" s="24">
        <v>3048.1269446110678</v>
      </c>
      <c r="BT40" s="24">
        <v>3049.1950577334865</v>
      </c>
      <c r="BU40" s="24">
        <v>2996.1630048215075</v>
      </c>
      <c r="BV40" s="24">
        <v>2596.2427440633246</v>
      </c>
      <c r="BW40" s="24"/>
      <c r="BX40" s="24"/>
      <c r="BY40" s="24">
        <v>3041.0904255319151</v>
      </c>
      <c r="BZ40" s="24">
        <v>3022.1808510638298</v>
      </c>
      <c r="CA40" s="24"/>
      <c r="CB40" s="24">
        <v>3033.9975964481378</v>
      </c>
      <c r="CC40" s="24">
        <v>3050.3675675675677</v>
      </c>
      <c r="CD40" s="24"/>
      <c r="CE40" s="24"/>
      <c r="CF40" s="24"/>
      <c r="CG40" s="24"/>
      <c r="CH40" s="24">
        <v>3002.6571196968252</v>
      </c>
      <c r="CI40" s="24">
        <v>3039.8413991607895</v>
      </c>
      <c r="CJ40" s="24"/>
      <c r="CK40" s="24"/>
      <c r="CL40" s="24"/>
      <c r="CM40" s="24">
        <v>2704.4615834239416</v>
      </c>
      <c r="CN40" s="24">
        <v>3033.0428456871532</v>
      </c>
      <c r="CO40" s="24"/>
      <c r="CP40" s="24">
        <v>2757.9888268156424</v>
      </c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>
        <v>3041.0904255319151</v>
      </c>
      <c r="DF40" s="24"/>
      <c r="DG40" s="24"/>
      <c r="DH40" s="24"/>
      <c r="DI40" s="24"/>
      <c r="DJ40" s="24">
        <v>2468.5261780104711</v>
      </c>
      <c r="DK40" s="24">
        <v>2539.4150116451592</v>
      </c>
      <c r="DL40" s="24"/>
      <c r="DM40" s="24"/>
      <c r="DN40" s="24"/>
      <c r="DO40" s="24"/>
      <c r="DP40" s="24">
        <v>2509.5733806113312</v>
      </c>
      <c r="DQ40" s="24"/>
      <c r="DR40" s="24">
        <v>2551.6764705882356</v>
      </c>
      <c r="DS40" s="24">
        <v>2551.6764705882356</v>
      </c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>
        <v>2596.2427440633246</v>
      </c>
      <c r="EF40" s="24"/>
      <c r="EG40" s="24"/>
      <c r="EH40" s="24"/>
      <c r="EI40" s="24"/>
      <c r="EJ40" s="24"/>
      <c r="EK40" s="24">
        <v>2596.2427440633246</v>
      </c>
      <c r="EL40" s="24"/>
      <c r="EM40" s="24">
        <v>3300.9774193548387</v>
      </c>
      <c r="EN40" s="24"/>
      <c r="EO40" s="24"/>
      <c r="EP40" s="24"/>
      <c r="EQ40" s="24">
        <v>2488.065963060686</v>
      </c>
      <c r="ER40" s="24"/>
      <c r="ES40" s="24"/>
      <c r="ET40" s="24">
        <v>2483.4828792215762</v>
      </c>
      <c r="EU40" s="24">
        <v>2755.7482659552456</v>
      </c>
      <c r="EV40" s="24"/>
      <c r="EW40" s="24"/>
      <c r="EX40" s="24">
        <v>2946.4197979147834</v>
      </c>
      <c r="EY40" s="24"/>
      <c r="EZ40" s="24">
        <v>2862.68231641988</v>
      </c>
      <c r="FA40" s="24"/>
      <c r="FB40" s="24">
        <v>2832.2832786386434</v>
      </c>
      <c r="FC40" s="24"/>
      <c r="FD40" s="24"/>
      <c r="FE40" s="24">
        <v>2488.065963060686</v>
      </c>
      <c r="FF40" s="24"/>
      <c r="FG40" s="24"/>
      <c r="FH40" s="24"/>
      <c r="FI40" s="24">
        <v>2962.5031308775324</v>
      </c>
      <c r="FJ40" s="24"/>
      <c r="FK40" s="24"/>
      <c r="FL40" s="24">
        <v>2920.5837563451778</v>
      </c>
      <c r="FM40" s="24"/>
      <c r="FN40" s="24">
        <v>2991.2011173184355</v>
      </c>
      <c r="FO40" s="24"/>
      <c r="FP40" s="24">
        <v>3154.9108179419532</v>
      </c>
      <c r="FQ40" s="24"/>
      <c r="FR40" s="24"/>
      <c r="FS40" s="24"/>
      <c r="FT40" s="24"/>
      <c r="FU40" s="24"/>
      <c r="FV40" s="24">
        <v>2974.8614775725596</v>
      </c>
      <c r="FW40" s="24">
        <v>2551.6764705882356</v>
      </c>
      <c r="FX40" s="24"/>
      <c r="FY40" s="24"/>
      <c r="FZ40" s="24">
        <v>3068.0189616958032</v>
      </c>
      <c r="GA40" s="24">
        <v>3487.6216216216217</v>
      </c>
      <c r="GB40" s="24">
        <v>3341.6449071102079</v>
      </c>
      <c r="GC40" s="24"/>
      <c r="GD40" s="24">
        <v>2488.065963060686</v>
      </c>
      <c r="GE40" s="24"/>
      <c r="GF40" s="24"/>
      <c r="GG40" s="24">
        <v>3373.2064326559025</v>
      </c>
      <c r="GH40" s="24"/>
      <c r="GI40" s="24">
        <v>3420.2540554347206</v>
      </c>
      <c r="GJ40" s="24">
        <v>3492.3910625528588</v>
      </c>
      <c r="GK40" s="24"/>
      <c r="GL40" s="24"/>
      <c r="GM40" s="24"/>
      <c r="GN40" s="24"/>
      <c r="GO40" s="24">
        <v>4112.27027027027</v>
      </c>
      <c r="GP40" s="24"/>
      <c r="GQ40" s="24"/>
      <c r="GR40" s="24"/>
      <c r="GS40" s="24"/>
      <c r="GT40" s="24"/>
      <c r="GU40" s="24"/>
      <c r="GV40" s="24"/>
      <c r="GW40" s="24"/>
      <c r="GX40" s="24"/>
      <c r="GY40" s="24">
        <v>3301.874522855288</v>
      </c>
      <c r="GZ40" s="24"/>
      <c r="HA40" s="24"/>
      <c r="HB40" s="24">
        <v>3316.7512690355329</v>
      </c>
      <c r="HC40" s="24"/>
      <c r="HD40" s="24">
        <v>3245.3034300791555</v>
      </c>
      <c r="HE40" s="24">
        <v>3911.306211634228</v>
      </c>
      <c r="HF40" s="24"/>
      <c r="HG40" s="24"/>
      <c r="HH40" s="24"/>
      <c r="HI40" s="24"/>
      <c r="HJ40" s="24">
        <v>3910.6598984771576</v>
      </c>
      <c r="HK40" s="24"/>
      <c r="HL40" s="24">
        <v>3245.3034300791555</v>
      </c>
      <c r="HM40" s="24">
        <v>4323.2820728934885</v>
      </c>
      <c r="HN40" s="24"/>
      <c r="HO40" s="24"/>
      <c r="HP40" s="24"/>
      <c r="HQ40" s="24"/>
      <c r="HR40" s="24"/>
      <c r="HS40" s="24"/>
      <c r="HT40" s="24">
        <v>3894.3641160949865</v>
      </c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>
        <v>4844.4002960511643</v>
      </c>
      <c r="IF40" s="24"/>
      <c r="IG40" s="24"/>
      <c r="IH40" s="24"/>
      <c r="II40" s="24"/>
      <c r="IJ40" s="24"/>
      <c r="IK40" s="24"/>
      <c r="IL40" s="24">
        <v>4957.8974057617015</v>
      </c>
      <c r="IM40" s="24">
        <v>4858.5290368531596</v>
      </c>
      <c r="IN40" s="24"/>
      <c r="IO40" s="24">
        <v>5020.8900000000003</v>
      </c>
      <c r="IP40" s="76"/>
      <c r="IQ40" s="76"/>
      <c r="IR40" s="24"/>
      <c r="IS40" s="24">
        <v>4651.6015831134564</v>
      </c>
      <c r="IT40" s="24"/>
      <c r="IU40" s="24"/>
      <c r="IV40" s="24"/>
      <c r="IW40" s="24"/>
      <c r="IX40" s="24"/>
      <c r="IY40" s="24"/>
      <c r="IZ40" s="24"/>
      <c r="JA40" s="24">
        <v>5297.5888324873094</v>
      </c>
      <c r="JB40" s="24"/>
      <c r="JC40" s="24"/>
      <c r="JD40" s="24"/>
      <c r="JE40" s="24"/>
      <c r="JF40" s="24">
        <v>5475.4189944134077</v>
      </c>
      <c r="JG40" s="24"/>
      <c r="JH40" s="24"/>
      <c r="JI40" s="24"/>
      <c r="JJ40" s="24">
        <v>5612.4929893552617</v>
      </c>
      <c r="JK40" s="24"/>
      <c r="JL40" s="24"/>
      <c r="JM40" s="24"/>
      <c r="JN40" s="24">
        <v>5435.7868020304568</v>
      </c>
      <c r="JO40" s="24"/>
      <c r="JP40" s="24">
        <v>5475.4189944134077</v>
      </c>
      <c r="JQ40" s="24">
        <v>5689.5655183504523</v>
      </c>
      <c r="JR40" s="24"/>
      <c r="JS40" s="24"/>
      <c r="JT40" s="24">
        <v>6036.2590984268627</v>
      </c>
      <c r="JU40" s="24">
        <v>5992.8606233246219</v>
      </c>
      <c r="JV40" s="24">
        <v>6037.1891891891892</v>
      </c>
      <c r="JW40" s="24">
        <v>5881.2722122485784</v>
      </c>
      <c r="JX40" s="24"/>
      <c r="JY40" s="24"/>
      <c r="JZ40" s="24"/>
      <c r="KA40" s="24"/>
      <c r="KB40" s="24">
        <v>6103.128030042094</v>
      </c>
      <c r="KC40" s="24">
        <v>5865.1419051543362</v>
      </c>
      <c r="KD40" s="24">
        <v>5982.4022346368711</v>
      </c>
      <c r="KE40" s="24">
        <v>5986.823223129647</v>
      </c>
      <c r="KF40" s="24"/>
      <c r="KG40" s="24"/>
      <c r="KH40" s="24"/>
      <c r="KI40" s="24">
        <v>6027.7358266819392</v>
      </c>
      <c r="KJ40" s="24"/>
      <c r="KK40" s="24"/>
      <c r="KL40" s="24">
        <v>5919.7951530380924</v>
      </c>
      <c r="KM40" s="24"/>
      <c r="KN40" s="24"/>
      <c r="KO40" s="24">
        <v>5786.2582452736069</v>
      </c>
      <c r="KP40" s="24">
        <v>6174.171060465651</v>
      </c>
      <c r="KQ40" s="24">
        <v>5721.4660627090507</v>
      </c>
      <c r="KR40" s="24"/>
      <c r="KS40" s="24">
        <v>5819.2872371666053</v>
      </c>
      <c r="KT40" s="24"/>
      <c r="KU40" s="24"/>
      <c r="KV40" s="24"/>
      <c r="KW40" s="24">
        <v>5839.468085106384</v>
      </c>
      <c r="KX40" s="24">
        <v>5641.6399368685043</v>
      </c>
      <c r="KY40" s="24">
        <v>4857.1991665376081</v>
      </c>
      <c r="KZ40" s="24">
        <v>5507.2559366754613</v>
      </c>
      <c r="LA40" s="24"/>
      <c r="LB40" s="24"/>
      <c r="LC40" s="24">
        <v>5830.5124124479289</v>
      </c>
      <c r="LD40" s="24"/>
      <c r="LE40" s="24">
        <v>5118.5224841484969</v>
      </c>
      <c r="LF40" s="24">
        <v>5527.918781725888</v>
      </c>
      <c r="LG40" s="24">
        <v>5306.5664361480485</v>
      </c>
      <c r="LH40" s="24"/>
      <c r="LI40" s="24"/>
      <c r="LJ40" s="24"/>
      <c r="LK40" s="24"/>
      <c r="LL40" s="24"/>
      <c r="LM40" s="24">
        <v>4645.2256231741476</v>
      </c>
      <c r="LN40" s="24"/>
      <c r="LO40" s="24"/>
      <c r="LP40" s="24"/>
      <c r="LQ40" s="24">
        <v>5746.7018469656996</v>
      </c>
      <c r="LR40" s="24">
        <v>4734.7757823015309</v>
      </c>
      <c r="LS40" s="24"/>
      <c r="LT40" s="24">
        <v>4481.1451954335935</v>
      </c>
      <c r="LU40" s="24">
        <v>4696.4276254995593</v>
      </c>
      <c r="LV40" s="24"/>
      <c r="LW40" s="24"/>
      <c r="LX40" s="24"/>
      <c r="LY40" s="24">
        <v>4558.7760120559815</v>
      </c>
      <c r="LZ40" s="24"/>
      <c r="MA40" s="24"/>
      <c r="MB40" s="24">
        <v>4759.778364116095</v>
      </c>
      <c r="MC40" s="24"/>
      <c r="MD40" s="24"/>
      <c r="ME40" s="24">
        <v>5517.015831134564</v>
      </c>
      <c r="MF40" s="24"/>
      <c r="MG40" s="24">
        <v>3777.4111675126906</v>
      </c>
      <c r="MH40" s="24">
        <v>4251.5425531914898</v>
      </c>
      <c r="MI40" s="24"/>
      <c r="MJ40" s="24"/>
      <c r="MK40" s="24"/>
      <c r="ML40" s="24"/>
      <c r="MM40" s="24"/>
      <c r="MN40" s="24"/>
      <c r="MO40" s="24">
        <v>4201.6591865912824</v>
      </c>
      <c r="MP40" s="24"/>
      <c r="MQ40" s="24"/>
      <c r="MR40" s="24"/>
      <c r="MS40" s="24">
        <v>4145.9390862944165</v>
      </c>
      <c r="MT40" s="24"/>
      <c r="MU40" s="24">
        <v>4268.4324324324325</v>
      </c>
      <c r="MV40" s="24">
        <v>4115.0504609139407</v>
      </c>
      <c r="MW40" s="24"/>
      <c r="MX40" s="24"/>
      <c r="MY40" s="24"/>
      <c r="MZ40" s="24"/>
      <c r="NA40" s="24"/>
      <c r="NB40" s="24"/>
      <c r="NC40" s="24"/>
    </row>
    <row r="41" spans="1:367" x14ac:dyDescent="0.25">
      <c r="A41" s="42" t="s">
        <v>179</v>
      </c>
      <c r="B41" s="43"/>
      <c r="C41" s="43"/>
      <c r="D41" s="43">
        <v>3394.6168421052635</v>
      </c>
      <c r="E41" s="43"/>
      <c r="F41" s="43"/>
      <c r="G41" s="43"/>
      <c r="H41" s="43">
        <v>3365.3225806451615</v>
      </c>
      <c r="I41" s="43">
        <v>3221.0430107526881</v>
      </c>
      <c r="J41" s="43"/>
      <c r="K41" s="43"/>
      <c r="L41" s="43"/>
      <c r="M41" s="43"/>
      <c r="N41" s="43">
        <v>3293.8843433175807</v>
      </c>
      <c r="O41" s="43">
        <v>3322.0400000000004</v>
      </c>
      <c r="P41" s="43">
        <v>3193.5714285714284</v>
      </c>
      <c r="Q41" s="43"/>
      <c r="R41" s="43">
        <v>3333.8060914243342</v>
      </c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>
        <v>3139.2580645161293</v>
      </c>
      <c r="AN41" s="43"/>
      <c r="AO41" s="43"/>
      <c r="AP41" s="43"/>
      <c r="AQ41" s="43">
        <v>3186.8225806451615</v>
      </c>
      <c r="AR41" s="43">
        <v>3310.0952269741651</v>
      </c>
      <c r="AS41" s="43"/>
      <c r="AT41" s="43">
        <v>3186.8225806451615</v>
      </c>
      <c r="AU41" s="43"/>
      <c r="AV41" s="43"/>
      <c r="AW41" s="43">
        <v>3953.9263932397766</v>
      </c>
      <c r="AX41" s="43"/>
      <c r="AY41" s="43">
        <v>3361.8599999999997</v>
      </c>
      <c r="AZ41" s="43"/>
      <c r="BA41" s="43"/>
      <c r="BB41" s="43"/>
      <c r="BC41" s="43"/>
      <c r="BD41" s="43"/>
      <c r="BE41" s="43"/>
      <c r="BF41" s="43"/>
      <c r="BG41" s="63"/>
      <c r="BH41" s="43">
        <v>3290.183751868839</v>
      </c>
      <c r="BI41" s="43"/>
      <c r="BJ41" s="43"/>
      <c r="BK41" s="43"/>
      <c r="BL41" s="43"/>
      <c r="BM41" s="43"/>
      <c r="BN41" s="43"/>
      <c r="BO41" s="43">
        <v>3194.2326315789478</v>
      </c>
      <c r="BP41" s="43"/>
      <c r="BQ41" s="43"/>
      <c r="BR41" s="43"/>
      <c r="BS41" s="43"/>
      <c r="BT41" s="43">
        <v>3372.4565217391305</v>
      </c>
      <c r="BU41" s="43"/>
      <c r="BV41" s="43"/>
      <c r="BW41" s="43"/>
      <c r="BX41" s="43"/>
      <c r="BY41" s="43"/>
      <c r="BZ41" s="43"/>
      <c r="CA41" s="43">
        <v>3139.2580645161293</v>
      </c>
      <c r="CB41" s="43"/>
      <c r="CC41" s="43">
        <v>3139.2580645161293</v>
      </c>
      <c r="CD41" s="43"/>
      <c r="CE41" s="43"/>
      <c r="CF41" s="43"/>
      <c r="CG41" s="43"/>
      <c r="CH41" s="43"/>
      <c r="CI41" s="43">
        <v>3365.3225806451615</v>
      </c>
      <c r="CJ41" s="43">
        <v>3174.6109814687716</v>
      </c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>
        <v>3959.2401531914893</v>
      </c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>
        <v>3499.4155744680852</v>
      </c>
      <c r="DR41" s="43">
        <v>2884.5161290322585</v>
      </c>
      <c r="DS41" s="43">
        <v>2884.5161290322585</v>
      </c>
      <c r="DT41" s="43"/>
      <c r="DU41" s="43"/>
      <c r="DV41" s="43"/>
      <c r="DW41" s="43"/>
      <c r="DX41" s="43"/>
      <c r="DY41" s="43"/>
      <c r="DZ41" s="43"/>
      <c r="EA41" s="43"/>
      <c r="EB41" s="43"/>
      <c r="EC41" s="43">
        <v>3014.771739130435</v>
      </c>
      <c r="ED41" s="43"/>
      <c r="EE41" s="43"/>
      <c r="EF41" s="43"/>
      <c r="EG41" s="43"/>
      <c r="EH41" s="43"/>
      <c r="EI41" s="43"/>
      <c r="EJ41" s="43">
        <v>2865.2860215053765</v>
      </c>
      <c r="EK41" s="43"/>
      <c r="EL41" s="43">
        <v>3168.1953033067266</v>
      </c>
      <c r="EM41" s="43"/>
      <c r="EN41" s="43">
        <v>2853.8709677419356</v>
      </c>
      <c r="EO41" s="43"/>
      <c r="EP41" s="43"/>
      <c r="EQ41" s="43">
        <v>2865.2860215053765</v>
      </c>
      <c r="ER41" s="43"/>
      <c r="ES41" s="43"/>
      <c r="ET41" s="43"/>
      <c r="EU41" s="43"/>
      <c r="EV41" s="43"/>
      <c r="EW41" s="43"/>
      <c r="EX41" s="43">
        <v>3014.771739130435</v>
      </c>
      <c r="EY41" s="43"/>
      <c r="EZ41" s="43">
        <v>2853.8709677419356</v>
      </c>
      <c r="FA41" s="43">
        <v>2853.8709677419356</v>
      </c>
      <c r="FB41" s="43">
        <v>2989.136528982343</v>
      </c>
      <c r="FC41" s="43"/>
      <c r="FD41" s="43"/>
      <c r="FE41" s="43"/>
      <c r="FF41" s="43">
        <v>3265.9578947368427</v>
      </c>
      <c r="FG41" s="43"/>
      <c r="FH41" s="43"/>
      <c r="FI41" s="43">
        <v>3295.4753967973575</v>
      </c>
      <c r="FJ41" s="43"/>
      <c r="FK41" s="43"/>
      <c r="FL41" s="43"/>
      <c r="FM41" s="43">
        <v>3085.7419354838707</v>
      </c>
      <c r="FN41" s="43"/>
      <c r="FO41" s="43"/>
      <c r="FP41" s="43"/>
      <c r="FQ41" s="43"/>
      <c r="FR41" s="43"/>
      <c r="FS41" s="43">
        <v>3044.1290322580649</v>
      </c>
      <c r="FT41" s="43"/>
      <c r="FU41" s="43">
        <v>3463.8947368421054</v>
      </c>
      <c r="FV41" s="43">
        <v>3365.3225806451615</v>
      </c>
      <c r="FW41" s="43"/>
      <c r="FX41" s="43"/>
      <c r="FY41" s="43"/>
      <c r="FZ41" s="43"/>
      <c r="GA41" s="43"/>
      <c r="GB41" s="43"/>
      <c r="GC41" s="43">
        <v>3417.0967741935488</v>
      </c>
      <c r="GD41" s="43"/>
      <c r="GE41" s="43"/>
      <c r="GF41" s="43"/>
      <c r="GG41" s="43"/>
      <c r="GH41" s="43"/>
      <c r="GI41" s="43">
        <v>3294.0957446808511</v>
      </c>
      <c r="GJ41" s="43"/>
      <c r="GK41" s="43"/>
      <c r="GL41" s="43"/>
      <c r="GM41" s="43"/>
      <c r="GN41" s="43"/>
      <c r="GO41" s="43"/>
      <c r="GP41" s="43"/>
      <c r="GQ41" s="43">
        <v>3503.0515463917527</v>
      </c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>
        <v>4257.4736842105267</v>
      </c>
      <c r="HG41" s="43"/>
      <c r="HH41" s="43"/>
      <c r="HI41" s="43"/>
      <c r="HJ41" s="43"/>
      <c r="HK41" s="43"/>
      <c r="HL41" s="43"/>
      <c r="HM41" s="43">
        <v>4854.29347826087</v>
      </c>
      <c r="HN41" s="43"/>
      <c r="HO41" s="43"/>
      <c r="HP41" s="43"/>
      <c r="HQ41" s="43">
        <v>4282.5997914893615</v>
      </c>
      <c r="HR41" s="43"/>
      <c r="HS41" s="43"/>
      <c r="HT41" s="43"/>
      <c r="HU41" s="43"/>
      <c r="HV41" s="43"/>
      <c r="HW41" s="43">
        <v>4751.5483870967746</v>
      </c>
      <c r="HX41" s="43"/>
      <c r="HY41" s="43"/>
      <c r="HZ41" s="43"/>
      <c r="IA41" s="43"/>
      <c r="IB41" s="43"/>
      <c r="IC41" s="43"/>
      <c r="ID41" s="43"/>
      <c r="IE41" s="43"/>
      <c r="IF41" s="43">
        <v>5054.8387096774204</v>
      </c>
      <c r="IG41" s="43">
        <v>5280.9677419354848</v>
      </c>
      <c r="IH41" s="43"/>
      <c r="II41" s="43"/>
      <c r="IJ41" s="43"/>
      <c r="IK41" s="43">
        <v>4830.6819611470855</v>
      </c>
      <c r="IL41" s="43"/>
      <c r="IM41" s="43">
        <v>6236.66</v>
      </c>
      <c r="IN41" s="43">
        <v>5238.3017665130574</v>
      </c>
      <c r="IO41" s="43"/>
      <c r="IP41" s="54"/>
      <c r="IQ41" s="54"/>
      <c r="IR41" s="43"/>
      <c r="IS41" s="43"/>
      <c r="IT41" s="43"/>
      <c r="IU41" s="43">
        <v>5041.8387096774195</v>
      </c>
      <c r="IV41" s="43"/>
      <c r="IW41" s="43"/>
      <c r="IX41" s="43"/>
      <c r="IY41" s="43"/>
      <c r="IZ41" s="43"/>
      <c r="JA41" s="43"/>
      <c r="JB41" s="43"/>
      <c r="JC41" s="43"/>
      <c r="JD41" s="43"/>
      <c r="JE41" s="43"/>
      <c r="JF41" s="43"/>
      <c r="JG41" s="43"/>
      <c r="JH41" s="43"/>
      <c r="JI41" s="43"/>
      <c r="JJ41" s="43"/>
      <c r="JK41" s="43"/>
      <c r="JL41" s="43"/>
      <c r="JM41" s="43"/>
      <c r="JN41" s="43"/>
      <c r="JO41" s="43"/>
      <c r="JP41" s="43"/>
      <c r="JQ41" s="43"/>
      <c r="JR41" s="43"/>
      <c r="JS41" s="43"/>
      <c r="JT41" s="43">
        <v>6515.9447004608292</v>
      </c>
      <c r="JU41" s="43">
        <v>6757.234042553192</v>
      </c>
      <c r="JV41" s="43"/>
      <c r="JW41" s="43"/>
      <c r="JX41" s="43">
        <v>6284.5698732718893</v>
      </c>
      <c r="JY41" s="43"/>
      <c r="JZ41" s="43"/>
      <c r="KA41" s="43"/>
      <c r="KB41" s="43">
        <v>5757.2580645161297</v>
      </c>
      <c r="KC41" s="43"/>
      <c r="KD41" s="43">
        <v>5220.974193548388</v>
      </c>
      <c r="KE41" s="43"/>
      <c r="KF41" s="43"/>
      <c r="KG41" s="43"/>
      <c r="KH41" s="43"/>
      <c r="KI41" s="43">
        <v>6050</v>
      </c>
      <c r="KJ41" s="43">
        <v>6700.162105263159</v>
      </c>
      <c r="KK41" s="43"/>
      <c r="KL41" s="43">
        <v>5707.7419354838712</v>
      </c>
      <c r="KM41" s="43"/>
      <c r="KN41" s="43"/>
      <c r="KO41" s="43"/>
      <c r="KP41" s="43"/>
      <c r="KQ41" s="43"/>
      <c r="KR41" s="43">
        <v>6470.1935483870975</v>
      </c>
      <c r="KS41" s="43"/>
      <c r="KT41" s="43"/>
      <c r="KU41" s="43"/>
      <c r="KV41" s="43"/>
      <c r="KW41" s="43"/>
      <c r="KX41" s="43"/>
      <c r="KY41" s="43"/>
      <c r="KZ41" s="43"/>
      <c r="LA41" s="43"/>
      <c r="LB41" s="43"/>
      <c r="LC41" s="43"/>
      <c r="LD41" s="43"/>
      <c r="LE41" s="43"/>
      <c r="LF41" s="43"/>
      <c r="LG41" s="43">
        <v>5262.5442680851074</v>
      </c>
      <c r="LH41" s="43"/>
      <c r="LI41" s="43"/>
      <c r="LJ41" s="43"/>
      <c r="LK41" s="43"/>
      <c r="LL41" s="43"/>
      <c r="LM41" s="43"/>
      <c r="LN41" s="43"/>
      <c r="LO41" s="43"/>
      <c r="LP41" s="43"/>
      <c r="LQ41" s="43"/>
      <c r="LR41" s="43"/>
      <c r="LS41" s="43"/>
      <c r="LT41" s="43"/>
      <c r="LU41" s="43">
        <v>5433.9516129032263</v>
      </c>
      <c r="LV41" s="43"/>
      <c r="LW41" s="43"/>
      <c r="LX41" s="43">
        <v>5433.1425356339096</v>
      </c>
      <c r="LY41" s="43"/>
      <c r="LZ41" s="43"/>
      <c r="MA41" s="43"/>
      <c r="MB41" s="43"/>
      <c r="MC41" s="43"/>
      <c r="MD41" s="43"/>
      <c r="ME41" s="43"/>
      <c r="MF41" s="43">
        <v>5288.2795698924729</v>
      </c>
      <c r="MG41" s="43">
        <v>5288.2795698924729</v>
      </c>
      <c r="MH41" s="43"/>
      <c r="MI41" s="43">
        <v>5197.8723404255325</v>
      </c>
      <c r="MJ41" s="43"/>
      <c r="MK41" s="43"/>
      <c r="ML41" s="43"/>
      <c r="MM41" s="43">
        <v>4948.4210526315792</v>
      </c>
      <c r="MN41" s="43"/>
      <c r="MO41" s="43"/>
      <c r="MP41" s="43"/>
      <c r="MQ41" s="43"/>
      <c r="MR41" s="43"/>
      <c r="MS41" s="43"/>
      <c r="MT41" s="43">
        <v>4796.4423769100176</v>
      </c>
      <c r="MU41" s="43"/>
      <c r="MV41" s="43"/>
      <c r="MW41" s="43"/>
      <c r="MX41" s="43"/>
      <c r="MY41" s="43"/>
      <c r="MZ41" s="43"/>
      <c r="NA41" s="43">
        <v>5223.8617021276596</v>
      </c>
      <c r="NB41" s="43"/>
      <c r="NC41" s="43"/>
    </row>
    <row r="42" spans="1:367" x14ac:dyDescent="0.25">
      <c r="A42" s="26" t="s">
        <v>180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>
        <v>1895.5706566235467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>
        <v>1477.1573604060914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>
        <v>1772.5888324873097</v>
      </c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>
        <v>1918.7817258883249</v>
      </c>
      <c r="BE42" s="24"/>
      <c r="BF42" s="24"/>
      <c r="BG42" s="59"/>
      <c r="BH42" s="24"/>
      <c r="BI42" s="24"/>
      <c r="BJ42" s="24"/>
      <c r="BK42" s="24"/>
      <c r="BL42" s="24"/>
      <c r="BM42" s="24"/>
      <c r="BN42" s="24"/>
      <c r="BO42" s="24">
        <v>1772.5888324873097</v>
      </c>
      <c r="BP42" s="24"/>
      <c r="BQ42" s="24"/>
      <c r="BR42" s="24"/>
      <c r="BS42" s="24"/>
      <c r="BT42" s="24"/>
      <c r="BU42" s="24"/>
      <c r="BV42" s="24">
        <v>1772.5888324873097</v>
      </c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>
        <v>2198.6040609137058</v>
      </c>
      <c r="CQ42" s="24"/>
      <c r="CR42" s="24"/>
      <c r="CS42" s="24"/>
      <c r="CT42" s="24"/>
      <c r="CU42" s="24">
        <v>1918.7817258883249</v>
      </c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>
        <v>2122.6522842639592</v>
      </c>
      <c r="DR42" s="24"/>
      <c r="DS42" s="24"/>
      <c r="DT42" s="24"/>
      <c r="DU42" s="24"/>
      <c r="DV42" s="24"/>
      <c r="DW42" s="24"/>
      <c r="DX42" s="24"/>
      <c r="DY42" s="24"/>
      <c r="DZ42" s="24">
        <v>1477.1573604060914</v>
      </c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>
        <v>2078.6802030456852</v>
      </c>
      <c r="ET42" s="24">
        <v>1998.7309644670052</v>
      </c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>
        <v>1846.8274111675125</v>
      </c>
      <c r="FO42" s="24"/>
      <c r="FP42" s="24"/>
      <c r="FQ42" s="24"/>
      <c r="FR42" s="24"/>
      <c r="FS42" s="24">
        <v>1477.1573604060914</v>
      </c>
      <c r="FT42" s="24">
        <v>1772.5888324873097</v>
      </c>
      <c r="FU42" s="24"/>
      <c r="FV42" s="24"/>
      <c r="FW42" s="24"/>
      <c r="FX42" s="24"/>
      <c r="FY42" s="24"/>
      <c r="FZ42" s="24">
        <v>2198.6040609137058</v>
      </c>
      <c r="GA42" s="24"/>
      <c r="GB42" s="24"/>
      <c r="GC42" s="24"/>
      <c r="GD42" s="24">
        <v>2079.1489361702129</v>
      </c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>
        <v>2398.4771573604062</v>
      </c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>
        <v>1994.1624365482235</v>
      </c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>
        <v>2700.5754252722131</v>
      </c>
      <c r="HQ42" s="24"/>
      <c r="HR42" s="24"/>
      <c r="HS42" s="24"/>
      <c r="HT42" s="24"/>
      <c r="HU42" s="24"/>
      <c r="HV42" s="24"/>
      <c r="HW42" s="24">
        <v>3118.020304568528</v>
      </c>
      <c r="HX42" s="24"/>
      <c r="HY42" s="24">
        <v>2843.1887755102039</v>
      </c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>
        <v>2629.3401015228424</v>
      </c>
      <c r="IM42" s="24"/>
      <c r="IN42" s="24">
        <v>3357.8680203045687</v>
      </c>
      <c r="IO42" s="24"/>
      <c r="IP42" s="76"/>
      <c r="IQ42" s="76"/>
      <c r="IR42" s="24"/>
      <c r="IS42" s="24"/>
      <c r="IT42" s="24"/>
      <c r="IU42" s="24"/>
      <c r="IV42" s="24"/>
      <c r="IW42" s="24"/>
      <c r="IX42" s="24"/>
      <c r="IY42" s="24"/>
      <c r="IZ42" s="24"/>
      <c r="JA42" s="24">
        <v>3757.6142131979695</v>
      </c>
      <c r="JB42" s="24"/>
      <c r="JC42" s="24"/>
      <c r="JD42" s="24"/>
      <c r="JE42" s="24"/>
      <c r="JF42" s="24">
        <v>3917.5126903553301</v>
      </c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>
        <v>4157.3604060913704</v>
      </c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>
        <v>3757.6142131979695</v>
      </c>
      <c r="KE42" s="24"/>
      <c r="KF42" s="24"/>
      <c r="KG42" s="24"/>
      <c r="KH42" s="24"/>
      <c r="KI42" s="24"/>
      <c r="KJ42" s="24">
        <v>4397.2081218274116</v>
      </c>
      <c r="KK42" s="24"/>
      <c r="KL42" s="24"/>
      <c r="KM42" s="24"/>
      <c r="KN42" s="24"/>
      <c r="KO42" s="24"/>
      <c r="KP42" s="24"/>
      <c r="KQ42" s="24">
        <v>4477.1573604060914</v>
      </c>
      <c r="KR42" s="24"/>
      <c r="KS42" s="24">
        <v>3670.736040609137</v>
      </c>
      <c r="KT42" s="24"/>
      <c r="KU42" s="24"/>
      <c r="KV42" s="24"/>
      <c r="KW42" s="24">
        <v>3670.736040609137</v>
      </c>
      <c r="KX42" s="24"/>
      <c r="KY42" s="24"/>
      <c r="KZ42" s="24"/>
      <c r="LA42" s="24"/>
      <c r="LB42" s="24"/>
      <c r="LC42" s="24"/>
      <c r="LD42" s="24"/>
      <c r="LE42" s="24"/>
      <c r="LF42" s="24"/>
      <c r="LG42" s="24">
        <v>4301.2690355329951</v>
      </c>
      <c r="LH42" s="24"/>
      <c r="LI42" s="24"/>
      <c r="LJ42" s="24"/>
      <c r="LK42" s="24"/>
      <c r="LL42" s="24"/>
      <c r="LM42" s="24">
        <v>3917.5126903553301</v>
      </c>
      <c r="LN42" s="24"/>
      <c r="LO42" s="24"/>
      <c r="LP42" s="24"/>
      <c r="LQ42" s="24"/>
      <c r="LR42" s="24"/>
      <c r="LS42" s="24"/>
      <c r="LT42" s="24"/>
      <c r="LU42" s="24">
        <v>3717.6395939086296</v>
      </c>
      <c r="LV42" s="24"/>
      <c r="LW42" s="24"/>
      <c r="LX42" s="24"/>
      <c r="LY42" s="24">
        <v>3862.0050761421317</v>
      </c>
      <c r="LZ42" s="24"/>
      <c r="MA42" s="24">
        <v>2917.3857868020305</v>
      </c>
      <c r="MB42" s="24">
        <v>2843.1887755102039</v>
      </c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>
        <v>2958.1218274111675</v>
      </c>
      <c r="MP42" s="24"/>
      <c r="MQ42" s="24"/>
      <c r="MR42" s="24"/>
      <c r="MS42" s="24">
        <v>2585.0253807106601</v>
      </c>
      <c r="MT42" s="24">
        <v>2954.3147208121827</v>
      </c>
      <c r="MU42" s="24">
        <v>2958.1218274111675</v>
      </c>
      <c r="MV42" s="24">
        <v>2998.0964467005078</v>
      </c>
      <c r="MW42" s="24"/>
      <c r="MX42" s="24"/>
      <c r="MY42" s="24"/>
      <c r="MZ42" s="24"/>
      <c r="NA42" s="24"/>
      <c r="NB42" s="24"/>
      <c r="NC42" s="24"/>
    </row>
    <row r="43" spans="1:367" x14ac:dyDescent="0.25">
      <c r="A43" s="42" t="s">
        <v>181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6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>
        <v>2347.1632653061224</v>
      </c>
      <c r="DF43" s="43"/>
      <c r="DG43" s="43"/>
      <c r="DH43" s="43"/>
      <c r="DI43" s="43"/>
      <c r="DJ43" s="43"/>
      <c r="DK43" s="43"/>
      <c r="DL43" s="43">
        <v>2347.1632653061224</v>
      </c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>
        <v>2347.1632653061224</v>
      </c>
      <c r="EG43" s="43"/>
      <c r="EH43" s="43"/>
      <c r="EI43" s="43"/>
      <c r="EJ43" s="43"/>
      <c r="EK43" s="43"/>
      <c r="EL43" s="43"/>
      <c r="EM43" s="43">
        <v>2202.7224489795922</v>
      </c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>
        <v>2814.2335025380712</v>
      </c>
      <c r="GX43" s="43"/>
      <c r="GY43" s="43"/>
      <c r="GZ43" s="43"/>
      <c r="HA43" s="43"/>
      <c r="HB43" s="43"/>
      <c r="HC43" s="43">
        <v>2617.9897959183677</v>
      </c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  <c r="HV43" s="43"/>
      <c r="HW43" s="43"/>
      <c r="HX43" s="43"/>
      <c r="HY43" s="43"/>
      <c r="HZ43" s="43"/>
      <c r="IA43" s="43"/>
      <c r="IB43" s="43"/>
      <c r="IC43" s="43"/>
      <c r="ID43" s="43"/>
      <c r="IE43" s="43"/>
      <c r="IF43" s="43"/>
      <c r="IG43" s="43"/>
      <c r="IH43" s="43"/>
      <c r="II43" s="43"/>
      <c r="IJ43" s="43"/>
      <c r="IK43" s="43"/>
      <c r="IL43" s="43"/>
      <c r="IM43" s="43"/>
      <c r="IN43" s="43"/>
      <c r="IO43" s="43"/>
      <c r="IP43" s="54"/>
      <c r="IQ43" s="54"/>
      <c r="IR43" s="43"/>
      <c r="IS43" s="43"/>
      <c r="IT43" s="43">
        <v>4175.959390862944</v>
      </c>
      <c r="IU43" s="43"/>
      <c r="IV43" s="43"/>
      <c r="IW43" s="43"/>
      <c r="IX43" s="43"/>
      <c r="IY43" s="43">
        <v>4357.5228426395943</v>
      </c>
      <c r="IZ43" s="43"/>
      <c r="JA43" s="43"/>
      <c r="JB43" s="43"/>
      <c r="JC43" s="43"/>
      <c r="JD43" s="43"/>
      <c r="JE43" s="43"/>
      <c r="JF43" s="43"/>
      <c r="JG43" s="43"/>
      <c r="JH43" s="43"/>
      <c r="JI43" s="43"/>
      <c r="JJ43" s="43"/>
      <c r="JK43" s="43"/>
      <c r="JL43" s="43"/>
      <c r="JM43" s="43"/>
      <c r="JN43" s="43"/>
      <c r="JO43" s="43"/>
      <c r="JP43" s="43"/>
      <c r="JQ43" s="43">
        <v>4811.4314720812181</v>
      </c>
      <c r="JR43" s="43"/>
      <c r="JS43" s="43"/>
      <c r="JT43" s="43"/>
      <c r="JU43" s="43"/>
      <c r="JV43" s="43"/>
      <c r="JW43" s="43"/>
      <c r="JX43" s="43"/>
      <c r="JY43" s="43"/>
      <c r="JZ43" s="43"/>
      <c r="KA43" s="43"/>
      <c r="KB43" s="43"/>
      <c r="KC43" s="43"/>
      <c r="KD43" s="43"/>
      <c r="KE43" s="43"/>
      <c r="KF43" s="43"/>
      <c r="KG43" s="43"/>
      <c r="KH43" s="43"/>
      <c r="KI43" s="43"/>
      <c r="KJ43" s="43"/>
      <c r="KK43" s="43"/>
      <c r="KL43" s="43"/>
      <c r="KM43" s="43"/>
      <c r="KN43" s="43"/>
      <c r="KO43" s="43"/>
      <c r="KP43" s="43"/>
      <c r="KQ43" s="43"/>
      <c r="KR43" s="43"/>
      <c r="KS43" s="43"/>
      <c r="KT43" s="43"/>
      <c r="KU43" s="43"/>
      <c r="KV43" s="43"/>
      <c r="KW43" s="43"/>
      <c r="KX43" s="43"/>
      <c r="KY43" s="43"/>
      <c r="KZ43" s="43"/>
      <c r="LA43" s="43"/>
      <c r="LB43" s="43"/>
      <c r="LC43" s="43"/>
      <c r="LD43" s="43"/>
      <c r="LE43" s="43"/>
      <c r="LF43" s="43"/>
      <c r="LG43" s="43"/>
      <c r="LH43" s="43"/>
      <c r="LI43" s="43"/>
      <c r="LJ43" s="43"/>
      <c r="LK43" s="43"/>
      <c r="LL43" s="43"/>
      <c r="LM43" s="43"/>
      <c r="LN43" s="43"/>
      <c r="LO43" s="43"/>
      <c r="LP43" s="43"/>
      <c r="LQ43" s="43"/>
      <c r="LR43" s="43"/>
      <c r="LS43" s="43"/>
      <c r="LT43" s="43"/>
      <c r="LU43" s="43"/>
      <c r="LV43" s="43"/>
      <c r="LW43" s="43"/>
      <c r="LX43" s="43"/>
      <c r="LY43" s="43"/>
      <c r="LZ43" s="43"/>
      <c r="MA43" s="43"/>
      <c r="MB43" s="43"/>
      <c r="MC43" s="43"/>
      <c r="MD43" s="43"/>
      <c r="ME43" s="43"/>
      <c r="MF43" s="43"/>
      <c r="MG43" s="43"/>
      <c r="MH43" s="43"/>
      <c r="MI43" s="43"/>
      <c r="MJ43" s="43"/>
      <c r="MK43" s="43"/>
      <c r="ML43" s="43"/>
      <c r="MM43" s="43">
        <v>3997.4619289340103</v>
      </c>
      <c r="MN43" s="43"/>
      <c r="MO43" s="43"/>
      <c r="MP43" s="43"/>
      <c r="MQ43" s="43"/>
      <c r="MR43" s="43"/>
      <c r="MS43" s="43"/>
      <c r="MT43" s="43"/>
      <c r="MU43" s="43"/>
      <c r="MV43" s="43"/>
      <c r="MW43" s="43"/>
      <c r="MX43" s="43"/>
      <c r="MY43" s="43"/>
      <c r="MZ43" s="43"/>
      <c r="NA43" s="43"/>
      <c r="NB43" s="43"/>
      <c r="NC43" s="43"/>
    </row>
    <row r="44" spans="1:367" x14ac:dyDescent="0.25">
      <c r="A44" s="19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61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  <c r="JT44" s="25"/>
      <c r="JU44" s="25"/>
      <c r="JV44" s="25"/>
      <c r="JW44" s="25"/>
      <c r="JX44" s="25"/>
      <c r="JY44" s="25"/>
      <c r="JZ44" s="25"/>
      <c r="KA44" s="25"/>
      <c r="KB44" s="25"/>
      <c r="KC44" s="25"/>
      <c r="KD44" s="25"/>
      <c r="KE44" s="25"/>
      <c r="KF44" s="25"/>
      <c r="KG44" s="25"/>
      <c r="KH44" s="25"/>
      <c r="KI44" s="25"/>
      <c r="KJ44" s="25"/>
      <c r="KK44" s="25"/>
      <c r="KL44" s="25"/>
      <c r="KM44" s="25"/>
      <c r="KN44" s="25"/>
      <c r="KO44" s="25"/>
      <c r="KP44" s="25"/>
      <c r="KQ44" s="25"/>
      <c r="KR44" s="25"/>
      <c r="KS44" s="25"/>
      <c r="KT44" s="25"/>
      <c r="KU44" s="25"/>
      <c r="KV44" s="25"/>
      <c r="KW44" s="25"/>
      <c r="KX44" s="25"/>
      <c r="KY44" s="25"/>
      <c r="KZ44" s="25"/>
      <c r="LA44" s="25"/>
      <c r="LB44" s="25"/>
      <c r="LC44" s="25"/>
      <c r="LD44" s="25"/>
      <c r="LE44" s="25"/>
      <c r="LF44" s="25"/>
      <c r="LG44" s="25"/>
      <c r="LH44" s="25"/>
      <c r="LI44" s="25"/>
      <c r="LJ44" s="25"/>
      <c r="LK44" s="25"/>
      <c r="LL44" s="25"/>
      <c r="LM44" s="25"/>
      <c r="LN44" s="25"/>
      <c r="LO44" s="25"/>
      <c r="LP44" s="25"/>
      <c r="LQ44" s="25"/>
      <c r="LR44" s="25"/>
      <c r="LS44" s="25"/>
      <c r="LT44" s="25"/>
      <c r="LU44" s="25"/>
      <c r="LV44" s="25"/>
      <c r="LW44" s="25"/>
      <c r="LX44" s="25"/>
      <c r="LY44" s="25"/>
      <c r="LZ44" s="25"/>
      <c r="MA44" s="25"/>
      <c r="MB44" s="25"/>
      <c r="MC44" s="25"/>
      <c r="MD44" s="25"/>
      <c r="ME44" s="25"/>
      <c r="MF44" s="25"/>
      <c r="MG44" s="25"/>
      <c r="MH44" s="25"/>
      <c r="MI44" s="25"/>
      <c r="MJ44" s="25"/>
      <c r="MK44" s="25"/>
      <c r="ML44" s="25"/>
      <c r="MM44" s="25"/>
      <c r="MN44" s="25"/>
      <c r="MO44" s="25"/>
      <c r="MP44" s="25"/>
      <c r="MQ44" s="25"/>
      <c r="MR44" s="25"/>
      <c r="MS44" s="25"/>
      <c r="MT44" s="25"/>
      <c r="MU44" s="25"/>
      <c r="MV44" s="25"/>
      <c r="MW44" s="25"/>
      <c r="MX44" s="25"/>
      <c r="MY44" s="25"/>
      <c r="MZ44" s="25"/>
      <c r="NA44" s="25"/>
      <c r="NB44" s="25"/>
      <c r="NC44" s="25"/>
    </row>
    <row r="45" spans="1:367" x14ac:dyDescent="0.25">
      <c r="A45" s="26" t="s">
        <v>175</v>
      </c>
      <c r="B45" s="30">
        <v>837.5</v>
      </c>
      <c r="C45" s="30">
        <v>837.5</v>
      </c>
      <c r="D45" s="30">
        <v>880</v>
      </c>
      <c r="E45" s="30"/>
      <c r="F45" s="30"/>
      <c r="G45" s="30">
        <v>870</v>
      </c>
      <c r="H45" s="30">
        <v>835</v>
      </c>
      <c r="I45" s="30">
        <v>840</v>
      </c>
      <c r="J45" s="30">
        <v>852.5</v>
      </c>
      <c r="K45" s="30">
        <v>878</v>
      </c>
      <c r="L45" s="30"/>
      <c r="M45" s="30"/>
      <c r="N45" s="30">
        <v>860</v>
      </c>
      <c r="O45" s="30">
        <v>857.5</v>
      </c>
      <c r="P45" s="30">
        <v>837.5</v>
      </c>
      <c r="Q45" s="30">
        <v>832.5</v>
      </c>
      <c r="R45" s="30">
        <v>825</v>
      </c>
      <c r="S45" s="30"/>
      <c r="T45" s="30"/>
      <c r="U45" s="30">
        <v>835</v>
      </c>
      <c r="V45" s="30">
        <v>830</v>
      </c>
      <c r="W45" s="30">
        <v>830</v>
      </c>
      <c r="X45" s="30">
        <v>830</v>
      </c>
      <c r="Y45" s="30">
        <v>847.5</v>
      </c>
      <c r="Z45" s="30"/>
      <c r="AA45" s="30"/>
      <c r="AB45" s="30">
        <v>845</v>
      </c>
      <c r="AC45" s="30">
        <v>750</v>
      </c>
      <c r="AD45" s="30">
        <v>805</v>
      </c>
      <c r="AE45" s="30">
        <v>775</v>
      </c>
      <c r="AF45" s="30">
        <v>770</v>
      </c>
      <c r="AG45" s="30"/>
      <c r="AH45" s="30"/>
      <c r="AI45" s="30">
        <v>775</v>
      </c>
      <c r="AJ45" s="30">
        <v>775</v>
      </c>
      <c r="AK45" s="30">
        <v>795</v>
      </c>
      <c r="AL45" s="30">
        <v>822.5</v>
      </c>
      <c r="AM45" s="30">
        <v>827.5</v>
      </c>
      <c r="AN45" s="30"/>
      <c r="AO45" s="30"/>
      <c r="AP45" s="30">
        <v>765</v>
      </c>
      <c r="AQ45" s="30">
        <v>777.5</v>
      </c>
      <c r="AR45" s="30">
        <v>777.5</v>
      </c>
      <c r="AS45" s="30">
        <v>767.5</v>
      </c>
      <c r="AT45" s="30">
        <v>752.5</v>
      </c>
      <c r="AU45" s="30"/>
      <c r="AV45" s="30"/>
      <c r="AW45" s="30">
        <v>745</v>
      </c>
      <c r="AX45" s="30">
        <v>745</v>
      </c>
      <c r="AY45" s="30">
        <v>717.5</v>
      </c>
      <c r="AZ45" s="30">
        <v>715</v>
      </c>
      <c r="BA45" s="30">
        <v>722.5</v>
      </c>
      <c r="BB45" s="30"/>
      <c r="BC45" s="30"/>
      <c r="BD45" s="30">
        <v>722.5</v>
      </c>
      <c r="BE45" s="30">
        <v>670</v>
      </c>
      <c r="BF45" s="30">
        <v>670</v>
      </c>
      <c r="BG45" s="64">
        <v>672.5</v>
      </c>
      <c r="BH45" s="30">
        <v>642.5</v>
      </c>
      <c r="BI45" s="30"/>
      <c r="BJ45" s="30"/>
      <c r="BK45" s="30">
        <v>637.5</v>
      </c>
      <c r="BL45" s="30">
        <v>670</v>
      </c>
      <c r="BM45" s="30">
        <v>670</v>
      </c>
      <c r="BN45" s="30">
        <v>690</v>
      </c>
      <c r="BO45" s="30">
        <v>657.5</v>
      </c>
      <c r="BP45" s="30"/>
      <c r="BQ45" s="30"/>
      <c r="BR45" s="30">
        <v>650</v>
      </c>
      <c r="BS45" s="30">
        <v>655</v>
      </c>
      <c r="BT45" s="30">
        <v>652.5</v>
      </c>
      <c r="BU45" s="30">
        <v>632.5</v>
      </c>
      <c r="BV45" s="30">
        <v>615</v>
      </c>
      <c r="BW45" s="30"/>
      <c r="BX45" s="30"/>
      <c r="BY45" s="30">
        <v>605</v>
      </c>
      <c r="BZ45" s="30">
        <v>622.5</v>
      </c>
      <c r="CA45" s="30">
        <v>622.5</v>
      </c>
      <c r="CB45" s="30">
        <v>630</v>
      </c>
      <c r="CC45" s="30">
        <v>630</v>
      </c>
      <c r="CD45" s="30"/>
      <c r="CE45" s="30"/>
      <c r="CF45" s="30">
        <v>630</v>
      </c>
      <c r="CG45" s="30">
        <v>600</v>
      </c>
      <c r="CH45" s="30">
        <v>617.5</v>
      </c>
      <c r="CI45" s="30">
        <v>602.5</v>
      </c>
      <c r="CJ45" s="30">
        <v>620</v>
      </c>
      <c r="CK45" s="30"/>
      <c r="CL45" s="30"/>
      <c r="CM45" s="30">
        <v>640</v>
      </c>
      <c r="CN45" s="30">
        <v>635</v>
      </c>
      <c r="CO45" s="30">
        <v>625</v>
      </c>
      <c r="CP45" s="30">
        <v>617.5</v>
      </c>
      <c r="CQ45" s="30">
        <v>610</v>
      </c>
      <c r="CR45" s="30"/>
      <c r="CS45" s="30"/>
      <c r="CT45" s="30">
        <v>610</v>
      </c>
      <c r="CU45" s="30">
        <v>615</v>
      </c>
      <c r="CV45" s="30">
        <v>625</v>
      </c>
      <c r="CW45" s="30">
        <v>607.5</v>
      </c>
      <c r="CX45" s="30">
        <v>607.5</v>
      </c>
      <c r="CY45" s="30"/>
      <c r="CZ45" s="30"/>
      <c r="DA45" s="30"/>
      <c r="DB45" s="30"/>
      <c r="DC45" s="30">
        <v>540</v>
      </c>
      <c r="DD45" s="30">
        <v>540</v>
      </c>
      <c r="DE45" s="30">
        <v>560</v>
      </c>
      <c r="DF45" s="30"/>
      <c r="DG45" s="30"/>
      <c r="DH45" s="30">
        <v>540</v>
      </c>
      <c r="DI45" s="30">
        <v>540</v>
      </c>
      <c r="DJ45" s="30">
        <v>520</v>
      </c>
      <c r="DK45" s="30">
        <v>535</v>
      </c>
      <c r="DL45" s="30">
        <v>530</v>
      </c>
      <c r="DM45" s="30"/>
      <c r="DN45" s="30"/>
      <c r="DO45" s="30">
        <v>530</v>
      </c>
      <c r="DP45" s="30">
        <v>520</v>
      </c>
      <c r="DQ45" s="30">
        <v>530</v>
      </c>
      <c r="DR45" s="30">
        <v>540</v>
      </c>
      <c r="DS45" s="30">
        <v>540</v>
      </c>
      <c r="DT45" s="30"/>
      <c r="DU45" s="30"/>
      <c r="DV45" s="30">
        <v>530</v>
      </c>
      <c r="DW45" s="30">
        <v>530</v>
      </c>
      <c r="DX45" s="30">
        <v>527.5</v>
      </c>
      <c r="DY45" s="30">
        <v>517.5</v>
      </c>
      <c r="DZ45" s="64">
        <v>527.5</v>
      </c>
      <c r="EA45" s="30"/>
      <c r="EB45" s="30"/>
      <c r="EC45" s="30">
        <v>527.5</v>
      </c>
      <c r="ED45" s="30">
        <v>517.5</v>
      </c>
      <c r="EE45" s="30">
        <v>520</v>
      </c>
      <c r="EF45" s="30">
        <v>510</v>
      </c>
      <c r="EG45" s="30">
        <v>515</v>
      </c>
      <c r="EH45" s="30"/>
      <c r="EI45" s="30"/>
      <c r="EJ45" s="30">
        <v>520</v>
      </c>
      <c r="EK45" s="30">
        <v>532.5</v>
      </c>
      <c r="EL45" s="30">
        <v>530</v>
      </c>
      <c r="EM45" s="30">
        <v>530</v>
      </c>
      <c r="EN45" s="30">
        <v>537.5</v>
      </c>
      <c r="EO45" s="30"/>
      <c r="EP45" s="30"/>
      <c r="EQ45" s="30"/>
      <c r="ER45" s="30">
        <v>547.5</v>
      </c>
      <c r="ES45" s="30">
        <v>575</v>
      </c>
      <c r="ET45" s="30">
        <v>567.5</v>
      </c>
      <c r="EU45" s="30">
        <v>565</v>
      </c>
      <c r="EV45" s="30"/>
      <c r="EW45" s="30"/>
      <c r="EX45" s="30">
        <v>565</v>
      </c>
      <c r="EY45" s="30">
        <v>610</v>
      </c>
      <c r="EZ45" s="30">
        <v>595</v>
      </c>
      <c r="FA45" s="30">
        <v>585</v>
      </c>
      <c r="FB45" s="30">
        <v>597</v>
      </c>
      <c r="FC45" s="30"/>
      <c r="FD45" s="30"/>
      <c r="FE45" s="30">
        <v>595</v>
      </c>
      <c r="FF45" s="30">
        <v>602.5</v>
      </c>
      <c r="FG45" s="30">
        <v>580</v>
      </c>
      <c r="FH45" s="30">
        <v>580</v>
      </c>
      <c r="FI45" s="30">
        <v>580</v>
      </c>
      <c r="FJ45" s="30"/>
      <c r="FK45" s="30"/>
      <c r="FL45" s="30">
        <v>590</v>
      </c>
      <c r="FM45" s="30">
        <v>610</v>
      </c>
      <c r="FN45" s="30">
        <v>615</v>
      </c>
      <c r="FO45" s="30">
        <v>602.5</v>
      </c>
      <c r="FP45" s="30">
        <v>640</v>
      </c>
      <c r="FQ45" s="30"/>
      <c r="FR45" s="30"/>
      <c r="FS45" s="30">
        <v>630</v>
      </c>
      <c r="FT45" s="30">
        <v>625</v>
      </c>
      <c r="FU45" s="30">
        <v>615</v>
      </c>
      <c r="FV45" s="30">
        <v>610</v>
      </c>
      <c r="FW45" s="30">
        <v>602.5</v>
      </c>
      <c r="FX45" s="30"/>
      <c r="FY45" s="30"/>
      <c r="FZ45" s="30">
        <v>602.5</v>
      </c>
      <c r="GA45" s="30">
        <v>587.5</v>
      </c>
      <c r="GB45" s="30">
        <v>595</v>
      </c>
      <c r="GC45" s="30">
        <v>595</v>
      </c>
      <c r="GD45" s="30">
        <v>590</v>
      </c>
      <c r="GE45" s="30"/>
      <c r="GF45" s="30"/>
      <c r="GG45" s="30">
        <v>610</v>
      </c>
      <c r="GH45" s="30">
        <v>602.5</v>
      </c>
      <c r="GI45" s="30">
        <v>610</v>
      </c>
      <c r="GJ45" s="30">
        <v>617.5</v>
      </c>
      <c r="GK45" s="30">
        <v>617.5</v>
      </c>
      <c r="GL45" s="30"/>
      <c r="GM45" s="30"/>
      <c r="GN45" s="30">
        <v>630</v>
      </c>
      <c r="GO45" s="30">
        <v>650</v>
      </c>
      <c r="GP45" s="30">
        <v>655</v>
      </c>
      <c r="GQ45" s="30">
        <v>655</v>
      </c>
      <c r="GR45" s="30">
        <v>675</v>
      </c>
      <c r="GS45" s="30"/>
      <c r="GT45" s="30"/>
      <c r="GU45" s="30">
        <v>720</v>
      </c>
      <c r="GV45" s="30">
        <v>680</v>
      </c>
      <c r="GW45" s="30">
        <v>687.5</v>
      </c>
      <c r="GX45" s="30">
        <v>730</v>
      </c>
      <c r="GY45" s="30">
        <v>755</v>
      </c>
      <c r="GZ45" s="30"/>
      <c r="HA45" s="30"/>
      <c r="HB45" s="30">
        <v>715</v>
      </c>
      <c r="HC45" s="30">
        <v>665</v>
      </c>
      <c r="HD45" s="30">
        <v>690</v>
      </c>
      <c r="HE45" s="30">
        <v>710</v>
      </c>
      <c r="HF45" s="30">
        <v>697.5</v>
      </c>
      <c r="HG45" s="30"/>
      <c r="HH45" s="30"/>
      <c r="HI45" s="30">
        <v>717.5</v>
      </c>
      <c r="HJ45" s="30">
        <v>740</v>
      </c>
      <c r="HK45" s="30">
        <v>705</v>
      </c>
      <c r="HL45" s="30">
        <v>715</v>
      </c>
      <c r="HM45" s="30">
        <v>730</v>
      </c>
      <c r="HN45" s="30"/>
      <c r="HO45" s="30"/>
      <c r="HP45" s="30">
        <v>710</v>
      </c>
      <c r="HQ45" s="30">
        <v>712.5</v>
      </c>
      <c r="HR45" s="30">
        <v>700</v>
      </c>
      <c r="HS45" s="30">
        <v>715</v>
      </c>
      <c r="HT45" s="30">
        <v>705</v>
      </c>
      <c r="HU45" s="30"/>
      <c r="HV45" s="30"/>
      <c r="HW45" s="30">
        <v>695</v>
      </c>
      <c r="HX45" s="30">
        <v>697.5</v>
      </c>
      <c r="HY45" s="30">
        <v>700</v>
      </c>
      <c r="HZ45" s="30">
        <v>692.5</v>
      </c>
      <c r="IA45" s="64">
        <v>697.5</v>
      </c>
      <c r="IB45" s="30"/>
      <c r="IC45" s="30"/>
      <c r="ID45" s="30">
        <v>695</v>
      </c>
      <c r="IE45" s="30">
        <v>695</v>
      </c>
      <c r="IF45" s="30">
        <v>692.5</v>
      </c>
      <c r="IG45" s="30">
        <v>697.5</v>
      </c>
      <c r="IH45" s="30">
        <v>715</v>
      </c>
      <c r="II45" s="30"/>
      <c r="IJ45" s="30"/>
      <c r="IK45" s="30">
        <v>715</v>
      </c>
      <c r="IL45" s="30">
        <v>715</v>
      </c>
      <c r="IM45" s="30">
        <v>720</v>
      </c>
      <c r="IN45" s="30">
        <v>720</v>
      </c>
      <c r="IO45" s="30">
        <v>730</v>
      </c>
      <c r="IP45" s="30"/>
      <c r="IQ45" s="30"/>
      <c r="IR45" s="30">
        <v>730</v>
      </c>
      <c r="IS45" s="30">
        <v>730</v>
      </c>
      <c r="IT45" s="30">
        <v>715</v>
      </c>
      <c r="IU45" s="30">
        <v>727.5</v>
      </c>
      <c r="IV45" s="30">
        <v>730</v>
      </c>
      <c r="IW45" s="30"/>
      <c r="IX45" s="30"/>
      <c r="IY45" s="92">
        <v>730</v>
      </c>
      <c r="IZ45" s="30">
        <v>760</v>
      </c>
      <c r="JA45" s="30">
        <v>745</v>
      </c>
      <c r="JB45" s="30">
        <v>775</v>
      </c>
      <c r="JC45" s="30">
        <v>800</v>
      </c>
      <c r="JD45" s="92"/>
      <c r="JE45" s="30"/>
      <c r="JF45" s="30">
        <v>785</v>
      </c>
      <c r="JG45" s="30">
        <v>760</v>
      </c>
      <c r="JH45" s="30">
        <v>745</v>
      </c>
      <c r="JI45" s="30">
        <v>735</v>
      </c>
      <c r="JJ45" s="30">
        <v>760</v>
      </c>
      <c r="JK45" s="30"/>
      <c r="JL45" s="30"/>
      <c r="JM45" s="30">
        <v>742.5</v>
      </c>
      <c r="JN45" s="30">
        <v>765</v>
      </c>
      <c r="JO45" s="30">
        <v>765</v>
      </c>
      <c r="JP45" s="30">
        <v>760</v>
      </c>
      <c r="JQ45" s="30">
        <v>722.5</v>
      </c>
      <c r="JR45" s="30"/>
      <c r="JS45" s="30"/>
      <c r="JT45" s="30">
        <v>727.5</v>
      </c>
      <c r="JU45" s="30">
        <v>770</v>
      </c>
      <c r="JV45" s="30">
        <v>770</v>
      </c>
      <c r="JW45" s="30">
        <v>750</v>
      </c>
      <c r="JX45" s="30">
        <v>800</v>
      </c>
      <c r="JY45" s="30"/>
      <c r="JZ45" s="30"/>
      <c r="KA45" s="30">
        <v>800</v>
      </c>
      <c r="KB45" s="30">
        <v>780</v>
      </c>
      <c r="KC45" s="30">
        <v>777.5</v>
      </c>
      <c r="KD45" s="30">
        <v>765</v>
      </c>
      <c r="KE45" s="30">
        <v>770</v>
      </c>
      <c r="KF45" s="30"/>
      <c r="KG45" s="30"/>
      <c r="KH45" s="30">
        <v>750</v>
      </c>
      <c r="KI45" s="30">
        <v>767.5</v>
      </c>
      <c r="KJ45" s="30">
        <v>785</v>
      </c>
      <c r="KK45" s="30">
        <v>770</v>
      </c>
      <c r="KL45" s="30">
        <v>765</v>
      </c>
      <c r="KM45" s="30"/>
      <c r="KN45" s="30"/>
      <c r="KO45" s="30">
        <v>807.5</v>
      </c>
      <c r="KP45" s="30">
        <v>790</v>
      </c>
      <c r="KQ45" s="30">
        <v>790</v>
      </c>
      <c r="KR45" s="30">
        <v>755</v>
      </c>
      <c r="KS45" s="30">
        <v>755</v>
      </c>
      <c r="KT45" s="30"/>
      <c r="KU45" s="30"/>
      <c r="KV45" s="30">
        <v>755</v>
      </c>
      <c r="KW45" s="30">
        <v>800</v>
      </c>
      <c r="KX45" s="30">
        <v>805</v>
      </c>
      <c r="KY45" s="93">
        <v>825</v>
      </c>
      <c r="KZ45" s="93">
        <v>810</v>
      </c>
      <c r="LA45" s="93"/>
      <c r="LB45" s="93"/>
      <c r="LC45" s="93">
        <v>837.5</v>
      </c>
      <c r="LD45" s="93">
        <v>790</v>
      </c>
      <c r="LE45" s="93">
        <v>855</v>
      </c>
      <c r="LF45" s="93">
        <v>855</v>
      </c>
      <c r="LG45" s="93">
        <v>837.5</v>
      </c>
      <c r="LH45" s="30"/>
      <c r="LI45" s="30"/>
      <c r="LJ45" s="30">
        <v>880</v>
      </c>
      <c r="LK45" s="30">
        <v>865</v>
      </c>
      <c r="LL45" s="30">
        <v>870</v>
      </c>
      <c r="LM45" s="30">
        <v>925</v>
      </c>
      <c r="LN45" s="30">
        <v>870</v>
      </c>
      <c r="LO45" s="30"/>
      <c r="LP45" s="30"/>
      <c r="LQ45" s="30">
        <v>872.5</v>
      </c>
      <c r="LR45" s="30">
        <v>857.2</v>
      </c>
      <c r="LS45" s="30">
        <v>900</v>
      </c>
      <c r="LT45" s="30">
        <v>900</v>
      </c>
      <c r="LU45" s="30">
        <v>925</v>
      </c>
      <c r="LV45" s="30"/>
      <c r="LW45" s="30"/>
      <c r="LX45" s="30">
        <v>925</v>
      </c>
      <c r="LY45" s="30">
        <v>925</v>
      </c>
      <c r="LZ45" s="30">
        <v>890</v>
      </c>
      <c r="MA45" s="30">
        <v>905</v>
      </c>
      <c r="MB45" s="30">
        <v>945</v>
      </c>
      <c r="MC45" s="30"/>
      <c r="MD45" s="30"/>
      <c r="ME45" s="30">
        <v>945</v>
      </c>
      <c r="MF45" s="30">
        <v>930</v>
      </c>
      <c r="MG45" s="30">
        <v>910</v>
      </c>
      <c r="MH45" s="30">
        <v>940</v>
      </c>
      <c r="MI45" s="30">
        <v>950</v>
      </c>
      <c r="MJ45" s="30"/>
      <c r="MK45" s="30"/>
      <c r="ML45" s="30">
        <v>960</v>
      </c>
      <c r="MM45" s="30">
        <v>925</v>
      </c>
      <c r="MN45" s="30">
        <v>927.5</v>
      </c>
      <c r="MO45" s="30">
        <v>940</v>
      </c>
      <c r="MP45" s="30">
        <v>945</v>
      </c>
      <c r="MQ45" s="30"/>
      <c r="MR45" s="30"/>
      <c r="MS45" s="30">
        <v>970</v>
      </c>
      <c r="MT45" s="30">
        <v>960</v>
      </c>
      <c r="MU45" s="30">
        <v>1010</v>
      </c>
      <c r="MV45" s="30">
        <v>1010</v>
      </c>
      <c r="MW45" s="30">
        <v>1010</v>
      </c>
      <c r="MX45" s="30"/>
      <c r="MY45" s="30"/>
      <c r="MZ45" s="30">
        <v>1030</v>
      </c>
      <c r="NA45" s="30">
        <v>1010</v>
      </c>
      <c r="NB45" s="30">
        <v>1010</v>
      </c>
      <c r="NC45" s="30">
        <v>1010</v>
      </c>
    </row>
    <row r="46" spans="1:367" hidden="1" x14ac:dyDescent="0.25">
      <c r="A46" s="2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59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  <c r="JG46" s="24"/>
      <c r="JH46" s="24"/>
      <c r="JI46" s="24"/>
      <c r="JJ46" s="24"/>
      <c r="JK46" s="24"/>
      <c r="JL46" s="24"/>
      <c r="JM46" s="24"/>
      <c r="JN46" s="24"/>
      <c r="JO46" s="24"/>
      <c r="JP46" s="24"/>
      <c r="JQ46" s="24"/>
      <c r="JR46" s="24"/>
      <c r="JS46" s="24"/>
      <c r="JT46" s="24"/>
      <c r="JU46" s="24"/>
      <c r="JV46" s="24"/>
      <c r="JW46" s="24"/>
      <c r="JX46" s="24"/>
      <c r="JY46" s="24"/>
      <c r="JZ46" s="24"/>
      <c r="KA46" s="24"/>
      <c r="KB46" s="24"/>
      <c r="KC46" s="24"/>
      <c r="KD46" s="24"/>
      <c r="KE46" s="24"/>
      <c r="KF46" s="24"/>
      <c r="KG46" s="24"/>
      <c r="KH46" s="24"/>
      <c r="KI46" s="24"/>
      <c r="KJ46" s="24"/>
      <c r="KK46" s="24"/>
      <c r="KL46" s="24"/>
      <c r="KM46" s="24"/>
      <c r="KN46" s="24"/>
      <c r="KO46" s="24"/>
      <c r="KP46" s="24"/>
      <c r="KQ46" s="24"/>
      <c r="KR46" s="24"/>
      <c r="KS46" s="24"/>
      <c r="KT46" s="24"/>
      <c r="KU46" s="24"/>
      <c r="KV46" s="24"/>
      <c r="KW46" s="24"/>
      <c r="KX46" s="24"/>
      <c r="KY46" s="24"/>
      <c r="KZ46" s="24"/>
      <c r="LA46" s="24"/>
      <c r="LB46" s="24"/>
      <c r="LC46" s="24"/>
      <c r="LD46" s="24"/>
      <c r="LE46" s="24"/>
      <c r="LF46" s="24"/>
      <c r="LG46" s="24"/>
      <c r="LH46" s="24"/>
      <c r="LI46" s="24"/>
      <c r="LJ46" s="24"/>
      <c r="LK46" s="24"/>
      <c r="LL46" s="24"/>
      <c r="LM46" s="24"/>
      <c r="LN46" s="24"/>
      <c r="LO46" s="24"/>
      <c r="LP46" s="24"/>
      <c r="LQ46" s="24"/>
      <c r="LR46" s="24"/>
      <c r="LS46" s="24"/>
      <c r="LT46" s="24"/>
      <c r="LU46" s="24"/>
      <c r="LV46" s="24"/>
      <c r="LW46" s="24"/>
      <c r="LX46" s="24"/>
      <c r="LY46" s="24"/>
      <c r="LZ46" s="24"/>
      <c r="MA46" s="24"/>
      <c r="MB46" s="24"/>
      <c r="MC46" s="24"/>
      <c r="MD46" s="24"/>
      <c r="ME46" s="24"/>
      <c r="MF46" s="24"/>
      <c r="MG46" s="24"/>
      <c r="MH46" s="24"/>
      <c r="MI46" s="24"/>
      <c r="MJ46" s="24"/>
      <c r="MK46" s="24"/>
      <c r="ML46" s="24"/>
      <c r="MM46" s="24"/>
      <c r="MN46" s="24"/>
      <c r="MO46" s="24"/>
      <c r="MP46" s="24"/>
      <c r="MQ46" s="24"/>
      <c r="MR46" s="24"/>
      <c r="MS46" s="24"/>
      <c r="MT46" s="24"/>
      <c r="MU46" s="24"/>
      <c r="MV46" s="24"/>
      <c r="MW46" s="24"/>
      <c r="MX46" s="24"/>
      <c r="MY46" s="24"/>
      <c r="MZ46" s="24"/>
      <c r="NA46" s="24"/>
      <c r="NB46" s="24"/>
      <c r="NC46" s="24"/>
    </row>
    <row r="47" spans="1:367" x14ac:dyDescent="0.25">
      <c r="A47" s="19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65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</row>
    <row r="48" spans="1:367" x14ac:dyDescent="0.25">
      <c r="A48" s="42" t="s">
        <v>170</v>
      </c>
      <c r="B48" s="48">
        <v>2918.9078</v>
      </c>
      <c r="C48" s="48">
        <v>2918.9078</v>
      </c>
      <c r="D48" s="48">
        <v>2918.9078</v>
      </c>
      <c r="E48" s="48">
        <v>2918.9078</v>
      </c>
      <c r="F48" s="48">
        <v>2918.9078</v>
      </c>
      <c r="G48" s="48">
        <v>2918.9078</v>
      </c>
      <c r="H48" s="48">
        <v>2918.9078</v>
      </c>
      <c r="I48" s="48">
        <v>2918.9078</v>
      </c>
      <c r="J48" s="48">
        <v>2918.9078</v>
      </c>
      <c r="K48" s="48">
        <v>2918.9078</v>
      </c>
      <c r="L48" s="48">
        <v>2918.9078</v>
      </c>
      <c r="M48" s="48">
        <v>2918.9078</v>
      </c>
      <c r="N48" s="48">
        <v>2918.9078</v>
      </c>
      <c r="O48" s="48">
        <v>2918.9078</v>
      </c>
      <c r="P48" s="48">
        <v>2918.9078</v>
      </c>
      <c r="Q48" s="48">
        <v>2918.9078</v>
      </c>
      <c r="R48" s="48">
        <v>2918.9078</v>
      </c>
      <c r="S48" s="48">
        <v>2918.9078</v>
      </c>
      <c r="T48" s="48">
        <v>2918.9078</v>
      </c>
      <c r="U48" s="48">
        <v>2918.9078</v>
      </c>
      <c r="V48" s="48">
        <v>2918.9078</v>
      </c>
      <c r="W48" s="48">
        <v>2918.9078</v>
      </c>
      <c r="X48" s="48">
        <v>2918.9078</v>
      </c>
      <c r="Y48" s="48">
        <v>2918.9078</v>
      </c>
      <c r="Z48" s="48">
        <v>2918.9078</v>
      </c>
      <c r="AA48" s="48">
        <v>2918.9078</v>
      </c>
      <c r="AB48" s="48">
        <v>2918.9078</v>
      </c>
      <c r="AC48" s="48">
        <v>2918.9078</v>
      </c>
      <c r="AD48" s="48">
        <v>2918.9078</v>
      </c>
      <c r="AE48" s="48">
        <v>2918.9078</v>
      </c>
      <c r="AF48" s="48">
        <v>2918.9078</v>
      </c>
      <c r="AG48" s="48">
        <v>2918.9078</v>
      </c>
      <c r="AH48" s="48">
        <v>2918.9078</v>
      </c>
      <c r="AI48" s="48">
        <v>2918.9078</v>
      </c>
      <c r="AJ48" s="48">
        <v>2918.9078</v>
      </c>
      <c r="AK48" s="48">
        <v>2918.9078</v>
      </c>
      <c r="AL48" s="48">
        <v>2918.9078</v>
      </c>
      <c r="AM48" s="48">
        <v>2918.9078</v>
      </c>
      <c r="AN48" s="48">
        <v>2918.9078</v>
      </c>
      <c r="AO48" s="48">
        <v>2918.9078</v>
      </c>
      <c r="AP48" s="48">
        <v>2918.9078</v>
      </c>
      <c r="AQ48" s="48">
        <v>2918.9078</v>
      </c>
      <c r="AR48" s="48">
        <v>2918.9078</v>
      </c>
      <c r="AS48" s="48">
        <v>2918.9078</v>
      </c>
      <c r="AT48" s="48">
        <v>2918.9078</v>
      </c>
      <c r="AU48" s="48">
        <v>2918.9078</v>
      </c>
      <c r="AV48" s="48">
        <v>2918.9078</v>
      </c>
      <c r="AW48" s="48">
        <v>2918.9078</v>
      </c>
      <c r="AX48" s="48">
        <v>2918.9078</v>
      </c>
      <c r="AY48" s="48">
        <v>2918.9078</v>
      </c>
      <c r="AZ48" s="48">
        <v>2918.9078</v>
      </c>
      <c r="BA48" s="48">
        <v>2918.9078</v>
      </c>
      <c r="BB48" s="48">
        <v>2918.9078</v>
      </c>
      <c r="BC48" s="48">
        <v>2918.9078</v>
      </c>
      <c r="BD48" s="48">
        <v>2918.9078</v>
      </c>
      <c r="BE48" s="48">
        <v>2918.9078</v>
      </c>
      <c r="BF48" s="48">
        <v>2918.9078</v>
      </c>
      <c r="BG48" s="66">
        <v>2918.9078</v>
      </c>
      <c r="BH48" s="48">
        <v>2918.9078</v>
      </c>
      <c r="BI48" s="48">
        <v>2918.9078</v>
      </c>
      <c r="BJ48" s="48">
        <v>2908.7613000000001</v>
      </c>
      <c r="BK48" s="48">
        <v>2908.7613000000001</v>
      </c>
      <c r="BL48" s="48">
        <v>2908.7613000000001</v>
      </c>
      <c r="BM48" s="48">
        <v>2908.7613000000001</v>
      </c>
      <c r="BN48" s="48">
        <v>2908.7613000000001</v>
      </c>
      <c r="BO48" s="48">
        <v>2908.7613000000001</v>
      </c>
      <c r="BP48" s="48">
        <v>2908.7613000000001</v>
      </c>
      <c r="BQ48" s="48">
        <v>2908.7613000000001</v>
      </c>
      <c r="BR48" s="48">
        <v>2908.7613000000001</v>
      </c>
      <c r="BS48" s="48">
        <v>2908.7613000000001</v>
      </c>
      <c r="BT48" s="48">
        <v>2908.7613000000001</v>
      </c>
      <c r="BU48" s="48">
        <v>2908.7613000000001</v>
      </c>
      <c r="BV48" s="48">
        <v>2908.7613000000001</v>
      </c>
      <c r="BW48" s="48">
        <v>2908.7613000000001</v>
      </c>
      <c r="BX48" s="48">
        <v>2908.7613000000001</v>
      </c>
      <c r="BY48" s="48">
        <v>2908.7613000000001</v>
      </c>
      <c r="BZ48" s="48">
        <v>2908.7613000000001</v>
      </c>
      <c r="CA48" s="48">
        <v>2908.7613000000001</v>
      </c>
      <c r="CB48" s="48">
        <v>2908.7613000000001</v>
      </c>
      <c r="CC48" s="48">
        <v>2908.7613000000001</v>
      </c>
      <c r="CD48" s="48">
        <v>2908.7613000000001</v>
      </c>
      <c r="CE48" s="48">
        <v>2908.7613000000001</v>
      </c>
      <c r="CF48" s="48">
        <v>2908.7613000000001</v>
      </c>
      <c r="CG48" s="48">
        <v>2908.7613000000001</v>
      </c>
      <c r="CH48" s="48">
        <v>2908.7613000000001</v>
      </c>
      <c r="CI48" s="48">
        <v>2908.7613000000001</v>
      </c>
      <c r="CJ48" s="48">
        <v>2908.7613000000001</v>
      </c>
      <c r="CK48" s="48">
        <v>2908.7613000000001</v>
      </c>
      <c r="CL48" s="48">
        <v>2908.7613000000001</v>
      </c>
      <c r="CM48" s="48">
        <v>2908.7613000000001</v>
      </c>
      <c r="CN48" s="48">
        <v>2908.7613000000001</v>
      </c>
      <c r="CO48" s="48">
        <v>2908.7613000000001</v>
      </c>
      <c r="CP48" s="48">
        <v>2908.7613000000001</v>
      </c>
      <c r="CQ48" s="48">
        <v>2908.7613000000001</v>
      </c>
      <c r="CR48" s="48">
        <v>2908.7613000000001</v>
      </c>
      <c r="CS48" s="48">
        <v>2908.7613000000001</v>
      </c>
      <c r="CT48" s="48">
        <v>2908.7613000000001</v>
      </c>
      <c r="CU48" s="48">
        <v>2908.7613000000001</v>
      </c>
      <c r="CV48" s="48">
        <v>2908.7613000000001</v>
      </c>
      <c r="CW48" s="48">
        <v>2908.7613000000001</v>
      </c>
      <c r="CX48" s="48">
        <v>2908.7613000000001</v>
      </c>
      <c r="CY48" s="48">
        <v>2908.7613000000001</v>
      </c>
      <c r="CZ48" s="48">
        <v>2908.7613000000001</v>
      </c>
      <c r="DA48" s="48">
        <v>2908.7613000000001</v>
      </c>
      <c r="DB48" s="48">
        <v>2908.7613000000001</v>
      </c>
      <c r="DC48" s="48">
        <v>2908.7613000000001</v>
      </c>
      <c r="DD48" s="48">
        <v>2908.7613000000001</v>
      </c>
      <c r="DE48" s="48">
        <v>2908.7613000000001</v>
      </c>
      <c r="DF48" s="48">
        <v>2908.7613000000001</v>
      </c>
      <c r="DG48" s="48">
        <v>2908.7613000000001</v>
      </c>
      <c r="DH48" s="48">
        <v>2908.7613000000001</v>
      </c>
      <c r="DI48" s="48">
        <v>2908.7613000000001</v>
      </c>
      <c r="DJ48" s="48">
        <v>2908.7613000000001</v>
      </c>
      <c r="DK48" s="48">
        <v>2908.7613000000001</v>
      </c>
      <c r="DL48" s="48">
        <v>2908.7613000000001</v>
      </c>
      <c r="DM48" s="48">
        <v>2908.7613000000001</v>
      </c>
      <c r="DN48" s="48">
        <v>2908.7613000000001</v>
      </c>
      <c r="DO48" s="48">
        <v>2908.7613000000001</v>
      </c>
      <c r="DP48" s="48">
        <v>2908.7613000000001</v>
      </c>
      <c r="DQ48" s="48">
        <v>2908.7613000000001</v>
      </c>
      <c r="DR48" s="48">
        <v>2908.7613000000001</v>
      </c>
      <c r="DS48" s="48">
        <v>2908.7613000000001</v>
      </c>
      <c r="DT48" s="48">
        <v>2608.3390939390197</v>
      </c>
      <c r="DU48" s="48">
        <v>2608.3390939390197</v>
      </c>
      <c r="DV48" s="48">
        <v>2608.3390939390197</v>
      </c>
      <c r="DW48" s="48">
        <v>2608.3390939390197</v>
      </c>
      <c r="DX48" s="48">
        <v>2608.3390939390197</v>
      </c>
      <c r="DY48" s="48">
        <v>2608.3390939390197</v>
      </c>
      <c r="DZ48" s="48">
        <v>2608.3390939390197</v>
      </c>
      <c r="EA48" s="48">
        <v>2608.3390939390197</v>
      </c>
      <c r="EB48" s="48">
        <v>2608.3390939390197</v>
      </c>
      <c r="EC48" s="48">
        <v>2608.3390939390197</v>
      </c>
      <c r="ED48" s="48">
        <v>2608.3390939390197</v>
      </c>
      <c r="EE48" s="48">
        <v>2608.3390939390197</v>
      </c>
      <c r="EF48" s="48">
        <v>2608.3390939390197</v>
      </c>
      <c r="EG48" s="48">
        <v>2608.3390939390197</v>
      </c>
      <c r="EH48" s="48">
        <v>2608.3390939390197</v>
      </c>
      <c r="EI48" s="48">
        <v>2608.3390939390197</v>
      </c>
      <c r="EJ48" s="48">
        <v>2608.3390939390197</v>
      </c>
      <c r="EK48" s="48">
        <v>2608.3390939390197</v>
      </c>
      <c r="EL48" s="48">
        <v>2608.3390939390197</v>
      </c>
      <c r="EM48" s="48">
        <v>2608.3390939390197</v>
      </c>
      <c r="EN48" s="48">
        <v>2608.3390939390197</v>
      </c>
      <c r="EO48" s="48">
        <v>2608.3390939390197</v>
      </c>
      <c r="EP48" s="48">
        <v>2608.3390939390197</v>
      </c>
      <c r="EQ48" s="48">
        <v>2608.3390939390197</v>
      </c>
      <c r="ER48" s="48">
        <v>2608.3390939390197</v>
      </c>
      <c r="ES48" s="48">
        <v>2608.3390939390197</v>
      </c>
      <c r="ET48" s="48">
        <v>2608.3390939390197</v>
      </c>
      <c r="EU48" s="48">
        <v>2608.3390939390197</v>
      </c>
      <c r="EV48" s="48">
        <v>2608.3390939390197</v>
      </c>
      <c r="EW48" s="48">
        <v>2608.3390939390197</v>
      </c>
      <c r="EX48" s="48">
        <v>2608.3390939390197</v>
      </c>
      <c r="EY48" s="48">
        <v>2608.3390939390197</v>
      </c>
      <c r="EZ48" s="48">
        <v>2608.3390939390197</v>
      </c>
      <c r="FA48" s="48">
        <v>2608.3390939390197</v>
      </c>
      <c r="FB48" s="48">
        <v>2608.3390939390197</v>
      </c>
      <c r="FC48" s="48">
        <v>2608.3390939390197</v>
      </c>
      <c r="FD48" s="48">
        <v>2608.3390939390197</v>
      </c>
      <c r="FE48" s="48">
        <v>2608.3390939390197</v>
      </c>
      <c r="FF48" s="48">
        <v>2608.3390939390197</v>
      </c>
      <c r="FG48" s="48">
        <v>2608.3390939390197</v>
      </c>
      <c r="FH48" s="48">
        <v>2608.3390939390197</v>
      </c>
      <c r="FI48" s="48">
        <v>2608.3390939390197</v>
      </c>
      <c r="FJ48" s="48">
        <v>2608.3390939390197</v>
      </c>
      <c r="FK48" s="48">
        <v>2608.3390939390197</v>
      </c>
      <c r="FL48" s="48">
        <v>2608.3390939390197</v>
      </c>
      <c r="FM48" s="48">
        <v>2608.3390939390197</v>
      </c>
      <c r="FN48" s="48">
        <v>2608.3390939390197</v>
      </c>
      <c r="FO48" s="48">
        <v>2608.3390939390197</v>
      </c>
      <c r="FP48" s="48">
        <v>2608.3390939390197</v>
      </c>
      <c r="FQ48" s="48">
        <v>2608.3390939390197</v>
      </c>
      <c r="FR48" s="48">
        <v>2608.3390939390197</v>
      </c>
      <c r="FS48" s="48">
        <v>2608.3390939390197</v>
      </c>
      <c r="FT48" s="48">
        <v>2608.3390939390197</v>
      </c>
      <c r="FU48" s="48">
        <v>2608.3390939390197</v>
      </c>
      <c r="FV48" s="48">
        <v>2608.3390939390197</v>
      </c>
      <c r="FW48" s="48">
        <v>2608.3390939390197</v>
      </c>
      <c r="FX48" s="48">
        <v>2608.3390939390197</v>
      </c>
      <c r="FY48" s="48">
        <v>2608.3390939390197</v>
      </c>
      <c r="FZ48" s="48">
        <v>2608.3390939390197</v>
      </c>
      <c r="GA48" s="48">
        <v>2608.3390939390197</v>
      </c>
      <c r="GB48" s="48">
        <v>3431.4551000000001</v>
      </c>
      <c r="GC48" s="48">
        <v>3431.4551000000001</v>
      </c>
      <c r="GD48" s="48">
        <v>3431.4551000000001</v>
      </c>
      <c r="GE48" s="48">
        <v>3431.4551000000001</v>
      </c>
      <c r="GF48" s="48">
        <v>3431.4551000000001</v>
      </c>
      <c r="GG48" s="48">
        <v>3431.4551000000001</v>
      </c>
      <c r="GH48" s="48">
        <v>3431.4551000000001</v>
      </c>
      <c r="GI48" s="48">
        <v>3431.4551000000001</v>
      </c>
      <c r="GJ48" s="48">
        <v>3431.4551000000001</v>
      </c>
      <c r="GK48" s="48">
        <v>3431.4551000000001</v>
      </c>
      <c r="GL48" s="48">
        <v>3431.4551000000001</v>
      </c>
      <c r="GM48" s="48">
        <v>3431.4551000000001</v>
      </c>
      <c r="GN48" s="48">
        <v>3431.4551000000001</v>
      </c>
      <c r="GO48" s="48">
        <v>3431.4551000000001</v>
      </c>
      <c r="GP48" s="48">
        <v>3431.4551000000001</v>
      </c>
      <c r="GQ48" s="48">
        <v>3431.4551000000001</v>
      </c>
      <c r="GR48" s="48">
        <v>3431.4551000000001</v>
      </c>
      <c r="GS48" s="48">
        <v>3431.4551000000001</v>
      </c>
      <c r="GT48" s="48">
        <v>3431.4551000000001</v>
      </c>
      <c r="GU48" s="48">
        <v>3431.4551000000001</v>
      </c>
      <c r="GV48" s="48">
        <v>3431.4551000000001</v>
      </c>
      <c r="GW48" s="48">
        <v>3431.4551000000001</v>
      </c>
      <c r="GX48" s="48">
        <v>3431.4551000000001</v>
      </c>
      <c r="GY48" s="48">
        <v>3431.4551000000001</v>
      </c>
      <c r="GZ48" s="48">
        <v>3431.4551000000001</v>
      </c>
      <c r="HA48" s="48">
        <v>3431.4551000000001</v>
      </c>
      <c r="HB48" s="48">
        <v>3431.4551000000001</v>
      </c>
      <c r="HC48" s="48">
        <v>3431.4551000000001</v>
      </c>
      <c r="HD48" s="48">
        <v>3431.4551000000001</v>
      </c>
      <c r="HE48" s="48">
        <v>3431.4551000000001</v>
      </c>
      <c r="HF48" s="48">
        <v>3431.4551000000001</v>
      </c>
      <c r="HG48" s="48">
        <v>3431.4551000000001</v>
      </c>
      <c r="HH48" s="48">
        <v>3431.4551000000001</v>
      </c>
      <c r="HI48" s="48">
        <v>3431.4551000000001</v>
      </c>
      <c r="HJ48" s="48">
        <v>3431.4551000000001</v>
      </c>
      <c r="HK48" s="48">
        <v>3431.4551000000001</v>
      </c>
      <c r="HL48" s="48">
        <v>3431.4551000000001</v>
      </c>
      <c r="HM48" s="48">
        <v>3431.4551000000001</v>
      </c>
      <c r="HN48" s="48">
        <v>3431.4551000000001</v>
      </c>
      <c r="HO48" s="48">
        <v>3431.4551000000001</v>
      </c>
      <c r="HP48" s="48">
        <v>3431.4551000000001</v>
      </c>
      <c r="HQ48" s="48">
        <v>3431.4551000000001</v>
      </c>
      <c r="HR48" s="48">
        <v>3431.4551000000001</v>
      </c>
      <c r="HS48" s="48">
        <v>3431.4551000000001</v>
      </c>
      <c r="HT48" s="48">
        <v>3431.4551000000001</v>
      </c>
      <c r="HU48" s="48">
        <v>3431.4551000000001</v>
      </c>
      <c r="HV48" s="48">
        <v>3431.4551000000001</v>
      </c>
      <c r="HW48" s="48">
        <v>3431.4551000000001</v>
      </c>
      <c r="HX48" s="48">
        <v>3431.4551000000001</v>
      </c>
      <c r="HY48" s="48">
        <v>3431.4551000000001</v>
      </c>
      <c r="HZ48" s="48">
        <v>3431.4551000000001</v>
      </c>
      <c r="IA48" s="48">
        <v>3431.4551000000001</v>
      </c>
      <c r="IB48" s="48">
        <v>3431.4551000000001</v>
      </c>
      <c r="IC48" s="48">
        <v>3431.4551000000001</v>
      </c>
      <c r="ID48" s="48">
        <v>3431.4551000000001</v>
      </c>
      <c r="IE48" s="48">
        <v>3431.4551000000001</v>
      </c>
      <c r="IF48" s="48">
        <v>3431.4551000000001</v>
      </c>
      <c r="IG48" s="48">
        <v>3431.4551000000001</v>
      </c>
      <c r="IH48" s="48">
        <v>3431.4551000000001</v>
      </c>
      <c r="II48" s="48">
        <v>3431.4551000000001</v>
      </c>
      <c r="IJ48" s="48">
        <v>3431.4551000000001</v>
      </c>
      <c r="IK48" s="48">
        <v>3431.4551000000001</v>
      </c>
      <c r="IL48" s="48">
        <v>4924.4701999999997</v>
      </c>
      <c r="IM48" s="48">
        <v>4924.4701999999997</v>
      </c>
      <c r="IN48" s="48">
        <v>4924.4701999999997</v>
      </c>
      <c r="IO48" s="48">
        <v>4924.4701999999997</v>
      </c>
      <c r="IP48" s="48">
        <v>4924.4701999999997</v>
      </c>
      <c r="IQ48" s="48">
        <v>4924.4701999999997</v>
      </c>
      <c r="IR48" s="48">
        <v>4924.4701999999997</v>
      </c>
      <c r="IS48" s="48">
        <v>4924.4701999999997</v>
      </c>
      <c r="IT48" s="48">
        <v>4924.4701999999997</v>
      </c>
      <c r="IU48" s="48">
        <v>4924.4701999999997</v>
      </c>
      <c r="IV48" s="48">
        <v>4924.4701999999997</v>
      </c>
      <c r="IW48" s="48">
        <v>4924.4701999999997</v>
      </c>
      <c r="IX48" s="48">
        <v>4924.4701999999997</v>
      </c>
      <c r="IY48" s="48">
        <v>4924.4701999999997</v>
      </c>
      <c r="IZ48" s="48">
        <v>4924.4701999999997</v>
      </c>
      <c r="JA48" s="48">
        <v>4924.4701999999997</v>
      </c>
      <c r="JB48" s="48">
        <v>4924.4701999999997</v>
      </c>
      <c r="JC48" s="48">
        <v>4924.4701999999997</v>
      </c>
      <c r="JD48" s="48">
        <v>4924.4701999999997</v>
      </c>
      <c r="JE48" s="48">
        <v>4924.4701999999997</v>
      </c>
      <c r="JF48" s="48">
        <v>4924.4701999999997</v>
      </c>
      <c r="JG48" s="48">
        <v>4924.4701999999997</v>
      </c>
      <c r="JH48" s="48">
        <v>4924.4701999999997</v>
      </c>
      <c r="JI48" s="48">
        <v>4924.4701999999997</v>
      </c>
      <c r="JJ48" s="48">
        <v>4924.4701999999997</v>
      </c>
      <c r="JK48" s="48">
        <v>4924.4701999999997</v>
      </c>
      <c r="JL48" s="48">
        <v>4924.4701999999997</v>
      </c>
      <c r="JM48" s="48">
        <v>4924.4701999999997</v>
      </c>
      <c r="JN48" s="48">
        <v>4924.4701999999997</v>
      </c>
      <c r="JO48" s="48">
        <v>4924.4701999999997</v>
      </c>
      <c r="JP48" s="48">
        <v>4924.4701999999997</v>
      </c>
      <c r="JQ48" s="48">
        <v>4924.4701999999997</v>
      </c>
      <c r="JR48" s="48">
        <v>4924.4701999999997</v>
      </c>
      <c r="JS48" s="48">
        <v>4924.4701999999997</v>
      </c>
      <c r="JT48" s="48">
        <v>4924.4701999999997</v>
      </c>
      <c r="JU48" s="48">
        <v>4924.4701999999997</v>
      </c>
      <c r="JV48" s="48">
        <v>4924.4701999999997</v>
      </c>
      <c r="JW48" s="48">
        <v>4924.4701999999997</v>
      </c>
      <c r="JX48" s="48">
        <v>4924.4701999999997</v>
      </c>
      <c r="JY48" s="48">
        <v>4924.4701999999997</v>
      </c>
      <c r="JZ48" s="48">
        <v>4924.4701999999997</v>
      </c>
      <c r="KA48" s="48">
        <v>4924.4701999999997</v>
      </c>
      <c r="KB48" s="48">
        <v>4924.4701999999997</v>
      </c>
      <c r="KC48" s="48">
        <v>4924.4701999999997</v>
      </c>
      <c r="KD48" s="48">
        <v>4924.4701999999997</v>
      </c>
      <c r="KE48" s="48">
        <v>4924.4701999999997</v>
      </c>
      <c r="KF48" s="48">
        <v>4924.4701999999997</v>
      </c>
      <c r="KG48" s="48">
        <v>4924.4701999999997</v>
      </c>
      <c r="KH48" s="48">
        <v>4924.4701999999997</v>
      </c>
      <c r="KI48" s="48">
        <v>4924.4701999999997</v>
      </c>
      <c r="KJ48" s="48">
        <v>4924.4701999999997</v>
      </c>
      <c r="KK48" s="48">
        <v>4924.4701999999997</v>
      </c>
      <c r="KL48" s="48">
        <v>4924.4701999999997</v>
      </c>
      <c r="KM48" s="48">
        <v>4924.4701999999997</v>
      </c>
      <c r="KN48" s="48">
        <v>4924.4701999999997</v>
      </c>
      <c r="KO48" s="48">
        <v>4924.4701999999997</v>
      </c>
      <c r="KP48" s="48">
        <v>4924.4701999999997</v>
      </c>
      <c r="KQ48" s="48">
        <v>4924.4701999999997</v>
      </c>
      <c r="KR48" s="48">
        <v>4924.4701999999997</v>
      </c>
      <c r="KS48" s="48">
        <v>4924.4701999999997</v>
      </c>
      <c r="KT48" s="48">
        <v>4924.4701999999997</v>
      </c>
      <c r="KU48" s="48">
        <v>5344.7286999999997</v>
      </c>
      <c r="KV48" s="48">
        <v>5344.7286999999997</v>
      </c>
      <c r="KW48" s="48">
        <v>5344.7286999999997</v>
      </c>
      <c r="KX48" s="48">
        <v>5344.7286999999997</v>
      </c>
      <c r="KY48" s="48">
        <v>5344.7286999999997</v>
      </c>
      <c r="KZ48" s="48">
        <v>5344.7286999999997</v>
      </c>
      <c r="LA48" s="48">
        <v>5344.7286999999997</v>
      </c>
      <c r="LB48" s="48">
        <v>5344.7286999999997</v>
      </c>
      <c r="LC48" s="48">
        <v>5344.7286999999997</v>
      </c>
      <c r="LD48" s="48">
        <v>5344.7286999999997</v>
      </c>
      <c r="LE48" s="48">
        <v>5344.7286999999997</v>
      </c>
      <c r="LF48" s="48">
        <v>5344.7286999999997</v>
      </c>
      <c r="LG48" s="48">
        <v>5344.7286999999997</v>
      </c>
      <c r="LH48" s="48">
        <v>5344.7286999999997</v>
      </c>
      <c r="LI48" s="48">
        <v>5344.7286999999997</v>
      </c>
      <c r="LJ48" s="48">
        <v>5344.7286999999997</v>
      </c>
      <c r="LK48" s="48">
        <v>5344.7286999999997</v>
      </c>
      <c r="LL48" s="48">
        <v>5344.7286999999997</v>
      </c>
      <c r="LM48" s="48">
        <v>5344.7286999999997</v>
      </c>
      <c r="LN48" s="48">
        <v>5344.7286999999997</v>
      </c>
      <c r="LO48" s="48">
        <v>5344.7286999999997</v>
      </c>
      <c r="LP48" s="48">
        <v>5344.7286999999997</v>
      </c>
      <c r="LQ48" s="48">
        <v>5344.7286999999997</v>
      </c>
      <c r="LR48" s="48">
        <v>5344.7286999999997</v>
      </c>
      <c r="LS48" s="48">
        <v>5344.7286999999997</v>
      </c>
      <c r="LT48" s="48">
        <v>5344.7286999999997</v>
      </c>
      <c r="LU48" s="48">
        <v>5344.7286999999997</v>
      </c>
      <c r="LV48" s="48">
        <v>5344.7286999999997</v>
      </c>
      <c r="LW48" s="48">
        <v>5344.7286999999997</v>
      </c>
      <c r="LX48" s="48">
        <v>5344.7286999999997</v>
      </c>
      <c r="LY48" s="48">
        <v>5344.7286999999997</v>
      </c>
      <c r="LZ48" s="48">
        <v>5344.7286999999997</v>
      </c>
      <c r="MA48" s="48">
        <v>5344.7286999999997</v>
      </c>
      <c r="MB48" s="48">
        <v>5344.7286999999997</v>
      </c>
      <c r="MC48" s="48">
        <v>5344.7286999999997</v>
      </c>
      <c r="MD48" s="48">
        <v>5344.7286999999997</v>
      </c>
      <c r="ME48" s="48">
        <v>5344.7286999999997</v>
      </c>
      <c r="MF48" s="48">
        <v>5344.7286999999997</v>
      </c>
      <c r="MG48" s="48">
        <v>5344.7286999999997</v>
      </c>
      <c r="MH48" s="48">
        <v>5344.7286999999997</v>
      </c>
      <c r="MI48" s="48">
        <v>5344.7286999999997</v>
      </c>
      <c r="MJ48" s="48">
        <v>5344.7286999999997</v>
      </c>
      <c r="MK48" s="48">
        <v>5344.7286999999997</v>
      </c>
      <c r="ML48" s="48">
        <v>5344.7286999999997</v>
      </c>
      <c r="MM48" s="48">
        <v>5344.7286999999997</v>
      </c>
      <c r="MN48" s="48">
        <v>5344.7286999999997</v>
      </c>
      <c r="MO48" s="48">
        <v>5344.7286999999997</v>
      </c>
      <c r="MP48" s="48">
        <v>5344.7286999999997</v>
      </c>
      <c r="MQ48" s="48">
        <v>5344.7286999999997</v>
      </c>
      <c r="MR48" s="48">
        <v>5344.7286999999997</v>
      </c>
      <c r="MS48" s="48">
        <v>5344.7286999999997</v>
      </c>
      <c r="MT48" s="48">
        <v>5344.7286999999997</v>
      </c>
      <c r="MU48" s="48">
        <v>5344.7286999999997</v>
      </c>
      <c r="MV48" s="48">
        <v>5344.7286999999997</v>
      </c>
      <c r="MW48" s="48">
        <v>5344.7286999999997</v>
      </c>
      <c r="MX48" s="48">
        <v>5344.7286999999997</v>
      </c>
      <c r="MY48" s="48">
        <v>5344.7286999999997</v>
      </c>
      <c r="MZ48" s="48">
        <v>5344.7286999999997</v>
      </c>
      <c r="NA48" s="48">
        <v>5344.7286999999997</v>
      </c>
      <c r="NB48" s="48">
        <v>5344.7286999999997</v>
      </c>
      <c r="NC48" s="48">
        <v>5344.7286999999997</v>
      </c>
    </row>
    <row r="49" spans="1:367" x14ac:dyDescent="0.25">
      <c r="A49" s="26" t="s">
        <v>171</v>
      </c>
      <c r="B49" s="32">
        <v>3149.8708000000001</v>
      </c>
      <c r="C49" s="32">
        <v>3149.8708000000001</v>
      </c>
      <c r="D49" s="32">
        <v>3149.8708000000001</v>
      </c>
      <c r="E49" s="32">
        <v>3149.8708000000001</v>
      </c>
      <c r="F49" s="32">
        <v>3149.8708000000001</v>
      </c>
      <c r="G49" s="32">
        <v>3149.8708000000001</v>
      </c>
      <c r="H49" s="32">
        <v>3149.8708000000001</v>
      </c>
      <c r="I49" s="32">
        <v>3149.8708000000001</v>
      </c>
      <c r="J49" s="32">
        <v>3149.8708000000001</v>
      </c>
      <c r="K49" s="32">
        <v>3149.8708000000001</v>
      </c>
      <c r="L49" s="32">
        <v>3149.8708000000001</v>
      </c>
      <c r="M49" s="32">
        <v>3149.8708000000001</v>
      </c>
      <c r="N49" s="32">
        <v>3149.8708000000001</v>
      </c>
      <c r="O49" s="32">
        <v>3149.8708000000001</v>
      </c>
      <c r="P49" s="32">
        <v>3149.8708000000001</v>
      </c>
      <c r="Q49" s="32">
        <v>3149.8708000000001</v>
      </c>
      <c r="R49" s="32">
        <v>3149.8708000000001</v>
      </c>
      <c r="S49" s="32">
        <v>3149.8708000000001</v>
      </c>
      <c r="T49" s="32">
        <v>3149.8708000000001</v>
      </c>
      <c r="U49" s="32">
        <v>3149.8708000000001</v>
      </c>
      <c r="V49" s="32">
        <v>3149.8708000000001</v>
      </c>
      <c r="W49" s="32">
        <v>3149.8708000000001</v>
      </c>
      <c r="X49" s="32">
        <v>3149.8708000000001</v>
      </c>
      <c r="Y49" s="32">
        <v>3149.8708000000001</v>
      </c>
      <c r="Z49" s="32">
        <v>3149.8708000000001</v>
      </c>
      <c r="AA49" s="32">
        <v>3149.8708000000001</v>
      </c>
      <c r="AB49" s="32">
        <v>3149.8708000000001</v>
      </c>
      <c r="AC49" s="32">
        <v>3149.8708000000001</v>
      </c>
      <c r="AD49" s="32">
        <v>3149.8708000000001</v>
      </c>
      <c r="AE49" s="32">
        <v>3149.8708000000001</v>
      </c>
      <c r="AF49" s="32">
        <v>3149.8708000000001</v>
      </c>
      <c r="AG49" s="32">
        <v>3149.8708000000001</v>
      </c>
      <c r="AH49" s="32">
        <v>3149.8708000000001</v>
      </c>
      <c r="AI49" s="32">
        <v>3149.8708000000001</v>
      </c>
      <c r="AJ49" s="32">
        <v>3149.8708000000001</v>
      </c>
      <c r="AK49" s="32">
        <v>3149.8708000000001</v>
      </c>
      <c r="AL49" s="32">
        <v>3149.8708000000001</v>
      </c>
      <c r="AM49" s="32">
        <v>3149.8708000000001</v>
      </c>
      <c r="AN49" s="32">
        <v>3149.8708000000001</v>
      </c>
      <c r="AO49" s="32">
        <v>3149.8708000000001</v>
      </c>
      <c r="AP49" s="32">
        <v>3149.8708000000001</v>
      </c>
      <c r="AQ49" s="32">
        <v>3149.8708000000001</v>
      </c>
      <c r="AR49" s="32">
        <v>3149.8708000000001</v>
      </c>
      <c r="AS49" s="32">
        <v>3149.8708000000001</v>
      </c>
      <c r="AT49" s="32">
        <v>3149.8708000000001</v>
      </c>
      <c r="AU49" s="32">
        <v>3149.8708000000001</v>
      </c>
      <c r="AV49" s="32">
        <v>3149.8708000000001</v>
      </c>
      <c r="AW49" s="32">
        <v>3149.8708000000001</v>
      </c>
      <c r="AX49" s="32">
        <v>3149.8708000000001</v>
      </c>
      <c r="AY49" s="32">
        <v>3149.8708000000001</v>
      </c>
      <c r="AZ49" s="32">
        <v>3149.8708000000001</v>
      </c>
      <c r="BA49" s="32">
        <v>3149.8708000000001</v>
      </c>
      <c r="BB49" s="32">
        <v>3149.8708000000001</v>
      </c>
      <c r="BC49" s="32">
        <v>3149.8708000000001</v>
      </c>
      <c r="BD49" s="32">
        <v>3149.8708000000001</v>
      </c>
      <c r="BE49" s="32">
        <v>3149.8708000000001</v>
      </c>
      <c r="BF49" s="32">
        <v>3149.8708000000001</v>
      </c>
      <c r="BG49" s="67">
        <v>3149.8708000000001</v>
      </c>
      <c r="BH49" s="32">
        <v>3149.8708000000001</v>
      </c>
      <c r="BI49" s="32">
        <v>3149.8708000000001</v>
      </c>
      <c r="BJ49" s="32">
        <v>3176.9833000000003</v>
      </c>
      <c r="BK49" s="32">
        <v>3176.9833000000003</v>
      </c>
      <c r="BL49" s="32">
        <v>3176.9833000000003</v>
      </c>
      <c r="BM49" s="32">
        <v>3176.9833000000003</v>
      </c>
      <c r="BN49" s="32">
        <v>3176.9833000000003</v>
      </c>
      <c r="BO49" s="32">
        <v>3176.9833000000003</v>
      </c>
      <c r="BP49" s="32">
        <v>3176.9833000000003</v>
      </c>
      <c r="BQ49" s="32">
        <v>3176.9833000000003</v>
      </c>
      <c r="BR49" s="32">
        <v>3176.9833000000003</v>
      </c>
      <c r="BS49" s="32">
        <v>3176.9833000000003</v>
      </c>
      <c r="BT49" s="32">
        <v>3176.9833000000003</v>
      </c>
      <c r="BU49" s="32">
        <v>3176.9833000000003</v>
      </c>
      <c r="BV49" s="32">
        <v>3176.9833000000003</v>
      </c>
      <c r="BW49" s="32">
        <v>3176.9833000000003</v>
      </c>
      <c r="BX49" s="32">
        <v>3176.9833000000003</v>
      </c>
      <c r="BY49" s="32">
        <v>3176.9833000000003</v>
      </c>
      <c r="BZ49" s="32">
        <v>3176.9833000000003</v>
      </c>
      <c r="CA49" s="32">
        <v>3176.9833000000003</v>
      </c>
      <c r="CB49" s="32">
        <v>3176.9833000000003</v>
      </c>
      <c r="CC49" s="32">
        <v>3176.9833000000003</v>
      </c>
      <c r="CD49" s="32">
        <v>3176.9833000000003</v>
      </c>
      <c r="CE49" s="32">
        <v>3176.9833000000003</v>
      </c>
      <c r="CF49" s="32">
        <v>3176.9833000000003</v>
      </c>
      <c r="CG49" s="32">
        <v>3176.9833000000003</v>
      </c>
      <c r="CH49" s="32">
        <v>3176.9833000000003</v>
      </c>
      <c r="CI49" s="32">
        <v>3176.9833000000003</v>
      </c>
      <c r="CJ49" s="32">
        <v>3176.9833000000003</v>
      </c>
      <c r="CK49" s="32">
        <v>3176.9833000000003</v>
      </c>
      <c r="CL49" s="32">
        <v>3176.9833000000003</v>
      </c>
      <c r="CM49" s="32">
        <v>3176.9833000000003</v>
      </c>
      <c r="CN49" s="32">
        <v>3176.9833000000003</v>
      </c>
      <c r="CO49" s="32">
        <v>3176.9833000000003</v>
      </c>
      <c r="CP49" s="32">
        <v>3176.9833000000003</v>
      </c>
      <c r="CQ49" s="32">
        <v>3176.9833000000003</v>
      </c>
      <c r="CR49" s="32">
        <v>3176.9833000000003</v>
      </c>
      <c r="CS49" s="32">
        <v>3176.9833000000003</v>
      </c>
      <c r="CT49" s="32">
        <v>3176.9833000000003</v>
      </c>
      <c r="CU49" s="32">
        <v>3176.9833000000003</v>
      </c>
      <c r="CV49" s="32">
        <v>3176.9833000000003</v>
      </c>
      <c r="CW49" s="32">
        <v>3176.9833000000003</v>
      </c>
      <c r="CX49" s="32">
        <v>3176.9833000000003</v>
      </c>
      <c r="CY49" s="32">
        <v>3176.9833000000003</v>
      </c>
      <c r="CZ49" s="32">
        <v>3176.9833000000003</v>
      </c>
      <c r="DA49" s="32">
        <v>3176.9833000000003</v>
      </c>
      <c r="DB49" s="32">
        <v>3176.9833000000003</v>
      </c>
      <c r="DC49" s="32">
        <v>3176.9833000000003</v>
      </c>
      <c r="DD49" s="32">
        <v>3176.9833000000003</v>
      </c>
      <c r="DE49" s="32">
        <v>3176.9833000000003</v>
      </c>
      <c r="DF49" s="32">
        <v>3176.9833000000003</v>
      </c>
      <c r="DG49" s="32">
        <v>3176.9833000000003</v>
      </c>
      <c r="DH49" s="32">
        <v>3176.9833000000003</v>
      </c>
      <c r="DI49" s="32">
        <v>3176.9833000000003</v>
      </c>
      <c r="DJ49" s="32">
        <v>3176.9833000000003</v>
      </c>
      <c r="DK49" s="32">
        <v>3176.9833000000003</v>
      </c>
      <c r="DL49" s="32">
        <v>3176.9833000000003</v>
      </c>
      <c r="DM49" s="32">
        <v>3176.9833000000003</v>
      </c>
      <c r="DN49" s="32">
        <v>3176.9833000000003</v>
      </c>
      <c r="DO49" s="32">
        <v>3176.9833000000003</v>
      </c>
      <c r="DP49" s="32">
        <v>3176.9833000000003</v>
      </c>
      <c r="DQ49" s="32">
        <v>3176.9833000000003</v>
      </c>
      <c r="DR49" s="32">
        <v>3176.9833000000003</v>
      </c>
      <c r="DS49" s="32">
        <v>3176.9833000000003</v>
      </c>
      <c r="DT49" s="32">
        <v>2893.634</v>
      </c>
      <c r="DU49" s="32">
        <v>2893.634</v>
      </c>
      <c r="DV49" s="32">
        <v>2893.634</v>
      </c>
      <c r="DW49" s="32">
        <v>2893.634</v>
      </c>
      <c r="DX49" s="32">
        <v>2893.634</v>
      </c>
      <c r="DY49" s="32">
        <v>2893.634</v>
      </c>
      <c r="DZ49" s="32">
        <v>2893.634</v>
      </c>
      <c r="EA49" s="32">
        <v>2893.634</v>
      </c>
      <c r="EB49" s="32">
        <v>2893.634</v>
      </c>
      <c r="EC49" s="32">
        <v>2893.634</v>
      </c>
      <c r="ED49" s="32">
        <v>2893.634</v>
      </c>
      <c r="EE49" s="32">
        <v>2893.634</v>
      </c>
      <c r="EF49" s="32">
        <v>2893.634</v>
      </c>
      <c r="EG49" s="32">
        <v>2893.634</v>
      </c>
      <c r="EH49" s="32">
        <v>2893.634</v>
      </c>
      <c r="EI49" s="32">
        <v>2893.634</v>
      </c>
      <c r="EJ49" s="32">
        <v>2893.634</v>
      </c>
      <c r="EK49" s="32">
        <v>2893.634</v>
      </c>
      <c r="EL49" s="32">
        <v>2893.634</v>
      </c>
      <c r="EM49" s="32">
        <v>2893.634</v>
      </c>
      <c r="EN49" s="32">
        <v>2893.634</v>
      </c>
      <c r="EO49" s="32">
        <v>2893.634</v>
      </c>
      <c r="EP49" s="32">
        <v>2893.634</v>
      </c>
      <c r="EQ49" s="32">
        <v>2893.634</v>
      </c>
      <c r="ER49" s="32">
        <v>2893.634</v>
      </c>
      <c r="ES49" s="32">
        <v>2893.634</v>
      </c>
      <c r="ET49" s="32">
        <v>2893.634</v>
      </c>
      <c r="EU49" s="32">
        <v>2893.634</v>
      </c>
      <c r="EV49" s="32">
        <v>2893.634</v>
      </c>
      <c r="EW49" s="32">
        <v>2893.634</v>
      </c>
      <c r="EX49" s="32">
        <v>2893.634</v>
      </c>
      <c r="EY49" s="32">
        <v>2893.634</v>
      </c>
      <c r="EZ49" s="32">
        <v>2893.634</v>
      </c>
      <c r="FA49" s="32">
        <v>2893.634</v>
      </c>
      <c r="FB49" s="32">
        <v>2893.634</v>
      </c>
      <c r="FC49" s="32">
        <v>2893.634</v>
      </c>
      <c r="FD49" s="32">
        <v>2893.634</v>
      </c>
      <c r="FE49" s="32">
        <v>2893.634</v>
      </c>
      <c r="FF49" s="32">
        <v>2893.634</v>
      </c>
      <c r="FG49" s="32">
        <v>2893.634</v>
      </c>
      <c r="FH49" s="32">
        <v>2893.634</v>
      </c>
      <c r="FI49" s="32">
        <v>2893.634</v>
      </c>
      <c r="FJ49" s="32">
        <v>2893.634</v>
      </c>
      <c r="FK49" s="32">
        <v>2893.634</v>
      </c>
      <c r="FL49" s="32">
        <v>2893.634</v>
      </c>
      <c r="FM49" s="32">
        <v>2893.634</v>
      </c>
      <c r="FN49" s="32">
        <v>2893.634</v>
      </c>
      <c r="FO49" s="32">
        <v>2893.634</v>
      </c>
      <c r="FP49" s="32">
        <v>2893.634</v>
      </c>
      <c r="FQ49" s="32">
        <v>2893.634</v>
      </c>
      <c r="FR49" s="32">
        <v>2893.634</v>
      </c>
      <c r="FS49" s="32">
        <v>2893.634</v>
      </c>
      <c r="FT49" s="32">
        <v>2893.634</v>
      </c>
      <c r="FU49" s="32">
        <v>2893.634</v>
      </c>
      <c r="FV49" s="32">
        <v>2893.634</v>
      </c>
      <c r="FW49" s="32">
        <v>2893.634</v>
      </c>
      <c r="FX49" s="32">
        <v>2893.634</v>
      </c>
      <c r="FY49" s="32">
        <v>2893.634</v>
      </c>
      <c r="FZ49" s="32">
        <v>2893.634</v>
      </c>
      <c r="GA49" s="32">
        <v>2893.634</v>
      </c>
      <c r="GB49" s="32">
        <v>3605.9478999999997</v>
      </c>
      <c r="GC49" s="32">
        <v>3605.9478999999997</v>
      </c>
      <c r="GD49" s="32">
        <v>3605.9478999999997</v>
      </c>
      <c r="GE49" s="32">
        <v>3605.9478999999997</v>
      </c>
      <c r="GF49" s="32">
        <v>3605.9478999999997</v>
      </c>
      <c r="GG49" s="32">
        <v>3605.9478999999997</v>
      </c>
      <c r="GH49" s="32">
        <v>3605.9478999999997</v>
      </c>
      <c r="GI49" s="32">
        <v>3605.9478999999997</v>
      </c>
      <c r="GJ49" s="32">
        <v>3605.9478999999997</v>
      </c>
      <c r="GK49" s="32">
        <v>3605.9478999999997</v>
      </c>
      <c r="GL49" s="32">
        <v>3605.9478999999997</v>
      </c>
      <c r="GM49" s="32">
        <v>3605.9478999999997</v>
      </c>
      <c r="GN49" s="32">
        <v>3605.9478999999997</v>
      </c>
      <c r="GO49" s="32">
        <v>3605.9478999999997</v>
      </c>
      <c r="GP49" s="32">
        <v>3605.9478999999997</v>
      </c>
      <c r="GQ49" s="32">
        <v>3605.9478999999997</v>
      </c>
      <c r="GR49" s="32">
        <v>3605.9478999999997</v>
      </c>
      <c r="GS49" s="32">
        <v>3605.9478999999997</v>
      </c>
      <c r="GT49" s="32">
        <v>3605.9478999999997</v>
      </c>
      <c r="GU49" s="32">
        <v>3605.9478999999997</v>
      </c>
      <c r="GV49" s="32">
        <v>3605.9478999999997</v>
      </c>
      <c r="GW49" s="32">
        <v>3605.9478999999997</v>
      </c>
      <c r="GX49" s="32">
        <v>3605.9478999999997</v>
      </c>
      <c r="GY49" s="32">
        <v>3605.9478999999997</v>
      </c>
      <c r="GZ49" s="32">
        <v>3605.9478999999997</v>
      </c>
      <c r="HA49" s="32">
        <v>3605.9478999999997</v>
      </c>
      <c r="HB49" s="32">
        <v>3605.9478999999997</v>
      </c>
      <c r="HC49" s="32">
        <v>3605.9478999999997</v>
      </c>
      <c r="HD49" s="32">
        <v>3605.9478999999997</v>
      </c>
      <c r="HE49" s="32">
        <v>3605.9478999999997</v>
      </c>
      <c r="HF49" s="32">
        <v>3605.9478999999997</v>
      </c>
      <c r="HG49" s="32">
        <v>3605.9478999999997</v>
      </c>
      <c r="HH49" s="32">
        <v>3605.9478999999997</v>
      </c>
      <c r="HI49" s="32">
        <v>3605.9478999999997</v>
      </c>
      <c r="HJ49" s="32">
        <v>3605.9478999999997</v>
      </c>
      <c r="HK49" s="32">
        <v>3605.9478999999997</v>
      </c>
      <c r="HL49" s="32">
        <v>3605.9478999999997</v>
      </c>
      <c r="HM49" s="32">
        <v>3605.9478999999997</v>
      </c>
      <c r="HN49" s="32">
        <v>3605.9478999999997</v>
      </c>
      <c r="HO49" s="32">
        <v>3605.9478999999997</v>
      </c>
      <c r="HP49" s="32">
        <v>3605.9478999999997</v>
      </c>
      <c r="HQ49" s="32">
        <v>3605.9478999999997</v>
      </c>
      <c r="HR49" s="32">
        <v>3605.9478999999997</v>
      </c>
      <c r="HS49" s="32">
        <v>3605.9478999999997</v>
      </c>
      <c r="HT49" s="32">
        <v>3605.9478999999997</v>
      </c>
      <c r="HU49" s="32">
        <v>3605.9478999999997</v>
      </c>
      <c r="HV49" s="32">
        <v>3605.9478999999997</v>
      </c>
      <c r="HW49" s="32">
        <v>3605.9478999999997</v>
      </c>
      <c r="HX49" s="32">
        <v>3605.9478999999997</v>
      </c>
      <c r="HY49" s="32">
        <v>3605.9478999999997</v>
      </c>
      <c r="HZ49" s="32">
        <v>3605.9478999999997</v>
      </c>
      <c r="IA49" s="32">
        <v>3605.9478999999997</v>
      </c>
      <c r="IB49" s="32">
        <v>3605.9478999999997</v>
      </c>
      <c r="IC49" s="32">
        <v>3605.9478999999997</v>
      </c>
      <c r="ID49" s="32">
        <v>3605.9478999999997</v>
      </c>
      <c r="IE49" s="32">
        <v>3605.9478999999997</v>
      </c>
      <c r="IF49" s="32">
        <v>3605.9478999999997</v>
      </c>
      <c r="IG49" s="32">
        <v>3605.9478999999997</v>
      </c>
      <c r="IH49" s="32">
        <v>3605.9478999999997</v>
      </c>
      <c r="II49" s="32">
        <v>3605.9478999999997</v>
      </c>
      <c r="IJ49" s="32">
        <v>3605.9478999999997</v>
      </c>
      <c r="IK49" s="32">
        <v>3605.9478999999997</v>
      </c>
      <c r="IL49" s="32">
        <v>5199.6545999999998</v>
      </c>
      <c r="IM49" s="32">
        <v>5199.6545999999998</v>
      </c>
      <c r="IN49" s="32">
        <v>5199.6545999999998</v>
      </c>
      <c r="IO49" s="32">
        <v>5199.6545999999998</v>
      </c>
      <c r="IP49" s="32">
        <v>5199.6545999999998</v>
      </c>
      <c r="IQ49" s="32">
        <v>5199.6545999999998</v>
      </c>
      <c r="IR49" s="32">
        <v>5199.6545999999998</v>
      </c>
      <c r="IS49" s="32">
        <v>5199.6545999999998</v>
      </c>
      <c r="IT49" s="32">
        <v>5199.6545999999998</v>
      </c>
      <c r="IU49" s="32">
        <v>5199.6545999999998</v>
      </c>
      <c r="IV49" s="32">
        <v>5199.6545999999998</v>
      </c>
      <c r="IW49" s="32">
        <v>5199.6545999999998</v>
      </c>
      <c r="IX49" s="32">
        <v>5199.6545999999998</v>
      </c>
      <c r="IY49" s="32">
        <v>5199.6545999999998</v>
      </c>
      <c r="IZ49" s="32">
        <v>5199.6545999999998</v>
      </c>
      <c r="JA49" s="32">
        <v>5199.6545999999998</v>
      </c>
      <c r="JB49" s="32">
        <v>5199.6545999999998</v>
      </c>
      <c r="JC49" s="32">
        <v>5199.6545999999998</v>
      </c>
      <c r="JD49" s="32">
        <v>5199.6545999999998</v>
      </c>
      <c r="JE49" s="32">
        <v>5199.6545999999998</v>
      </c>
      <c r="JF49" s="32">
        <v>5199.6545999999998</v>
      </c>
      <c r="JG49" s="32">
        <v>5199.6545999999998</v>
      </c>
      <c r="JH49" s="32">
        <v>5199.6545999999998</v>
      </c>
      <c r="JI49" s="32">
        <v>5199.6545999999998</v>
      </c>
      <c r="JJ49" s="32">
        <v>5199.6545999999998</v>
      </c>
      <c r="JK49" s="32">
        <v>5199.6545999999998</v>
      </c>
      <c r="JL49" s="32">
        <v>5199.6545999999998</v>
      </c>
      <c r="JM49" s="32">
        <v>5199.6545999999998</v>
      </c>
      <c r="JN49" s="32">
        <v>5199.6545999999998</v>
      </c>
      <c r="JO49" s="32">
        <v>5199.6545999999998</v>
      </c>
      <c r="JP49" s="32">
        <v>5199.6545999999998</v>
      </c>
      <c r="JQ49" s="32">
        <v>5199.6545999999998</v>
      </c>
      <c r="JR49" s="32">
        <v>5199.6545999999998</v>
      </c>
      <c r="JS49" s="32">
        <v>5199.6545999999998</v>
      </c>
      <c r="JT49" s="32">
        <v>5199.6545999999998</v>
      </c>
      <c r="JU49" s="32">
        <v>5199.6545999999998</v>
      </c>
      <c r="JV49" s="32">
        <v>5199.6545999999998</v>
      </c>
      <c r="JW49" s="32">
        <v>5199.6545999999998</v>
      </c>
      <c r="JX49" s="32">
        <v>5199.6545999999998</v>
      </c>
      <c r="JY49" s="32">
        <v>5199.6545999999998</v>
      </c>
      <c r="JZ49" s="32">
        <v>5199.6545999999998</v>
      </c>
      <c r="KA49" s="32">
        <v>5199.6545999999998</v>
      </c>
      <c r="KB49" s="32">
        <v>5199.6545999999998</v>
      </c>
      <c r="KC49" s="32">
        <v>5199.6545999999998</v>
      </c>
      <c r="KD49" s="32">
        <v>5199.6545999999998</v>
      </c>
      <c r="KE49" s="32">
        <v>5199.6545999999998</v>
      </c>
      <c r="KF49" s="32">
        <v>5199.6545999999998</v>
      </c>
      <c r="KG49" s="32">
        <v>5199.6545999999998</v>
      </c>
      <c r="KH49" s="32">
        <v>5199.6545999999998</v>
      </c>
      <c r="KI49" s="32">
        <v>5199.6545999999998</v>
      </c>
      <c r="KJ49" s="32">
        <v>5199.6545999999998</v>
      </c>
      <c r="KK49" s="32">
        <v>5199.6545999999998</v>
      </c>
      <c r="KL49" s="32">
        <v>5199.6545999999998</v>
      </c>
      <c r="KM49" s="32">
        <v>5199.6545999999998</v>
      </c>
      <c r="KN49" s="32">
        <v>5199.6545999999998</v>
      </c>
      <c r="KO49" s="32">
        <v>5199.6545999999998</v>
      </c>
      <c r="KP49" s="32">
        <v>5199.6545999999998</v>
      </c>
      <c r="KQ49" s="32">
        <v>5199.6545999999998</v>
      </c>
      <c r="KR49" s="32">
        <v>5199.6545999999998</v>
      </c>
      <c r="KS49" s="32">
        <v>5199.6545999999998</v>
      </c>
      <c r="KT49" s="32">
        <v>5199.6545999999998</v>
      </c>
      <c r="KU49" s="32">
        <v>5873.3879999999999</v>
      </c>
      <c r="KV49" s="32">
        <v>5873.3879999999999</v>
      </c>
      <c r="KW49" s="32">
        <v>5873.3879999999999</v>
      </c>
      <c r="KX49" s="32">
        <v>5873.3879999999999</v>
      </c>
      <c r="KY49" s="32">
        <v>5873.3879999999999</v>
      </c>
      <c r="KZ49" s="32">
        <v>5873.3879999999999</v>
      </c>
      <c r="LA49" s="32">
        <v>5873.3879999999999</v>
      </c>
      <c r="LB49" s="32">
        <v>5873.3879999999999</v>
      </c>
      <c r="LC49" s="32">
        <v>5873.3879999999999</v>
      </c>
      <c r="LD49" s="32">
        <v>5873.3879999999999</v>
      </c>
      <c r="LE49" s="32">
        <v>5873.3879999999999</v>
      </c>
      <c r="LF49" s="32">
        <v>5873.3879999999999</v>
      </c>
      <c r="LG49" s="32">
        <v>5873.3879999999999</v>
      </c>
      <c r="LH49" s="32">
        <v>5873.3879999999999</v>
      </c>
      <c r="LI49" s="32">
        <v>5873.3879999999999</v>
      </c>
      <c r="LJ49" s="32">
        <v>5873.3879999999999</v>
      </c>
      <c r="LK49" s="32">
        <v>5873.3879999999999</v>
      </c>
      <c r="LL49" s="32">
        <v>5873.3879999999999</v>
      </c>
      <c r="LM49" s="32">
        <v>5873.3879999999999</v>
      </c>
      <c r="LN49" s="32">
        <v>5873.3879999999999</v>
      </c>
      <c r="LO49" s="32">
        <v>5873.3879999999999</v>
      </c>
      <c r="LP49" s="32">
        <v>5873.3879999999999</v>
      </c>
      <c r="LQ49" s="32">
        <v>5873.3879999999999</v>
      </c>
      <c r="LR49" s="32">
        <v>5873.3879999999999</v>
      </c>
      <c r="LS49" s="32">
        <v>5873.3879999999999</v>
      </c>
      <c r="LT49" s="32">
        <v>5873.3879999999999</v>
      </c>
      <c r="LU49" s="32">
        <v>5873.3879999999999</v>
      </c>
      <c r="LV49" s="32">
        <v>5873.3879999999999</v>
      </c>
      <c r="LW49" s="32">
        <v>5873.3879999999999</v>
      </c>
      <c r="LX49" s="32">
        <v>5873.3879999999999</v>
      </c>
      <c r="LY49" s="32">
        <v>5873.3879999999999</v>
      </c>
      <c r="LZ49" s="32">
        <v>5873.3879999999999</v>
      </c>
      <c r="MA49" s="32">
        <v>5873.3879999999999</v>
      </c>
      <c r="MB49" s="32">
        <v>5873.3879999999999</v>
      </c>
      <c r="MC49" s="32">
        <v>5873.3879999999999</v>
      </c>
      <c r="MD49" s="32">
        <v>5873.3879999999999</v>
      </c>
      <c r="ME49" s="32">
        <v>5873.3879999999999</v>
      </c>
      <c r="MF49" s="32">
        <v>5873.3879999999999</v>
      </c>
      <c r="MG49" s="32">
        <v>5873.3879999999999</v>
      </c>
      <c r="MH49" s="32">
        <v>5873.3879999999999</v>
      </c>
      <c r="MI49" s="32">
        <v>5873.3879999999999</v>
      </c>
      <c r="MJ49" s="32">
        <v>5873.3879999999999</v>
      </c>
      <c r="MK49" s="32">
        <v>5873.3879999999999</v>
      </c>
      <c r="ML49" s="32">
        <v>5873.3879999999999</v>
      </c>
      <c r="MM49" s="32">
        <v>5873.3879999999999</v>
      </c>
      <c r="MN49" s="32">
        <v>5873.3879999999999</v>
      </c>
      <c r="MO49" s="32">
        <v>5873.3879999999999</v>
      </c>
      <c r="MP49" s="32">
        <v>5873.3879999999999</v>
      </c>
      <c r="MQ49" s="32">
        <v>5873.3879999999999</v>
      </c>
      <c r="MR49" s="32">
        <v>5873.3879999999999</v>
      </c>
      <c r="MS49" s="32">
        <v>5873.3879999999999</v>
      </c>
      <c r="MT49" s="32">
        <v>5873.3879999999999</v>
      </c>
      <c r="MU49" s="32">
        <v>5873.3879999999999</v>
      </c>
      <c r="MV49" s="32">
        <v>5873.3879999999999</v>
      </c>
      <c r="MW49" s="32">
        <v>5873.3879999999999</v>
      </c>
      <c r="MX49" s="32">
        <v>5873.3879999999999</v>
      </c>
      <c r="MY49" s="32">
        <v>5873.3879999999999</v>
      </c>
      <c r="MZ49" s="32">
        <v>5873.3879999999999</v>
      </c>
      <c r="NA49" s="32">
        <v>5873.3879999999999</v>
      </c>
      <c r="NB49" s="32">
        <v>5873.3879999999999</v>
      </c>
      <c r="NC49" s="32">
        <v>5873.3879999999999</v>
      </c>
    </row>
    <row r="50" spans="1:367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68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</row>
    <row r="51" spans="1:367" s="5" customForma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55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</row>
    <row r="52" spans="1:367" hidden="1" x14ac:dyDescent="0.25"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56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  <c r="JA52" s="18"/>
      <c r="JB52" s="18"/>
      <c r="JC52" s="18"/>
      <c r="JD52" s="18"/>
      <c r="JE52" s="18"/>
      <c r="JF52" s="18"/>
      <c r="JG52" s="18"/>
      <c r="JH52" s="18"/>
      <c r="JI52" s="18"/>
      <c r="JJ52" s="18"/>
      <c r="JK52" s="18"/>
      <c r="JL52" s="18"/>
      <c r="JM52" s="18"/>
      <c r="JN52" s="18"/>
      <c r="JO52" s="18"/>
      <c r="JP52" s="18"/>
      <c r="JQ52" s="18"/>
      <c r="JR52" s="18"/>
      <c r="JS52" s="18"/>
      <c r="JT52" s="18"/>
      <c r="JU52" s="18"/>
      <c r="JV52" s="18"/>
      <c r="JW52" s="18"/>
      <c r="JX52" s="18"/>
      <c r="JY52" s="18"/>
      <c r="JZ52" s="18"/>
      <c r="KA52" s="18"/>
      <c r="KB52" s="18"/>
      <c r="KC52" s="18"/>
      <c r="KD52" s="18"/>
      <c r="KE52" s="18"/>
      <c r="KF52" s="18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8"/>
      <c r="KU52" s="18"/>
      <c r="KV52" s="18"/>
      <c r="KW52" s="18"/>
      <c r="KX52" s="18"/>
      <c r="KY52" s="18"/>
      <c r="KZ52" s="18"/>
      <c r="LA52" s="18"/>
      <c r="LB52" s="18"/>
      <c r="LC52" s="18"/>
      <c r="LD52" s="18"/>
      <c r="LE52" s="18"/>
      <c r="LF52" s="18"/>
      <c r="LG52" s="18"/>
      <c r="LH52" s="18"/>
      <c r="LI52" s="18"/>
      <c r="LJ52" s="18"/>
      <c r="LK52" s="18"/>
      <c r="LL52" s="18"/>
      <c r="LM52" s="18"/>
      <c r="LN52" s="18"/>
      <c r="LO52" s="18"/>
      <c r="LP52" s="18"/>
      <c r="LQ52" s="18"/>
      <c r="LR52" s="18"/>
      <c r="LS52" s="18"/>
      <c r="LT52" s="18"/>
      <c r="LU52" s="18"/>
      <c r="LV52" s="18"/>
      <c r="LW52" s="18"/>
      <c r="LX52" s="18"/>
      <c r="LY52" s="18"/>
      <c r="LZ52" s="18"/>
      <c r="MA52" s="18"/>
      <c r="MB52" s="18"/>
      <c r="MC52" s="18"/>
      <c r="MD52" s="18"/>
      <c r="ME52" s="18"/>
      <c r="MF52" s="18"/>
      <c r="MG52" s="18"/>
      <c r="MH52" s="18"/>
      <c r="MI52" s="18"/>
      <c r="MJ52" s="18"/>
      <c r="MK52" s="18"/>
      <c r="ML52" s="18"/>
      <c r="MM52" s="18"/>
      <c r="MN52" s="18"/>
      <c r="MO52" s="18"/>
      <c r="MP52" s="18"/>
      <c r="MQ52" s="18"/>
      <c r="MR52" s="18"/>
      <c r="MS52" s="18"/>
      <c r="MT52" s="18"/>
      <c r="MU52" s="18"/>
      <c r="MV52" s="18"/>
      <c r="MW52" s="18"/>
      <c r="MX52" s="18"/>
      <c r="MY52" s="18"/>
      <c r="MZ52" s="18"/>
      <c r="NA52" s="18"/>
      <c r="NB52" s="18"/>
      <c r="NC52" s="18"/>
    </row>
    <row r="53" spans="1:367" hidden="1" x14ac:dyDescent="0.25"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56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  <c r="JA53" s="18"/>
      <c r="JB53" s="18"/>
      <c r="JC53" s="18"/>
      <c r="JD53" s="18"/>
      <c r="JE53" s="18"/>
      <c r="JF53" s="18"/>
      <c r="JG53" s="18"/>
      <c r="JH53" s="18"/>
      <c r="JI53" s="18"/>
      <c r="JJ53" s="18"/>
      <c r="JK53" s="18"/>
      <c r="JL53" s="18"/>
      <c r="JM53" s="18"/>
      <c r="JN53" s="18"/>
      <c r="JO53" s="18"/>
      <c r="JP53" s="18"/>
      <c r="JQ53" s="18"/>
      <c r="JR53" s="18"/>
      <c r="JS53" s="18"/>
      <c r="JT53" s="18"/>
      <c r="JU53" s="18"/>
      <c r="JV53" s="18"/>
      <c r="JW53" s="18"/>
      <c r="JX53" s="18"/>
      <c r="JY53" s="18"/>
      <c r="JZ53" s="18"/>
      <c r="KA53" s="18"/>
      <c r="KB53" s="18"/>
      <c r="KC53" s="18"/>
      <c r="KD53" s="18"/>
      <c r="KE53" s="18"/>
      <c r="KF53" s="18"/>
      <c r="KG53" s="18"/>
      <c r="KH53" s="18"/>
      <c r="KI53" s="18"/>
      <c r="KJ53" s="18"/>
      <c r="KK53" s="18"/>
      <c r="KL53" s="18"/>
      <c r="KM53" s="18"/>
      <c r="KN53" s="18"/>
      <c r="KO53" s="18"/>
      <c r="KP53" s="18"/>
      <c r="KQ53" s="18"/>
      <c r="KR53" s="18"/>
      <c r="KS53" s="18"/>
      <c r="KT53" s="18"/>
      <c r="KU53" s="18"/>
      <c r="KV53" s="18"/>
      <c r="KW53" s="18"/>
      <c r="KX53" s="18"/>
      <c r="KY53" s="18"/>
      <c r="KZ53" s="18"/>
      <c r="LA53" s="18"/>
      <c r="LB53" s="18"/>
      <c r="LC53" s="18"/>
      <c r="LD53" s="18"/>
      <c r="LE53" s="18"/>
      <c r="LF53" s="18"/>
      <c r="LG53" s="18"/>
      <c r="LH53" s="18"/>
      <c r="LI53" s="18"/>
      <c r="LJ53" s="18"/>
      <c r="LK53" s="18"/>
      <c r="LL53" s="18"/>
      <c r="LM53" s="18"/>
      <c r="LN53" s="18"/>
      <c r="LO53" s="18"/>
      <c r="LP53" s="18"/>
      <c r="LQ53" s="18"/>
      <c r="LR53" s="18"/>
      <c r="LS53" s="18"/>
      <c r="LT53" s="18"/>
      <c r="LU53" s="18"/>
      <c r="LV53" s="18"/>
      <c r="LW53" s="18"/>
      <c r="LX53" s="18"/>
      <c r="LY53" s="18"/>
      <c r="LZ53" s="18"/>
      <c r="MA53" s="18"/>
      <c r="MB53" s="18"/>
      <c r="MC53" s="18"/>
      <c r="MD53" s="18"/>
      <c r="ME53" s="18"/>
      <c r="MF53" s="18"/>
      <c r="MG53" s="18"/>
      <c r="MH53" s="18"/>
      <c r="MI53" s="18"/>
      <c r="MJ53" s="18"/>
      <c r="MK53" s="18"/>
      <c r="ML53" s="18"/>
      <c r="MM53" s="18"/>
      <c r="MN53" s="18"/>
      <c r="MO53" s="18"/>
      <c r="MP53" s="18"/>
      <c r="MQ53" s="18"/>
      <c r="MR53" s="18"/>
      <c r="MS53" s="18"/>
      <c r="MT53" s="18"/>
      <c r="MU53" s="18"/>
      <c r="MV53" s="18"/>
      <c r="MW53" s="18"/>
      <c r="MX53" s="18"/>
      <c r="MY53" s="18"/>
      <c r="MZ53" s="18"/>
      <c r="NA53" s="18"/>
      <c r="NB53" s="18"/>
      <c r="NC53" s="18"/>
    </row>
    <row r="54" spans="1:367" hidden="1" x14ac:dyDescent="0.25"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56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  <c r="JA54" s="18"/>
      <c r="JB54" s="18"/>
      <c r="JC54" s="18"/>
      <c r="JD54" s="18"/>
      <c r="JE54" s="18"/>
      <c r="JF54" s="18"/>
      <c r="JG54" s="18"/>
      <c r="JH54" s="18"/>
      <c r="JI54" s="18"/>
      <c r="JJ54" s="18"/>
      <c r="JK54" s="18"/>
      <c r="JL54" s="18"/>
      <c r="JM54" s="18"/>
      <c r="JN54" s="18"/>
      <c r="JO54" s="18"/>
      <c r="JP54" s="18"/>
      <c r="JQ54" s="18"/>
      <c r="JR54" s="18"/>
      <c r="JS54" s="18"/>
      <c r="JT54" s="18"/>
      <c r="JU54" s="18"/>
      <c r="JV54" s="18"/>
      <c r="JW54" s="18"/>
      <c r="JX54" s="18"/>
      <c r="JY54" s="18"/>
      <c r="JZ54" s="18"/>
      <c r="KA54" s="18"/>
      <c r="KB54" s="18"/>
      <c r="KC54" s="18"/>
      <c r="KD54" s="18"/>
      <c r="KE54" s="18"/>
      <c r="KF54" s="18"/>
      <c r="KG54" s="18"/>
      <c r="KH54" s="18"/>
      <c r="KI54" s="18"/>
      <c r="KJ54" s="18"/>
      <c r="KK54" s="18"/>
      <c r="KL54" s="18"/>
      <c r="KM54" s="18"/>
      <c r="KN54" s="18"/>
      <c r="KO54" s="18"/>
      <c r="KP54" s="18"/>
      <c r="KQ54" s="18"/>
      <c r="KR54" s="18"/>
      <c r="KS54" s="18"/>
      <c r="KT54" s="18"/>
      <c r="KU54" s="18"/>
      <c r="KV54" s="18"/>
      <c r="KW54" s="18"/>
      <c r="KX54" s="18"/>
      <c r="KY54" s="18"/>
      <c r="KZ54" s="18"/>
      <c r="LA54" s="18"/>
      <c r="LB54" s="18"/>
      <c r="LC54" s="18"/>
      <c r="LD54" s="18"/>
      <c r="LE54" s="18"/>
      <c r="LF54" s="18"/>
      <c r="LG54" s="18"/>
      <c r="LH54" s="18"/>
      <c r="LI54" s="18"/>
      <c r="LJ54" s="18"/>
      <c r="LK54" s="18"/>
      <c r="LL54" s="18"/>
      <c r="LM54" s="18"/>
      <c r="LN54" s="18"/>
      <c r="LO54" s="18"/>
      <c r="LP54" s="18"/>
      <c r="LQ54" s="18"/>
      <c r="LR54" s="18"/>
      <c r="LS54" s="18"/>
      <c r="LT54" s="18"/>
      <c r="LU54" s="18"/>
      <c r="LV54" s="18"/>
      <c r="LW54" s="18"/>
      <c r="LX54" s="18"/>
      <c r="LY54" s="18"/>
      <c r="LZ54" s="18"/>
      <c r="MA54" s="18"/>
      <c r="MB54" s="18"/>
      <c r="MC54" s="18"/>
      <c r="MD54" s="18"/>
      <c r="ME54" s="18"/>
      <c r="MF54" s="18"/>
      <c r="MG54" s="18"/>
      <c r="MH54" s="18"/>
      <c r="MI54" s="18"/>
      <c r="MJ54" s="18"/>
      <c r="MK54" s="18"/>
      <c r="ML54" s="18"/>
      <c r="MM54" s="18"/>
      <c r="MN54" s="18"/>
      <c r="MO54" s="18"/>
      <c r="MP54" s="18"/>
      <c r="MQ54" s="18"/>
      <c r="MR54" s="18"/>
      <c r="MS54" s="18"/>
      <c r="MT54" s="18"/>
      <c r="MU54" s="18"/>
      <c r="MV54" s="18"/>
      <c r="MW54" s="18"/>
      <c r="MX54" s="18"/>
      <c r="MY54" s="18"/>
      <c r="MZ54" s="18"/>
      <c r="NA54" s="18"/>
      <c r="NB54" s="18"/>
      <c r="NC54" s="18"/>
    </row>
    <row r="55" spans="1:367" hidden="1" x14ac:dyDescent="0.25"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6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</row>
    <row r="56" spans="1:367" hidden="1" x14ac:dyDescent="0.25"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56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/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/>
      <c r="JX56" s="18"/>
      <c r="JY56" s="18"/>
      <c r="JZ56" s="18"/>
      <c r="KA56" s="18"/>
      <c r="KB56" s="18"/>
      <c r="KC56" s="18"/>
      <c r="KD56" s="18"/>
      <c r="KE56" s="18"/>
      <c r="KF56" s="18"/>
      <c r="KG56" s="18"/>
      <c r="KH56" s="18"/>
      <c r="KI56" s="18"/>
      <c r="KJ56" s="18"/>
      <c r="KK56" s="18"/>
      <c r="KL56" s="18"/>
      <c r="KM56" s="18"/>
      <c r="KN56" s="18"/>
      <c r="KO56" s="18"/>
      <c r="KP56" s="18"/>
      <c r="KQ56" s="18"/>
      <c r="KR56" s="18"/>
      <c r="KS56" s="18"/>
      <c r="KT56" s="18"/>
      <c r="KU56" s="18"/>
      <c r="KV56" s="18"/>
      <c r="KW56" s="18"/>
      <c r="KX56" s="18"/>
      <c r="KY56" s="18"/>
      <c r="KZ56" s="18"/>
      <c r="LA56" s="18"/>
      <c r="LB56" s="18"/>
      <c r="LC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LO56" s="18"/>
      <c r="LP56" s="18"/>
      <c r="LQ56" s="18"/>
      <c r="LR56" s="18"/>
      <c r="LS56" s="18"/>
      <c r="LT56" s="18"/>
      <c r="LU56" s="18"/>
      <c r="LV56" s="18"/>
      <c r="LW56" s="18"/>
      <c r="LX56" s="18"/>
      <c r="LY56" s="18"/>
      <c r="LZ56" s="18"/>
      <c r="MA56" s="18"/>
      <c r="MB56" s="18"/>
      <c r="MC56" s="18"/>
      <c r="MD56" s="18"/>
      <c r="ME56" s="18"/>
      <c r="MF56" s="18"/>
      <c r="MG56" s="18"/>
      <c r="MH56" s="18"/>
      <c r="MI56" s="18"/>
      <c r="MJ56" s="18"/>
      <c r="MK56" s="18"/>
      <c r="ML56" s="18"/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  <c r="NC56" s="18"/>
    </row>
    <row r="57" spans="1:367" hidden="1" x14ac:dyDescent="0.25"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6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9"/>
      <c r="ID57" s="49"/>
      <c r="IE57" s="49"/>
      <c r="IF57" s="49"/>
      <c r="IG57" s="49"/>
      <c r="IH57" s="49"/>
      <c r="II57" s="49"/>
      <c r="IJ57" s="49"/>
      <c r="IK57" s="49"/>
      <c r="IL57" s="49"/>
      <c r="IM57" s="49"/>
      <c r="IN57" s="49"/>
      <c r="IO57" s="49"/>
      <c r="IP57" s="49"/>
      <c r="IQ57" s="49"/>
      <c r="IR57" s="49"/>
      <c r="IS57" s="49"/>
      <c r="IT57" s="49"/>
      <c r="IU57" s="49"/>
      <c r="IV57" s="49"/>
      <c r="IW57" s="49"/>
      <c r="IX57" s="49"/>
      <c r="IY57" s="49"/>
      <c r="IZ57" s="49"/>
      <c r="JA57" s="49"/>
      <c r="JB57" s="49"/>
      <c r="JC57" s="49"/>
      <c r="JD57" s="49"/>
      <c r="JE57" s="49"/>
      <c r="JF57" s="49"/>
      <c r="JG57" s="49"/>
      <c r="JH57" s="49"/>
      <c r="JI57" s="49"/>
      <c r="JJ57" s="49"/>
      <c r="JK57" s="49"/>
      <c r="JL57" s="49"/>
      <c r="JM57" s="49"/>
      <c r="JN57" s="49"/>
      <c r="JO57" s="49"/>
      <c r="JP57" s="49"/>
      <c r="JQ57" s="49"/>
      <c r="JR57" s="49"/>
      <c r="JS57" s="49"/>
      <c r="JT57" s="49"/>
      <c r="JU57" s="49"/>
      <c r="JV57" s="49"/>
      <c r="JW57" s="49"/>
      <c r="JX57" s="49"/>
      <c r="JY57" s="49"/>
      <c r="JZ57" s="49"/>
      <c r="KA57" s="49"/>
      <c r="KB57" s="49"/>
      <c r="KC57" s="49"/>
      <c r="KD57" s="49"/>
      <c r="KE57" s="49"/>
      <c r="KF57" s="49"/>
      <c r="KG57" s="49"/>
      <c r="KH57" s="49"/>
      <c r="KI57" s="49"/>
      <c r="KJ57" s="49"/>
      <c r="KK57" s="49"/>
      <c r="KL57" s="49"/>
      <c r="KM57" s="49"/>
      <c r="KN57" s="49"/>
      <c r="KO57" s="49"/>
      <c r="KP57" s="49"/>
      <c r="KQ57" s="49"/>
      <c r="KR57" s="49"/>
      <c r="KS57" s="49"/>
      <c r="KT57" s="49"/>
      <c r="KU57" s="49"/>
      <c r="KV57" s="49"/>
      <c r="KW57" s="49"/>
      <c r="KX57" s="49"/>
      <c r="KY57" s="49"/>
      <c r="KZ57" s="49"/>
      <c r="LA57" s="49"/>
      <c r="LB57" s="49"/>
      <c r="LC57" s="49"/>
      <c r="LD57" s="49"/>
      <c r="LE57" s="49"/>
      <c r="LF57" s="49"/>
      <c r="LG57" s="49"/>
      <c r="LH57" s="49"/>
      <c r="LI57" s="49"/>
      <c r="LJ57" s="49"/>
      <c r="LK57" s="49"/>
      <c r="LL57" s="49"/>
      <c r="LM57" s="49"/>
      <c r="LN57" s="49"/>
      <c r="LO57" s="49"/>
      <c r="LP57" s="49"/>
      <c r="LQ57" s="49"/>
      <c r="LR57" s="49"/>
      <c r="LS57" s="49"/>
      <c r="LT57" s="49"/>
      <c r="LU57" s="49"/>
      <c r="LV57" s="49"/>
      <c r="LW57" s="49"/>
      <c r="LX57" s="49"/>
      <c r="LY57" s="49"/>
      <c r="LZ57" s="49"/>
      <c r="MA57" s="49"/>
      <c r="MB57" s="49"/>
      <c r="MC57" s="49"/>
      <c r="MD57" s="49"/>
      <c r="ME57" s="49"/>
      <c r="MF57" s="49"/>
      <c r="MG57" s="49"/>
      <c r="MH57" s="49"/>
      <c r="MI57" s="49"/>
      <c r="MJ57" s="49"/>
      <c r="MK57" s="49"/>
      <c r="ML57" s="49"/>
      <c r="MM57" s="49"/>
      <c r="MN57" s="49"/>
      <c r="MO57" s="49"/>
      <c r="MP57" s="49"/>
      <c r="MQ57" s="49"/>
      <c r="MR57" s="49"/>
      <c r="MS57" s="49"/>
      <c r="MT57" s="49"/>
      <c r="MU57" s="49"/>
      <c r="MV57" s="49"/>
      <c r="MW57" s="49"/>
      <c r="MX57" s="49"/>
      <c r="MY57" s="49"/>
      <c r="MZ57" s="49"/>
      <c r="NA57" s="49"/>
      <c r="NB57" s="49"/>
      <c r="NC57" s="49"/>
    </row>
    <row r="58" spans="1:367" hidden="1" x14ac:dyDescent="0.25"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56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  <c r="JA58" s="18"/>
      <c r="JB58" s="18"/>
      <c r="JC58" s="18"/>
      <c r="JD58" s="18"/>
      <c r="JE58" s="18"/>
      <c r="JF58" s="18"/>
      <c r="JG58" s="18"/>
      <c r="JH58" s="18"/>
      <c r="JI58" s="18"/>
      <c r="JJ58" s="18"/>
      <c r="JK58" s="18"/>
      <c r="JL58" s="18"/>
      <c r="JM58" s="18"/>
      <c r="JN58" s="18"/>
      <c r="JO58" s="18"/>
      <c r="JP58" s="18"/>
      <c r="JQ58" s="18"/>
      <c r="JR58" s="18"/>
      <c r="JS58" s="18"/>
      <c r="JT58" s="18"/>
      <c r="JU58" s="18"/>
      <c r="JV58" s="18"/>
      <c r="JW58" s="18"/>
      <c r="JX58" s="18"/>
      <c r="JY58" s="18"/>
      <c r="JZ58" s="18"/>
      <c r="KA58" s="18"/>
      <c r="KB58" s="18"/>
      <c r="KC58" s="18"/>
      <c r="KD58" s="18"/>
      <c r="KE58" s="18"/>
      <c r="KF58" s="18"/>
      <c r="KG58" s="18"/>
      <c r="KH58" s="18"/>
      <c r="KI58" s="18"/>
      <c r="KJ58" s="18"/>
      <c r="KK58" s="18"/>
      <c r="KL58" s="18"/>
      <c r="KM58" s="18"/>
      <c r="KN58" s="18"/>
      <c r="KO58" s="18"/>
      <c r="KP58" s="18"/>
      <c r="KQ58" s="18"/>
      <c r="KR58" s="18"/>
      <c r="KS58" s="18"/>
      <c r="KT58" s="18"/>
      <c r="KU58" s="18"/>
      <c r="KV58" s="18"/>
      <c r="KW58" s="18"/>
      <c r="KX58" s="18"/>
      <c r="KY58" s="18"/>
      <c r="KZ58" s="18"/>
      <c r="LA58" s="18"/>
      <c r="LB58" s="18"/>
      <c r="LC58" s="18"/>
      <c r="LD58" s="18"/>
      <c r="LE58" s="18"/>
      <c r="LF58" s="18"/>
      <c r="LG58" s="18"/>
      <c r="LH58" s="18"/>
      <c r="LI58" s="18"/>
      <c r="LJ58" s="18"/>
      <c r="LK58" s="18"/>
      <c r="LL58" s="18"/>
      <c r="LM58" s="18"/>
      <c r="LN58" s="18"/>
      <c r="LO58" s="18"/>
      <c r="LP58" s="18"/>
      <c r="LQ58" s="18"/>
      <c r="LR58" s="18"/>
      <c r="LS58" s="18"/>
      <c r="LT58" s="18"/>
      <c r="LU58" s="18"/>
      <c r="LV58" s="18"/>
      <c r="LW58" s="18"/>
      <c r="LX58" s="18"/>
      <c r="LY58" s="18"/>
      <c r="LZ58" s="18"/>
      <c r="MA58" s="18"/>
      <c r="MB58" s="18"/>
      <c r="MC58" s="18"/>
      <c r="MD58" s="18"/>
      <c r="ME58" s="18"/>
      <c r="MF58" s="18"/>
      <c r="MG58" s="18"/>
      <c r="MH58" s="18"/>
      <c r="MI58" s="18"/>
      <c r="MJ58" s="18"/>
      <c r="MK58" s="18"/>
      <c r="ML58" s="18"/>
      <c r="MM58" s="18"/>
      <c r="MN58" s="18"/>
      <c r="MO58" s="18"/>
      <c r="MP58" s="18"/>
      <c r="MQ58" s="18"/>
      <c r="MR58" s="18"/>
      <c r="MS58" s="18"/>
      <c r="MT58" s="18"/>
      <c r="MU58" s="18"/>
      <c r="MV58" s="18"/>
      <c r="MW58" s="18"/>
      <c r="MX58" s="18"/>
      <c r="MY58" s="18"/>
      <c r="MZ58" s="18"/>
      <c r="NA58" s="18"/>
      <c r="NB58" s="18"/>
      <c r="NC58" s="18"/>
    </row>
    <row r="59" spans="1:367" hidden="1" x14ac:dyDescent="0.25"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7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0"/>
      <c r="IW59" s="50"/>
      <c r="IX59" s="50"/>
      <c r="IY59" s="50"/>
      <c r="IZ59" s="50"/>
      <c r="JA59" s="50"/>
      <c r="JB59" s="50"/>
      <c r="JC59" s="50"/>
      <c r="JD59" s="50"/>
      <c r="JE59" s="50"/>
      <c r="JF59" s="50"/>
      <c r="JG59" s="50"/>
      <c r="JH59" s="50"/>
      <c r="JI59" s="50"/>
      <c r="JJ59" s="50"/>
      <c r="JK59" s="50"/>
      <c r="JL59" s="50"/>
      <c r="JM59" s="50"/>
      <c r="JN59" s="50"/>
      <c r="JO59" s="50"/>
      <c r="JP59" s="50"/>
      <c r="JQ59" s="50"/>
      <c r="JR59" s="50"/>
      <c r="JS59" s="50"/>
      <c r="JT59" s="50"/>
      <c r="JU59" s="50"/>
      <c r="JV59" s="50"/>
      <c r="JW59" s="50"/>
      <c r="JX59" s="50"/>
      <c r="JY59" s="50"/>
      <c r="JZ59" s="50"/>
      <c r="KA59" s="50"/>
      <c r="KB59" s="50"/>
      <c r="KC59" s="50"/>
      <c r="KD59" s="50"/>
      <c r="KE59" s="50"/>
      <c r="KF59" s="50"/>
      <c r="KG59" s="50"/>
      <c r="KH59" s="50"/>
      <c r="KI59" s="50"/>
      <c r="KJ59" s="50"/>
      <c r="KK59" s="50"/>
      <c r="KL59" s="50"/>
      <c r="KM59" s="50"/>
      <c r="KN59" s="50"/>
      <c r="KO59" s="50"/>
      <c r="KP59" s="50"/>
      <c r="KQ59" s="50"/>
      <c r="KR59" s="50"/>
      <c r="KS59" s="50"/>
      <c r="KT59" s="50"/>
      <c r="KU59" s="50"/>
      <c r="KV59" s="50"/>
      <c r="KW59" s="50"/>
      <c r="KX59" s="50"/>
      <c r="KY59" s="50"/>
      <c r="KZ59" s="50"/>
      <c r="LA59" s="50"/>
      <c r="LB59" s="50"/>
      <c r="LC59" s="50"/>
      <c r="LD59" s="50"/>
      <c r="LE59" s="50"/>
      <c r="LF59" s="50"/>
      <c r="LG59" s="50"/>
      <c r="LH59" s="50"/>
      <c r="LI59" s="50"/>
      <c r="LJ59" s="50"/>
      <c r="LK59" s="50"/>
      <c r="LL59" s="50"/>
      <c r="LM59" s="50"/>
      <c r="LN59" s="50"/>
      <c r="LO59" s="50"/>
      <c r="LP59" s="50"/>
      <c r="LQ59" s="50"/>
      <c r="LR59" s="50"/>
      <c r="LS59" s="50"/>
      <c r="LT59" s="50"/>
      <c r="LU59" s="50"/>
      <c r="LV59" s="50"/>
      <c r="LW59" s="50"/>
      <c r="LX59" s="50"/>
      <c r="LY59" s="50"/>
      <c r="LZ59" s="50"/>
      <c r="MA59" s="50"/>
      <c r="MB59" s="50"/>
      <c r="MC59" s="50"/>
      <c r="MD59" s="50"/>
      <c r="ME59" s="50"/>
      <c r="MF59" s="50"/>
      <c r="MG59" s="50"/>
      <c r="MH59" s="50"/>
      <c r="MI59" s="50"/>
      <c r="MJ59" s="50"/>
      <c r="MK59" s="50"/>
      <c r="ML59" s="50"/>
      <c r="MM59" s="50"/>
      <c r="MN59" s="50"/>
      <c r="MO59" s="50"/>
      <c r="MP59" s="50"/>
      <c r="MQ59" s="50"/>
      <c r="MR59" s="50"/>
      <c r="MS59" s="50"/>
      <c r="MT59" s="50"/>
      <c r="MU59" s="50"/>
      <c r="MV59" s="50"/>
      <c r="MW59" s="50"/>
      <c r="MX59" s="50"/>
      <c r="MY59" s="50"/>
      <c r="MZ59" s="50"/>
      <c r="NA59" s="50"/>
      <c r="NB59" s="50"/>
      <c r="NC59" s="50"/>
    </row>
    <row r="60" spans="1:367" hidden="1" x14ac:dyDescent="0.25"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6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9"/>
      <c r="FS60" s="49"/>
      <c r="FT60" s="49"/>
      <c r="FU60" s="49"/>
      <c r="FV60" s="49"/>
      <c r="FW60" s="49"/>
      <c r="FX60" s="49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49"/>
      <c r="GR60" s="49"/>
      <c r="GS60" s="49"/>
      <c r="GT60" s="49"/>
      <c r="GU60" s="49"/>
      <c r="GV60" s="49"/>
      <c r="GW60" s="49"/>
      <c r="GX60" s="49"/>
      <c r="GY60" s="49"/>
      <c r="GZ60" s="49"/>
      <c r="HA60" s="49"/>
      <c r="HB60" s="49"/>
      <c r="HC60" s="49"/>
      <c r="HD60" s="49"/>
      <c r="HE60" s="49"/>
      <c r="HF60" s="49"/>
      <c r="HG60" s="49"/>
      <c r="HH60" s="49"/>
      <c r="HI60" s="49"/>
      <c r="HJ60" s="49"/>
      <c r="HK60" s="49"/>
      <c r="HL60" s="49"/>
      <c r="HM60" s="49"/>
      <c r="HN60" s="49"/>
      <c r="HO60" s="49"/>
      <c r="HP60" s="49"/>
      <c r="HQ60" s="49"/>
      <c r="HR60" s="49"/>
      <c r="HS60" s="49"/>
      <c r="HT60" s="49"/>
      <c r="HU60" s="49"/>
      <c r="HV60" s="49"/>
      <c r="HW60" s="49"/>
      <c r="HX60" s="49"/>
      <c r="HY60" s="49"/>
      <c r="HZ60" s="49"/>
      <c r="IA60" s="49"/>
      <c r="IB60" s="49"/>
      <c r="IC60" s="49"/>
      <c r="ID60" s="49"/>
      <c r="IE60" s="49"/>
      <c r="IF60" s="49"/>
      <c r="IG60" s="49"/>
      <c r="IH60" s="49"/>
      <c r="II60" s="49"/>
      <c r="IJ60" s="49"/>
      <c r="IK60" s="49"/>
      <c r="IL60" s="49"/>
      <c r="IM60" s="49"/>
      <c r="IN60" s="49"/>
      <c r="IO60" s="49"/>
      <c r="IP60" s="49"/>
      <c r="IQ60" s="49"/>
      <c r="IR60" s="49"/>
      <c r="IS60" s="49"/>
      <c r="IT60" s="49"/>
      <c r="IU60" s="49"/>
      <c r="IV60" s="49"/>
      <c r="IW60" s="49"/>
      <c r="IX60" s="49"/>
      <c r="IY60" s="49"/>
      <c r="IZ60" s="49"/>
      <c r="JA60" s="49"/>
      <c r="JB60" s="49"/>
      <c r="JC60" s="49"/>
      <c r="JD60" s="49"/>
      <c r="JE60" s="49"/>
      <c r="JF60" s="49"/>
      <c r="JG60" s="49"/>
      <c r="JH60" s="49"/>
      <c r="JI60" s="49"/>
      <c r="JJ60" s="49"/>
      <c r="JK60" s="49"/>
      <c r="JL60" s="49"/>
      <c r="JM60" s="49"/>
      <c r="JN60" s="49"/>
      <c r="JO60" s="49"/>
      <c r="JP60" s="49"/>
      <c r="JQ60" s="49"/>
      <c r="JR60" s="49"/>
      <c r="JS60" s="49"/>
      <c r="JT60" s="49"/>
      <c r="JU60" s="49"/>
      <c r="JV60" s="49"/>
      <c r="JW60" s="49"/>
      <c r="JX60" s="49"/>
      <c r="JY60" s="49"/>
      <c r="JZ60" s="49"/>
      <c r="KA60" s="49"/>
      <c r="KB60" s="49"/>
      <c r="KC60" s="49"/>
      <c r="KD60" s="49"/>
      <c r="KE60" s="49"/>
      <c r="KF60" s="49"/>
      <c r="KG60" s="49"/>
      <c r="KH60" s="49"/>
      <c r="KI60" s="49"/>
      <c r="KJ60" s="49"/>
      <c r="KK60" s="49"/>
      <c r="KL60" s="49"/>
      <c r="KM60" s="49"/>
      <c r="KN60" s="49"/>
      <c r="KO60" s="49"/>
      <c r="KP60" s="49"/>
      <c r="KQ60" s="49"/>
      <c r="KR60" s="49"/>
      <c r="KS60" s="49"/>
      <c r="KT60" s="49"/>
      <c r="KU60" s="49"/>
      <c r="KV60" s="49"/>
      <c r="KW60" s="49"/>
      <c r="KX60" s="49"/>
      <c r="KY60" s="49"/>
      <c r="KZ60" s="49"/>
      <c r="LA60" s="49"/>
      <c r="LB60" s="49"/>
      <c r="LC60" s="49"/>
      <c r="LD60" s="49"/>
      <c r="LE60" s="49"/>
      <c r="LF60" s="49"/>
      <c r="LG60" s="49"/>
      <c r="LH60" s="49"/>
      <c r="LI60" s="49"/>
      <c r="LJ60" s="49"/>
      <c r="LK60" s="49"/>
      <c r="LL60" s="49"/>
      <c r="LM60" s="49"/>
      <c r="LN60" s="49"/>
      <c r="LO60" s="49"/>
      <c r="LP60" s="49"/>
      <c r="LQ60" s="49"/>
      <c r="LR60" s="49"/>
      <c r="LS60" s="49"/>
      <c r="LT60" s="49"/>
      <c r="LU60" s="49"/>
      <c r="LV60" s="49"/>
      <c r="LW60" s="49"/>
      <c r="LX60" s="49"/>
      <c r="LY60" s="49"/>
      <c r="LZ60" s="49"/>
      <c r="MA60" s="49"/>
      <c r="MB60" s="49"/>
      <c r="MC60" s="49"/>
      <c r="MD60" s="49"/>
      <c r="ME60" s="49"/>
      <c r="MF60" s="49"/>
      <c r="MG60" s="49"/>
      <c r="MH60" s="49"/>
      <c r="MI60" s="49"/>
      <c r="MJ60" s="49"/>
      <c r="MK60" s="49"/>
      <c r="ML60" s="49"/>
      <c r="MM60" s="49"/>
      <c r="MN60" s="49"/>
      <c r="MO60" s="49"/>
      <c r="MP60" s="49"/>
      <c r="MQ60" s="49"/>
      <c r="MR60" s="49"/>
      <c r="MS60" s="49"/>
      <c r="MT60" s="49"/>
      <c r="MU60" s="49"/>
      <c r="MV60" s="49"/>
      <c r="MW60" s="49"/>
      <c r="MX60" s="49"/>
      <c r="MY60" s="49"/>
      <c r="MZ60" s="49"/>
      <c r="NA60" s="49"/>
      <c r="NB60" s="49"/>
      <c r="NC60" s="49"/>
    </row>
    <row r="61" spans="1:367" hidden="1" x14ac:dyDescent="0.25"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7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0"/>
      <c r="IW61" s="50"/>
      <c r="IX61" s="50"/>
      <c r="IY61" s="50"/>
      <c r="IZ61" s="50"/>
      <c r="JA61" s="50"/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/>
      <c r="JN61" s="50"/>
      <c r="JO61" s="50"/>
      <c r="JP61" s="50"/>
      <c r="JQ61" s="50"/>
      <c r="JR61" s="50"/>
      <c r="JS61" s="50"/>
      <c r="JT61" s="50"/>
      <c r="JU61" s="50"/>
      <c r="JV61" s="50"/>
      <c r="JW61" s="50"/>
      <c r="JX61" s="50"/>
      <c r="JY61" s="50"/>
      <c r="JZ61" s="50"/>
      <c r="KA61" s="50"/>
      <c r="KB61" s="50"/>
      <c r="KC61" s="50"/>
      <c r="KD61" s="50"/>
      <c r="KE61" s="50"/>
      <c r="KF61" s="50"/>
      <c r="KG61" s="50"/>
      <c r="KH61" s="50"/>
      <c r="KI61" s="50"/>
      <c r="KJ61" s="50"/>
      <c r="KK61" s="50"/>
      <c r="KL61" s="50"/>
      <c r="KM61" s="50"/>
      <c r="KN61" s="50"/>
      <c r="KO61" s="50"/>
      <c r="KP61" s="50"/>
      <c r="KQ61" s="50"/>
      <c r="KR61" s="50"/>
      <c r="KS61" s="50"/>
      <c r="KT61" s="50"/>
      <c r="KU61" s="50"/>
      <c r="KV61" s="50"/>
      <c r="KW61" s="50"/>
      <c r="KX61" s="50"/>
      <c r="KY61" s="50"/>
      <c r="KZ61" s="50"/>
      <c r="LA61" s="50"/>
      <c r="LB61" s="50"/>
      <c r="LC61" s="50"/>
      <c r="LD61" s="50"/>
      <c r="LE61" s="50"/>
      <c r="LF61" s="50"/>
      <c r="LG61" s="50"/>
      <c r="LH61" s="50"/>
      <c r="LI61" s="50"/>
      <c r="LJ61" s="50"/>
      <c r="LK61" s="50"/>
      <c r="LL61" s="50"/>
      <c r="LM61" s="50"/>
      <c r="LN61" s="50"/>
      <c r="LO61" s="50"/>
      <c r="LP61" s="50"/>
      <c r="LQ61" s="50"/>
      <c r="LR61" s="50"/>
      <c r="LS61" s="50"/>
      <c r="LT61" s="50"/>
      <c r="LU61" s="50"/>
      <c r="LV61" s="50"/>
      <c r="LW61" s="50"/>
      <c r="LX61" s="50"/>
      <c r="LY61" s="50"/>
      <c r="LZ61" s="50"/>
      <c r="MA61" s="50"/>
      <c r="MB61" s="50"/>
      <c r="MC61" s="50"/>
      <c r="MD61" s="50"/>
      <c r="ME61" s="50"/>
      <c r="MF61" s="50"/>
      <c r="MG61" s="50"/>
      <c r="MH61" s="50"/>
      <c r="MI61" s="50"/>
      <c r="MJ61" s="50"/>
      <c r="MK61" s="50"/>
      <c r="ML61" s="50"/>
      <c r="MM61" s="50"/>
      <c r="MN61" s="50"/>
      <c r="MO61" s="50"/>
      <c r="MP61" s="50"/>
      <c r="MQ61" s="50"/>
      <c r="MR61" s="50"/>
      <c r="MS61" s="50"/>
      <c r="MT61" s="50"/>
      <c r="MU61" s="50"/>
      <c r="MV61" s="50"/>
      <c r="MW61" s="50"/>
      <c r="MX61" s="50"/>
      <c r="MY61" s="50"/>
      <c r="MZ61" s="50"/>
      <c r="NA61" s="50"/>
      <c r="NB61" s="50"/>
      <c r="NC61" s="50"/>
    </row>
    <row r="62" spans="1:367" hidden="1" x14ac:dyDescent="0.25"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7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  <c r="IW62" s="50"/>
      <c r="IX62" s="50"/>
      <c r="IY62" s="50"/>
      <c r="IZ62" s="50"/>
      <c r="JA62" s="50"/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/>
      <c r="JN62" s="50"/>
      <c r="JO62" s="50"/>
      <c r="JP62" s="50"/>
      <c r="JQ62" s="50"/>
      <c r="JR62" s="50"/>
      <c r="JS62" s="50"/>
      <c r="JT62" s="50"/>
      <c r="JU62" s="50"/>
      <c r="JV62" s="50"/>
      <c r="JW62" s="50"/>
      <c r="JX62" s="50"/>
      <c r="JY62" s="50"/>
      <c r="JZ62" s="50"/>
      <c r="KA62" s="50"/>
      <c r="KB62" s="50"/>
      <c r="KC62" s="50"/>
      <c r="KD62" s="50"/>
      <c r="KE62" s="50"/>
      <c r="KF62" s="50"/>
      <c r="KG62" s="50"/>
      <c r="KH62" s="50"/>
      <c r="KI62" s="50"/>
      <c r="KJ62" s="50"/>
      <c r="KK62" s="50"/>
      <c r="KL62" s="50"/>
      <c r="KM62" s="50"/>
      <c r="KN62" s="50"/>
      <c r="KO62" s="50"/>
      <c r="KP62" s="50"/>
      <c r="KQ62" s="50"/>
      <c r="KR62" s="50"/>
      <c r="KS62" s="50"/>
      <c r="KT62" s="50"/>
      <c r="KU62" s="50"/>
      <c r="KV62" s="50"/>
      <c r="KW62" s="50"/>
      <c r="KX62" s="50"/>
      <c r="KY62" s="50"/>
      <c r="KZ62" s="50"/>
      <c r="LA62" s="50"/>
      <c r="LB62" s="50"/>
      <c r="LC62" s="50"/>
      <c r="LD62" s="50"/>
      <c r="LE62" s="50"/>
      <c r="LF62" s="50"/>
      <c r="LG62" s="50"/>
      <c r="LH62" s="50"/>
      <c r="LI62" s="50"/>
      <c r="LJ62" s="50"/>
      <c r="LK62" s="50"/>
      <c r="LL62" s="50"/>
      <c r="LM62" s="50"/>
      <c r="LN62" s="50"/>
      <c r="LO62" s="50"/>
      <c r="LP62" s="50"/>
      <c r="LQ62" s="50"/>
      <c r="LR62" s="50"/>
      <c r="LS62" s="50"/>
      <c r="LT62" s="50"/>
      <c r="LU62" s="50"/>
      <c r="LV62" s="50"/>
      <c r="LW62" s="50"/>
      <c r="LX62" s="50"/>
      <c r="LY62" s="50"/>
      <c r="LZ62" s="50"/>
      <c r="MA62" s="50"/>
      <c r="MB62" s="50"/>
      <c r="MC62" s="50"/>
      <c r="MD62" s="50"/>
      <c r="ME62" s="50"/>
      <c r="MF62" s="50"/>
      <c r="MG62" s="50"/>
      <c r="MH62" s="50"/>
      <c r="MI62" s="50"/>
      <c r="MJ62" s="50"/>
      <c r="MK62" s="50"/>
      <c r="ML62" s="50"/>
      <c r="MM62" s="50"/>
      <c r="MN62" s="50"/>
      <c r="MO62" s="50"/>
      <c r="MP62" s="50"/>
      <c r="MQ62" s="50"/>
      <c r="MR62" s="50"/>
      <c r="MS62" s="50"/>
      <c r="MT62" s="50"/>
      <c r="MU62" s="50"/>
      <c r="MV62" s="50"/>
      <c r="MW62" s="50"/>
      <c r="MX62" s="50"/>
      <c r="MY62" s="50"/>
      <c r="MZ62" s="50"/>
      <c r="NA62" s="50"/>
      <c r="NB62" s="50"/>
      <c r="NC62" s="50"/>
    </row>
    <row r="63" spans="1:367" hidden="1" x14ac:dyDescent="0.25"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7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  <c r="IW63" s="51"/>
      <c r="IX63" s="51"/>
      <c r="IY63" s="51"/>
      <c r="IZ63" s="51"/>
      <c r="JA63" s="51"/>
      <c r="JB63" s="51"/>
      <c r="JC63" s="51"/>
      <c r="JD63" s="51"/>
      <c r="JE63" s="51"/>
      <c r="JF63" s="51"/>
      <c r="JG63" s="51"/>
      <c r="JH63" s="51"/>
      <c r="JI63" s="51"/>
      <c r="JJ63" s="51"/>
      <c r="JK63" s="51"/>
      <c r="JL63" s="51"/>
      <c r="JM63" s="51"/>
      <c r="JN63" s="51"/>
      <c r="JO63" s="51"/>
      <c r="JP63" s="51"/>
      <c r="JQ63" s="51"/>
      <c r="JR63" s="51"/>
      <c r="JS63" s="51"/>
      <c r="JT63" s="51"/>
      <c r="JU63" s="51"/>
      <c r="JV63" s="51"/>
      <c r="JW63" s="51"/>
      <c r="JX63" s="51"/>
      <c r="JY63" s="51"/>
      <c r="JZ63" s="51"/>
      <c r="KA63" s="51"/>
      <c r="KB63" s="51"/>
      <c r="KC63" s="51"/>
      <c r="KD63" s="51"/>
      <c r="KE63" s="51"/>
      <c r="KF63" s="51"/>
      <c r="KG63" s="51"/>
      <c r="KH63" s="51"/>
      <c r="KI63" s="51"/>
      <c r="KJ63" s="51"/>
      <c r="KK63" s="51"/>
      <c r="KL63" s="51"/>
      <c r="KM63" s="51"/>
      <c r="KN63" s="51"/>
      <c r="KO63" s="51"/>
      <c r="KP63" s="51"/>
      <c r="KQ63" s="51"/>
      <c r="KR63" s="51"/>
      <c r="KS63" s="51"/>
      <c r="KT63" s="51"/>
      <c r="KU63" s="51"/>
      <c r="KV63" s="51"/>
      <c r="KW63" s="51"/>
      <c r="KX63" s="51"/>
      <c r="KY63" s="51"/>
      <c r="KZ63" s="51"/>
      <c r="LA63" s="51"/>
      <c r="LB63" s="51"/>
      <c r="LC63" s="51"/>
      <c r="LD63" s="51"/>
      <c r="LE63" s="51"/>
      <c r="LF63" s="51"/>
      <c r="LG63" s="51"/>
      <c r="LH63" s="51"/>
      <c r="LI63" s="51"/>
      <c r="LJ63" s="51"/>
      <c r="LK63" s="51"/>
      <c r="LL63" s="51"/>
      <c r="LM63" s="51"/>
      <c r="LN63" s="51"/>
      <c r="LO63" s="51"/>
      <c r="LP63" s="51"/>
      <c r="LQ63" s="51"/>
      <c r="LR63" s="51"/>
      <c r="LS63" s="51"/>
      <c r="LT63" s="51"/>
      <c r="LU63" s="51"/>
      <c r="LV63" s="51"/>
      <c r="LW63" s="51"/>
      <c r="LX63" s="51"/>
      <c r="LY63" s="51"/>
      <c r="LZ63" s="51"/>
      <c r="MA63" s="51"/>
      <c r="MB63" s="51"/>
      <c r="MC63" s="51"/>
      <c r="MD63" s="51"/>
      <c r="ME63" s="51"/>
      <c r="MF63" s="51"/>
      <c r="MG63" s="51"/>
      <c r="MH63" s="51"/>
      <c r="MI63" s="51"/>
      <c r="MJ63" s="51"/>
      <c r="MK63" s="51"/>
      <c r="ML63" s="51"/>
      <c r="MM63" s="51"/>
      <c r="MN63" s="51"/>
      <c r="MO63" s="51"/>
      <c r="MP63" s="51"/>
      <c r="MQ63" s="51"/>
      <c r="MR63" s="51"/>
      <c r="MS63" s="51"/>
      <c r="MT63" s="51"/>
      <c r="MU63" s="51"/>
      <c r="MV63" s="51"/>
      <c r="MW63" s="51"/>
      <c r="MX63" s="51"/>
      <c r="MY63" s="51"/>
      <c r="MZ63" s="51"/>
      <c r="NA63" s="51"/>
      <c r="NB63" s="51"/>
      <c r="NC63" s="51"/>
    </row>
    <row r="64" spans="1:367" hidden="1" x14ac:dyDescent="0.25"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7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</row>
    <row r="65" spans="6:367" hidden="1" x14ac:dyDescent="0.25"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6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  <c r="FW65" s="49"/>
      <c r="FX65" s="49"/>
      <c r="FY65" s="49"/>
      <c r="FZ65" s="49"/>
      <c r="GA65" s="49"/>
      <c r="GB65" s="49"/>
      <c r="GC65" s="49"/>
      <c r="GD65" s="49"/>
      <c r="GE65" s="49"/>
      <c r="GF65" s="49"/>
      <c r="GG65" s="49"/>
      <c r="GH65" s="49"/>
      <c r="GI65" s="49"/>
      <c r="GJ65" s="49"/>
      <c r="GK65" s="49"/>
      <c r="GL65" s="49"/>
      <c r="GM65" s="49"/>
      <c r="GN65" s="49"/>
      <c r="GO65" s="49"/>
      <c r="GP65" s="49"/>
      <c r="GQ65" s="49"/>
      <c r="GR65" s="49"/>
      <c r="GS65" s="49"/>
      <c r="GT65" s="49"/>
      <c r="GU65" s="49"/>
      <c r="GV65" s="49"/>
      <c r="GW65" s="49"/>
      <c r="GX65" s="49"/>
      <c r="GY65" s="49"/>
      <c r="GZ65" s="49"/>
      <c r="HA65" s="49"/>
      <c r="HB65" s="49"/>
      <c r="HC65" s="49"/>
      <c r="HD65" s="49"/>
      <c r="HE65" s="49"/>
      <c r="HF65" s="49"/>
      <c r="HG65" s="49"/>
      <c r="HH65" s="49"/>
      <c r="HI65" s="49"/>
      <c r="HJ65" s="49"/>
      <c r="HK65" s="49"/>
      <c r="HL65" s="49"/>
      <c r="HM65" s="49"/>
      <c r="HN65" s="49"/>
      <c r="HO65" s="49"/>
      <c r="HP65" s="49"/>
      <c r="HQ65" s="49"/>
      <c r="HR65" s="49"/>
      <c r="HS65" s="49"/>
      <c r="HT65" s="49"/>
      <c r="HU65" s="49"/>
      <c r="HV65" s="49"/>
      <c r="HW65" s="49"/>
      <c r="HX65" s="49"/>
      <c r="HY65" s="49"/>
      <c r="HZ65" s="49"/>
      <c r="IA65" s="49"/>
      <c r="IB65" s="49"/>
      <c r="IC65" s="49"/>
      <c r="ID65" s="49"/>
      <c r="IE65" s="49"/>
      <c r="IF65" s="49"/>
      <c r="IG65" s="49"/>
      <c r="IH65" s="49"/>
      <c r="II65" s="49"/>
      <c r="IJ65" s="49"/>
      <c r="IK65" s="49"/>
      <c r="IL65" s="49"/>
      <c r="IM65" s="49"/>
      <c r="IN65" s="49"/>
      <c r="IO65" s="49"/>
      <c r="IP65" s="49"/>
      <c r="IQ65" s="49"/>
      <c r="IR65" s="49"/>
      <c r="IS65" s="49"/>
      <c r="IT65" s="49"/>
      <c r="IU65" s="49"/>
      <c r="IV65" s="49"/>
      <c r="IW65" s="49"/>
      <c r="IX65" s="49"/>
      <c r="IY65" s="49"/>
      <c r="IZ65" s="49"/>
      <c r="JA65" s="49"/>
      <c r="JB65" s="49"/>
      <c r="JC65" s="49"/>
      <c r="JD65" s="49"/>
      <c r="JE65" s="49"/>
      <c r="JF65" s="49"/>
      <c r="JG65" s="49"/>
      <c r="JH65" s="49"/>
      <c r="JI65" s="49"/>
      <c r="JJ65" s="49"/>
      <c r="JK65" s="49"/>
      <c r="JL65" s="49"/>
      <c r="JM65" s="49"/>
      <c r="JN65" s="49"/>
      <c r="JO65" s="49"/>
      <c r="JP65" s="49"/>
      <c r="JQ65" s="49"/>
      <c r="JR65" s="49"/>
      <c r="JS65" s="49"/>
      <c r="JT65" s="49"/>
      <c r="JU65" s="49"/>
      <c r="JV65" s="49"/>
      <c r="JW65" s="49"/>
      <c r="JX65" s="49"/>
      <c r="JY65" s="49"/>
      <c r="JZ65" s="49"/>
      <c r="KA65" s="49"/>
      <c r="KB65" s="49"/>
      <c r="KC65" s="49"/>
      <c r="KD65" s="49"/>
      <c r="KE65" s="49"/>
      <c r="KF65" s="49"/>
      <c r="KG65" s="49"/>
      <c r="KH65" s="49"/>
      <c r="KI65" s="49"/>
      <c r="KJ65" s="49"/>
      <c r="KK65" s="49"/>
      <c r="KL65" s="49"/>
      <c r="KM65" s="49"/>
      <c r="KN65" s="49"/>
      <c r="KO65" s="49"/>
      <c r="KP65" s="49"/>
      <c r="KQ65" s="49"/>
      <c r="KR65" s="49"/>
      <c r="KS65" s="49"/>
      <c r="KT65" s="49"/>
      <c r="KU65" s="49"/>
      <c r="KV65" s="49"/>
      <c r="KW65" s="49"/>
      <c r="KX65" s="49"/>
      <c r="KY65" s="49"/>
      <c r="KZ65" s="49"/>
      <c r="LA65" s="49"/>
      <c r="LB65" s="49"/>
      <c r="LC65" s="49"/>
      <c r="LD65" s="49"/>
      <c r="LE65" s="49"/>
      <c r="LF65" s="49"/>
      <c r="LG65" s="49"/>
      <c r="LH65" s="49"/>
      <c r="LI65" s="49"/>
      <c r="LJ65" s="49"/>
      <c r="LK65" s="49"/>
      <c r="LL65" s="49"/>
      <c r="LM65" s="49"/>
      <c r="LN65" s="49"/>
      <c r="LO65" s="49"/>
      <c r="LP65" s="49"/>
      <c r="LQ65" s="49"/>
      <c r="LR65" s="49"/>
      <c r="LS65" s="49"/>
      <c r="LT65" s="49"/>
      <c r="LU65" s="49"/>
      <c r="LV65" s="49"/>
      <c r="LW65" s="49"/>
      <c r="LX65" s="49"/>
      <c r="LY65" s="49"/>
      <c r="LZ65" s="49"/>
      <c r="MA65" s="49"/>
      <c r="MB65" s="49"/>
      <c r="MC65" s="49"/>
      <c r="MD65" s="49"/>
      <c r="ME65" s="49"/>
      <c r="MF65" s="49"/>
      <c r="MG65" s="49"/>
      <c r="MH65" s="49"/>
      <c r="MI65" s="49"/>
      <c r="MJ65" s="49"/>
      <c r="MK65" s="49"/>
      <c r="ML65" s="49"/>
      <c r="MM65" s="49"/>
      <c r="MN65" s="49"/>
      <c r="MO65" s="49"/>
      <c r="MP65" s="49"/>
      <c r="MQ65" s="49"/>
      <c r="MR65" s="49"/>
      <c r="MS65" s="49"/>
      <c r="MT65" s="49"/>
      <c r="MU65" s="49"/>
      <c r="MV65" s="49"/>
      <c r="MW65" s="49"/>
      <c r="MX65" s="49"/>
      <c r="MY65" s="49"/>
      <c r="MZ65" s="49"/>
      <c r="NA65" s="49"/>
      <c r="NB65" s="49"/>
      <c r="NC65" s="49"/>
    </row>
    <row r="66" spans="6:367" hidden="1" x14ac:dyDescent="0.25"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7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50"/>
      <c r="LH66" s="50"/>
      <c r="LI66" s="50"/>
      <c r="LJ66" s="50"/>
      <c r="LK66" s="50"/>
      <c r="LL66" s="50"/>
      <c r="LM66" s="50"/>
      <c r="LN66" s="50"/>
      <c r="LO66" s="50"/>
      <c r="LP66" s="50"/>
      <c r="LQ66" s="50"/>
      <c r="LR66" s="50"/>
      <c r="LS66" s="50"/>
      <c r="LT66" s="50"/>
      <c r="LU66" s="50"/>
      <c r="LV66" s="50"/>
      <c r="LW66" s="50"/>
      <c r="LX66" s="50"/>
      <c r="LY66" s="50"/>
      <c r="LZ66" s="50"/>
      <c r="MA66" s="50"/>
      <c r="MB66" s="50"/>
      <c r="MC66" s="50"/>
      <c r="MD66" s="50"/>
      <c r="ME66" s="50"/>
      <c r="MF66" s="50"/>
      <c r="MG66" s="50"/>
      <c r="MH66" s="50"/>
      <c r="MI66" s="50"/>
      <c r="MJ66" s="50"/>
      <c r="MK66" s="50"/>
      <c r="ML66" s="50"/>
      <c r="MM66" s="50"/>
      <c r="MN66" s="50"/>
      <c r="MO66" s="50"/>
      <c r="MP66" s="50"/>
      <c r="MQ66" s="50"/>
      <c r="MR66" s="50"/>
      <c r="MS66" s="50"/>
      <c r="MT66" s="50"/>
      <c r="MU66" s="50"/>
      <c r="MV66" s="50"/>
      <c r="MW66" s="50"/>
      <c r="MX66" s="50"/>
      <c r="MY66" s="50"/>
      <c r="MZ66" s="50"/>
      <c r="NA66" s="50"/>
      <c r="NB66" s="50"/>
      <c r="NC66" s="50"/>
    </row>
    <row r="67" spans="6:367" hidden="1" x14ac:dyDescent="0.25"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7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  <c r="IW67" s="51"/>
      <c r="IX67" s="51"/>
      <c r="IY67" s="51"/>
      <c r="IZ67" s="51"/>
      <c r="JA67" s="51"/>
      <c r="JB67" s="51"/>
      <c r="JC67" s="51"/>
      <c r="JD67" s="51"/>
      <c r="JE67" s="51"/>
      <c r="JF67" s="51"/>
      <c r="JG67" s="51"/>
      <c r="JH67" s="51"/>
      <c r="JI67" s="51"/>
      <c r="JJ67" s="51"/>
      <c r="JK67" s="51"/>
      <c r="JL67" s="51"/>
      <c r="JM67" s="51"/>
      <c r="JN67" s="51"/>
      <c r="JO67" s="51"/>
      <c r="JP67" s="51"/>
      <c r="JQ67" s="51"/>
      <c r="JR67" s="51"/>
      <c r="JS67" s="51"/>
      <c r="JT67" s="51"/>
      <c r="JU67" s="51"/>
      <c r="JV67" s="51"/>
      <c r="JW67" s="51"/>
      <c r="JX67" s="51"/>
      <c r="JY67" s="51"/>
      <c r="JZ67" s="51"/>
      <c r="KA67" s="51"/>
      <c r="KB67" s="51"/>
      <c r="KC67" s="51"/>
      <c r="KD67" s="51"/>
      <c r="KE67" s="51"/>
      <c r="KF67" s="51"/>
      <c r="KG67" s="51"/>
      <c r="KH67" s="51"/>
      <c r="KI67" s="51"/>
      <c r="KJ67" s="51"/>
      <c r="KK67" s="51"/>
      <c r="KL67" s="51"/>
      <c r="KM67" s="51"/>
      <c r="KN67" s="51"/>
      <c r="KO67" s="51"/>
      <c r="KP67" s="51"/>
      <c r="KQ67" s="51"/>
      <c r="KR67" s="51"/>
      <c r="KS67" s="51"/>
      <c r="KT67" s="51"/>
      <c r="KU67" s="51"/>
      <c r="KV67" s="51"/>
      <c r="KW67" s="51"/>
      <c r="KX67" s="51"/>
      <c r="KY67" s="51"/>
      <c r="KZ67" s="51"/>
      <c r="LA67" s="51"/>
      <c r="LB67" s="51"/>
      <c r="LC67" s="51"/>
      <c r="LD67" s="51"/>
      <c r="LE67" s="51"/>
      <c r="LF67" s="51"/>
      <c r="LG67" s="51"/>
      <c r="LH67" s="51"/>
      <c r="LI67" s="51"/>
      <c r="LJ67" s="51"/>
      <c r="LK67" s="51"/>
      <c r="LL67" s="51"/>
      <c r="LM67" s="51"/>
      <c r="LN67" s="51"/>
      <c r="LO67" s="51"/>
      <c r="LP67" s="51"/>
      <c r="LQ67" s="51"/>
      <c r="LR67" s="51"/>
      <c r="LS67" s="51"/>
      <c r="LT67" s="51"/>
      <c r="LU67" s="51"/>
      <c r="LV67" s="51"/>
      <c r="LW67" s="51"/>
      <c r="LX67" s="51"/>
      <c r="LY67" s="51"/>
      <c r="LZ67" s="51"/>
      <c r="MA67" s="51"/>
      <c r="MB67" s="51"/>
      <c r="MC67" s="51"/>
      <c r="MD67" s="51"/>
      <c r="ME67" s="51"/>
      <c r="MF67" s="51"/>
      <c r="MG67" s="51"/>
      <c r="MH67" s="51"/>
      <c r="MI67" s="51"/>
      <c r="MJ67" s="51"/>
      <c r="MK67" s="51"/>
      <c r="ML67" s="51"/>
      <c r="MM67" s="51"/>
      <c r="MN67" s="51"/>
      <c r="MO67" s="51"/>
      <c r="MP67" s="51"/>
      <c r="MQ67" s="51"/>
      <c r="MR67" s="51"/>
      <c r="MS67" s="51"/>
      <c r="MT67" s="51"/>
      <c r="MU67" s="51"/>
      <c r="MV67" s="51"/>
      <c r="MW67" s="51"/>
      <c r="MX67" s="51"/>
      <c r="MY67" s="51"/>
      <c r="MZ67" s="51"/>
      <c r="NA67" s="51"/>
      <c r="NB67" s="51"/>
      <c r="NC67" s="51"/>
    </row>
    <row r="68" spans="6:367" hidden="1" x14ac:dyDescent="0.25"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73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  <c r="IN68" s="28"/>
      <c r="IO68" s="28"/>
      <c r="IP68" s="28"/>
      <c r="IQ68" s="28"/>
      <c r="IR68" s="28"/>
      <c r="IS68" s="28"/>
      <c r="IT68" s="28"/>
      <c r="IU68" s="28"/>
      <c r="IV68" s="28"/>
      <c r="IW68" s="28"/>
      <c r="IX68" s="28"/>
      <c r="IY68" s="28"/>
      <c r="IZ68" s="28"/>
      <c r="JA68" s="28"/>
      <c r="JB68" s="28"/>
      <c r="JC68" s="28"/>
      <c r="JD68" s="28"/>
      <c r="JE68" s="28"/>
      <c r="JF68" s="28"/>
      <c r="JG68" s="28"/>
      <c r="JH68" s="28"/>
      <c r="JI68" s="28"/>
      <c r="JJ68" s="28"/>
      <c r="JK68" s="28"/>
      <c r="JL68" s="28"/>
      <c r="JM68" s="28"/>
      <c r="JN68" s="28"/>
      <c r="JO68" s="28"/>
      <c r="JP68" s="28"/>
      <c r="JQ68" s="28"/>
      <c r="JR68" s="28"/>
      <c r="JS68" s="28"/>
      <c r="JT68" s="28"/>
      <c r="JU68" s="28"/>
      <c r="JV68" s="28"/>
      <c r="JW68" s="28"/>
      <c r="JX68" s="28"/>
      <c r="JY68" s="28"/>
      <c r="JZ68" s="28"/>
      <c r="KA68" s="28"/>
      <c r="KB68" s="28"/>
      <c r="KC68" s="28"/>
      <c r="KD68" s="28"/>
      <c r="KE68" s="28"/>
      <c r="KF68" s="28"/>
      <c r="KG68" s="28"/>
      <c r="KH68" s="28"/>
      <c r="KI68" s="28"/>
      <c r="KJ68" s="28"/>
      <c r="KK68" s="28"/>
      <c r="KL68" s="28"/>
      <c r="KM68" s="28"/>
      <c r="KN68" s="28"/>
      <c r="KO68" s="28"/>
      <c r="KP68" s="28"/>
      <c r="KQ68" s="28"/>
      <c r="KR68" s="28"/>
      <c r="KS68" s="28"/>
      <c r="KT68" s="28"/>
      <c r="KU68" s="28"/>
      <c r="KV68" s="28"/>
      <c r="KW68" s="28"/>
      <c r="KX68" s="28"/>
      <c r="KY68" s="28"/>
      <c r="KZ68" s="28"/>
      <c r="LA68" s="28"/>
      <c r="LB68" s="28"/>
      <c r="LC68" s="28"/>
      <c r="LD68" s="28"/>
      <c r="LE68" s="28"/>
      <c r="LF68" s="28"/>
      <c r="LG68" s="28"/>
      <c r="LH68" s="28"/>
      <c r="LI68" s="28"/>
      <c r="LJ68" s="28"/>
      <c r="LK68" s="28"/>
      <c r="LL68" s="28"/>
      <c r="LM68" s="28"/>
      <c r="LN68" s="28"/>
      <c r="LO68" s="28"/>
      <c r="LP68" s="28"/>
      <c r="LQ68" s="28"/>
      <c r="LR68" s="28"/>
      <c r="LS68" s="28"/>
      <c r="LT68" s="28"/>
      <c r="LU68" s="28"/>
      <c r="LV68" s="28"/>
      <c r="LW68" s="28"/>
      <c r="LX68" s="28"/>
      <c r="LY68" s="28"/>
      <c r="LZ68" s="28"/>
      <c r="MA68" s="28"/>
      <c r="MB68" s="28"/>
      <c r="MC68" s="28"/>
      <c r="MD68" s="28"/>
      <c r="ME68" s="28"/>
      <c r="MF68" s="28"/>
      <c r="MG68" s="28"/>
      <c r="MH68" s="28"/>
      <c r="MI68" s="28"/>
      <c r="MJ68" s="28"/>
      <c r="MK68" s="28"/>
      <c r="ML68" s="28"/>
      <c r="MM68" s="28"/>
      <c r="MN68" s="28"/>
      <c r="MO68" s="28"/>
      <c r="MP68" s="28"/>
      <c r="MQ68" s="28"/>
      <c r="MR68" s="28"/>
      <c r="MS68" s="28"/>
      <c r="MT68" s="28"/>
      <c r="MU68" s="28"/>
      <c r="MV68" s="28"/>
      <c r="MW68" s="28"/>
      <c r="MX68" s="28"/>
      <c r="MY68" s="28"/>
      <c r="MZ68" s="28"/>
      <c r="NA68" s="28"/>
      <c r="NB68" s="28"/>
      <c r="NC68" s="28"/>
    </row>
    <row r="69" spans="6:367" hidden="1" x14ac:dyDescent="0.25"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74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29"/>
      <c r="JC69" s="29"/>
      <c r="JD69" s="29"/>
      <c r="JE69" s="29"/>
      <c r="JF69" s="29"/>
      <c r="JG69" s="29"/>
      <c r="JH69" s="29"/>
      <c r="JI69" s="29"/>
      <c r="JJ69" s="29"/>
      <c r="JK69" s="29"/>
      <c r="JL69" s="29"/>
      <c r="JM69" s="29"/>
      <c r="JN69" s="29"/>
      <c r="JO69" s="29"/>
      <c r="JP69" s="29"/>
      <c r="JQ69" s="29"/>
      <c r="JR69" s="29"/>
      <c r="JS69" s="29"/>
      <c r="JT69" s="29"/>
      <c r="JU69" s="29"/>
      <c r="JV69" s="29"/>
      <c r="JW69" s="29"/>
      <c r="JX69" s="29"/>
      <c r="JY69" s="29"/>
      <c r="JZ69" s="29"/>
      <c r="KA69" s="29"/>
      <c r="KB69" s="29"/>
      <c r="KC69" s="29"/>
      <c r="KD69" s="29"/>
      <c r="KE69" s="29"/>
      <c r="KF69" s="29"/>
      <c r="KG69" s="29"/>
      <c r="KH69" s="29"/>
      <c r="KI69" s="29"/>
      <c r="KJ69" s="29"/>
      <c r="KK69" s="29"/>
      <c r="KL69" s="29"/>
      <c r="KM69" s="29"/>
      <c r="KN69" s="29"/>
      <c r="KO69" s="29"/>
      <c r="KP69" s="29"/>
      <c r="KQ69" s="29"/>
      <c r="KR69" s="29"/>
      <c r="KS69" s="29"/>
      <c r="KT69" s="29"/>
      <c r="KU69" s="29"/>
      <c r="KV69" s="29"/>
      <c r="KW69" s="29"/>
      <c r="KX69" s="29"/>
      <c r="KY69" s="29"/>
      <c r="KZ69" s="29"/>
      <c r="LA69" s="29"/>
      <c r="LB69" s="29"/>
      <c r="LC69" s="29"/>
      <c r="LD69" s="29"/>
      <c r="LE69" s="29"/>
      <c r="LF69" s="29"/>
      <c r="LG69" s="29"/>
      <c r="LH69" s="29"/>
      <c r="LI69" s="29"/>
      <c r="LJ69" s="29"/>
      <c r="LK69" s="29"/>
      <c r="LL69" s="29"/>
      <c r="LM69" s="29"/>
      <c r="LN69" s="29"/>
      <c r="LO69" s="29"/>
      <c r="LP69" s="29"/>
      <c r="LQ69" s="29"/>
      <c r="LR69" s="29"/>
      <c r="LS69" s="29"/>
      <c r="LT69" s="29"/>
      <c r="LU69" s="29"/>
      <c r="LV69" s="29"/>
      <c r="LW69" s="29"/>
      <c r="LX69" s="29"/>
      <c r="LY69" s="29"/>
      <c r="LZ69" s="29"/>
      <c r="MA69" s="29"/>
      <c r="MB69" s="29"/>
      <c r="MC69" s="29"/>
      <c r="MD69" s="29"/>
      <c r="ME69" s="29"/>
      <c r="MF69" s="29"/>
      <c r="MG69" s="29"/>
      <c r="MH69" s="29"/>
      <c r="MI69" s="29"/>
      <c r="MJ69" s="29"/>
      <c r="MK69" s="29"/>
      <c r="ML69" s="29"/>
      <c r="MM69" s="29"/>
      <c r="MN69" s="29"/>
      <c r="MO69" s="29"/>
      <c r="MP69" s="29"/>
      <c r="MQ69" s="29"/>
      <c r="MR69" s="29"/>
      <c r="MS69" s="29"/>
      <c r="MT69" s="29"/>
      <c r="MU69" s="29"/>
      <c r="MV69" s="29"/>
      <c r="MW69" s="29"/>
      <c r="MX69" s="29"/>
      <c r="MY69" s="29"/>
      <c r="MZ69" s="29"/>
      <c r="NA69" s="29"/>
      <c r="NB69" s="29"/>
      <c r="NC69" s="29"/>
    </row>
    <row r="70" spans="6:367" hidden="1" x14ac:dyDescent="0.25"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74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IV70" s="29"/>
      <c r="IW70" s="29"/>
      <c r="IX70" s="29"/>
      <c r="IY70" s="29"/>
      <c r="IZ70" s="29"/>
      <c r="JA70" s="29"/>
      <c r="JB70" s="29"/>
      <c r="JC70" s="29"/>
      <c r="JD70" s="29"/>
      <c r="JE70" s="29"/>
      <c r="JF70" s="29"/>
      <c r="JG70" s="29"/>
      <c r="JH70" s="29"/>
      <c r="JI70" s="29"/>
      <c r="JJ70" s="29"/>
      <c r="JK70" s="29"/>
      <c r="JL70" s="29"/>
      <c r="JM70" s="29"/>
      <c r="JN70" s="29"/>
      <c r="JO70" s="29"/>
      <c r="JP70" s="29"/>
      <c r="JQ70" s="29"/>
      <c r="JR70" s="29"/>
      <c r="JS70" s="29"/>
      <c r="JT70" s="29"/>
      <c r="JU70" s="29"/>
      <c r="JV70" s="29"/>
      <c r="JW70" s="29"/>
      <c r="JX70" s="29"/>
      <c r="JY70" s="29"/>
      <c r="JZ70" s="29"/>
      <c r="KA70" s="29"/>
      <c r="KB70" s="29"/>
      <c r="KC70" s="29"/>
      <c r="KD70" s="29"/>
      <c r="KE70" s="29"/>
      <c r="KF70" s="29"/>
      <c r="KG70" s="29"/>
      <c r="KH70" s="29"/>
      <c r="KI70" s="29"/>
      <c r="KJ70" s="29"/>
      <c r="KK70" s="29"/>
      <c r="KL70" s="29"/>
      <c r="KM70" s="29"/>
      <c r="KN70" s="29"/>
      <c r="KO70" s="29"/>
      <c r="KP70" s="29"/>
      <c r="KQ70" s="29"/>
      <c r="KR70" s="29"/>
      <c r="KS70" s="29"/>
      <c r="KT70" s="29"/>
      <c r="KU70" s="29"/>
      <c r="KV70" s="29"/>
      <c r="KW70" s="29"/>
      <c r="KX70" s="29"/>
      <c r="KY70" s="29"/>
      <c r="KZ70" s="29"/>
      <c r="LA70" s="29"/>
      <c r="LB70" s="29"/>
      <c r="LC70" s="29"/>
      <c r="LD70" s="29"/>
      <c r="LE70" s="29"/>
      <c r="LF70" s="29"/>
      <c r="LG70" s="29"/>
      <c r="LH70" s="29"/>
      <c r="LI70" s="29"/>
      <c r="LJ70" s="29"/>
      <c r="LK70" s="29"/>
      <c r="LL70" s="29"/>
      <c r="LM70" s="29"/>
      <c r="LN70" s="29"/>
      <c r="LO70" s="29"/>
      <c r="LP70" s="29"/>
      <c r="LQ70" s="29"/>
      <c r="LR70" s="29"/>
      <c r="LS70" s="29"/>
      <c r="LT70" s="29"/>
      <c r="LU70" s="29"/>
      <c r="LV70" s="29"/>
      <c r="LW70" s="29"/>
      <c r="LX70" s="29"/>
      <c r="LY70" s="29"/>
      <c r="LZ70" s="29"/>
      <c r="MA70" s="29"/>
      <c r="MB70" s="29"/>
      <c r="MC70" s="29"/>
      <c r="MD70" s="29"/>
      <c r="ME70" s="29"/>
      <c r="MF70" s="29"/>
      <c r="MG70" s="29"/>
      <c r="MH70" s="29"/>
      <c r="MI70" s="29"/>
      <c r="MJ70" s="29"/>
      <c r="MK70" s="29"/>
      <c r="ML70" s="29"/>
      <c r="MM70" s="29"/>
      <c r="MN70" s="29"/>
      <c r="MO70" s="29"/>
      <c r="MP70" s="29"/>
      <c r="MQ70" s="29"/>
      <c r="MR70" s="29"/>
      <c r="MS70" s="29"/>
      <c r="MT70" s="29"/>
      <c r="MU70" s="29"/>
      <c r="MV70" s="29"/>
      <c r="MW70" s="29"/>
      <c r="MX70" s="29"/>
      <c r="MY70" s="29"/>
      <c r="MZ70" s="29"/>
      <c r="NA70" s="29"/>
      <c r="NB70" s="29"/>
      <c r="NC70" s="29"/>
    </row>
    <row r="71" spans="6:367" hidden="1" x14ac:dyDescent="0.25"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74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  <c r="IT71" s="29"/>
      <c r="IU71" s="29"/>
      <c r="IV71" s="29"/>
      <c r="IW71" s="29"/>
      <c r="IX71" s="29"/>
      <c r="IY71" s="29"/>
      <c r="IZ71" s="29"/>
      <c r="JA71" s="29"/>
      <c r="JB71" s="29"/>
      <c r="JC71" s="29"/>
      <c r="JD71" s="29"/>
      <c r="JE71" s="29"/>
      <c r="JF71" s="29"/>
      <c r="JG71" s="29"/>
      <c r="JH71" s="29"/>
      <c r="JI71" s="29"/>
      <c r="JJ71" s="29"/>
      <c r="JK71" s="29"/>
      <c r="JL71" s="29"/>
      <c r="JM71" s="29"/>
      <c r="JN71" s="29"/>
      <c r="JO71" s="29"/>
      <c r="JP71" s="29"/>
      <c r="JQ71" s="29"/>
      <c r="JR71" s="29"/>
      <c r="JS71" s="29"/>
      <c r="JT71" s="29"/>
      <c r="JU71" s="29"/>
      <c r="JV71" s="29"/>
      <c r="JW71" s="29"/>
      <c r="JX71" s="29"/>
      <c r="JY71" s="29"/>
      <c r="JZ71" s="29"/>
      <c r="KA71" s="29"/>
      <c r="KB71" s="29"/>
      <c r="KC71" s="29"/>
      <c r="KD71" s="29"/>
      <c r="KE71" s="29"/>
      <c r="KF71" s="29"/>
      <c r="KG71" s="29"/>
      <c r="KH71" s="29"/>
      <c r="KI71" s="29"/>
      <c r="KJ71" s="29"/>
      <c r="KK71" s="29"/>
      <c r="KL71" s="29"/>
      <c r="KM71" s="29"/>
      <c r="KN71" s="29"/>
      <c r="KO71" s="29"/>
      <c r="KP71" s="29"/>
      <c r="KQ71" s="29"/>
      <c r="KR71" s="29"/>
      <c r="KS71" s="29"/>
      <c r="KT71" s="29"/>
      <c r="KU71" s="29"/>
      <c r="KV71" s="29"/>
      <c r="KW71" s="29"/>
      <c r="KX71" s="29"/>
      <c r="KY71" s="29"/>
      <c r="KZ71" s="29"/>
      <c r="LA71" s="29"/>
      <c r="LB71" s="29"/>
      <c r="LC71" s="29"/>
      <c r="LD71" s="29"/>
      <c r="LE71" s="29"/>
      <c r="LF71" s="29"/>
      <c r="LG71" s="29"/>
      <c r="LH71" s="29"/>
      <c r="LI71" s="29"/>
      <c r="LJ71" s="29"/>
      <c r="LK71" s="29"/>
      <c r="LL71" s="29"/>
      <c r="LM71" s="29"/>
      <c r="LN71" s="29"/>
      <c r="LO71" s="29"/>
      <c r="LP71" s="29"/>
      <c r="LQ71" s="29"/>
      <c r="LR71" s="29"/>
      <c r="LS71" s="29"/>
      <c r="LT71" s="29"/>
      <c r="LU71" s="29"/>
      <c r="LV71" s="29"/>
      <c r="LW71" s="29"/>
      <c r="LX71" s="29"/>
      <c r="LY71" s="29"/>
      <c r="LZ71" s="29"/>
      <c r="MA71" s="29"/>
      <c r="MB71" s="29"/>
      <c r="MC71" s="29"/>
      <c r="MD71" s="29"/>
      <c r="ME71" s="29"/>
      <c r="MF71" s="29"/>
      <c r="MG71" s="29"/>
      <c r="MH71" s="29"/>
      <c r="MI71" s="29"/>
      <c r="MJ71" s="29"/>
      <c r="MK71" s="29"/>
      <c r="ML71" s="29"/>
      <c r="MM71" s="29"/>
      <c r="MN71" s="29"/>
      <c r="MO71" s="29"/>
      <c r="MP71" s="29"/>
      <c r="MQ71" s="29"/>
      <c r="MR71" s="29"/>
      <c r="MS71" s="29"/>
      <c r="MT71" s="29"/>
      <c r="MU71" s="29"/>
      <c r="MV71" s="29"/>
      <c r="MW71" s="29"/>
      <c r="MX71" s="29"/>
      <c r="MY71" s="29"/>
      <c r="MZ71" s="29"/>
      <c r="NA71" s="29"/>
      <c r="NB71" s="29"/>
      <c r="NC71" s="29"/>
    </row>
    <row r="81" spans="13:13" hidden="1" x14ac:dyDescent="0.25">
      <c r="M81">
        <f>K81-J81</f>
        <v>0</v>
      </c>
    </row>
    <row r="105" spans="3:3" hidden="1" x14ac:dyDescent="0.25">
      <c r="C105" t="e">
        <f>HLOOKUP($F$3,Dados!$B$1:$NC$49,28,0)/HLOOKUP($F$3,Dados!$B$1:$NC$49,27,0)</f>
        <v>#N/A</v>
      </c>
    </row>
    <row r="140" spans="6:14" hidden="1" x14ac:dyDescent="0.25">
      <c r="F140">
        <v>0</v>
      </c>
      <c r="G140">
        <v>0</v>
      </c>
      <c r="M140">
        <v>0</v>
      </c>
      <c r="N140">
        <v>0</v>
      </c>
    </row>
    <row r="141" spans="6:14" hidden="1" x14ac:dyDescent="0.25">
      <c r="F141">
        <v>0</v>
      </c>
      <c r="G141">
        <v>0</v>
      </c>
      <c r="M141">
        <v>0</v>
      </c>
      <c r="N141">
        <v>0</v>
      </c>
    </row>
    <row r="142" spans="6:14" hidden="1" x14ac:dyDescent="0.25">
      <c r="F142">
        <v>0</v>
      </c>
      <c r="G142">
        <v>0</v>
      </c>
      <c r="M142">
        <v>0</v>
      </c>
      <c r="N142">
        <v>0</v>
      </c>
    </row>
    <row r="143" spans="6:14" hidden="1" x14ac:dyDescent="0.25">
      <c r="F143">
        <v>0</v>
      </c>
      <c r="G143">
        <v>2180</v>
      </c>
      <c r="M143">
        <v>0</v>
      </c>
      <c r="N143">
        <v>2050</v>
      </c>
    </row>
    <row r="144" spans="6:14" hidden="1" x14ac:dyDescent="0.25">
      <c r="F144">
        <v>0</v>
      </c>
      <c r="G144">
        <v>0</v>
      </c>
      <c r="M144">
        <v>0</v>
      </c>
      <c r="N144">
        <v>360</v>
      </c>
    </row>
    <row r="145" spans="6:14" hidden="1" x14ac:dyDescent="0.25">
      <c r="F145">
        <v>0</v>
      </c>
      <c r="G145">
        <v>550</v>
      </c>
      <c r="M145">
        <v>0</v>
      </c>
      <c r="N145">
        <v>4580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H44"/>
  <sheetViews>
    <sheetView topLeftCell="C16" workbookViewId="0">
      <selection activeCell="C30" sqref="C30"/>
    </sheetView>
  </sheetViews>
  <sheetFormatPr defaultColWidth="0" defaultRowHeight="15" zeroHeight="1" x14ac:dyDescent="0.25"/>
  <cols>
    <col min="1" max="1" width="41" bestFit="1" customWidth="1"/>
    <col min="2" max="2" width="60.28515625" bestFit="1" customWidth="1"/>
    <col min="3" max="3" width="65.42578125" bestFit="1" customWidth="1"/>
    <col min="4" max="4" width="15.140625" bestFit="1" customWidth="1"/>
    <col min="5" max="5" width="55.85546875" bestFit="1" customWidth="1"/>
    <col min="6" max="6" width="155.140625" bestFit="1" customWidth="1"/>
    <col min="7" max="7" width="17.7109375" bestFit="1" customWidth="1"/>
    <col min="8" max="8" width="11.85546875" hidden="1" customWidth="1"/>
    <col min="9" max="16384" width="9.140625" hidden="1"/>
  </cols>
  <sheetData>
    <row r="1" spans="1:7" x14ac:dyDescent="0.25">
      <c r="A1" s="1" t="s">
        <v>130</v>
      </c>
      <c r="B1" s="1" t="s">
        <v>1</v>
      </c>
      <c r="C1" s="1" t="s">
        <v>4</v>
      </c>
      <c r="D1" s="1" t="s">
        <v>156</v>
      </c>
      <c r="E1" s="1" t="s">
        <v>136</v>
      </c>
    </row>
    <row r="2" spans="1:7" x14ac:dyDescent="0.25">
      <c r="A2" s="2" t="s">
        <v>72</v>
      </c>
      <c r="B2" s="2" t="s">
        <v>7</v>
      </c>
      <c r="C2" s="2" t="s">
        <v>14</v>
      </c>
      <c r="D2" s="2" t="s">
        <v>21</v>
      </c>
      <c r="E2" s="3" t="s">
        <v>135</v>
      </c>
      <c r="F2" s="2" t="s">
        <v>168</v>
      </c>
      <c r="G2" s="2"/>
    </row>
    <row r="3" spans="1:7" x14ac:dyDescent="0.25">
      <c r="A3" t="s">
        <v>73</v>
      </c>
      <c r="B3" t="s">
        <v>104</v>
      </c>
      <c r="C3" t="s">
        <v>20</v>
      </c>
      <c r="D3" t="s">
        <v>18</v>
      </c>
    </row>
    <row r="4" spans="1:7" x14ac:dyDescent="0.25">
      <c r="A4" s="2" t="s">
        <v>74</v>
      </c>
      <c r="B4" s="2" t="s">
        <v>12</v>
      </c>
      <c r="C4" s="2" t="s">
        <v>152</v>
      </c>
      <c r="D4" s="2" t="s">
        <v>9</v>
      </c>
      <c r="E4" s="3" t="s">
        <v>157</v>
      </c>
      <c r="F4" s="2" t="s">
        <v>149</v>
      </c>
      <c r="G4" s="2"/>
    </row>
    <row r="5" spans="1:7" x14ac:dyDescent="0.25">
      <c r="A5" t="s">
        <v>75</v>
      </c>
      <c r="B5" t="s">
        <v>11</v>
      </c>
      <c r="C5" t="s">
        <v>15</v>
      </c>
      <c r="D5" t="s">
        <v>9</v>
      </c>
      <c r="E5" s="4" t="s">
        <v>162</v>
      </c>
      <c r="F5" t="s">
        <v>149</v>
      </c>
    </row>
    <row r="6" spans="1:7" x14ac:dyDescent="0.25">
      <c r="A6" s="2" t="s">
        <v>76</v>
      </c>
      <c r="B6" s="2" t="s">
        <v>10</v>
      </c>
      <c r="C6" s="2" t="s">
        <v>150</v>
      </c>
      <c r="D6" s="2" t="s">
        <v>9</v>
      </c>
      <c r="E6" s="3" t="s">
        <v>163</v>
      </c>
      <c r="F6" s="2" t="s">
        <v>149</v>
      </c>
      <c r="G6" s="2"/>
    </row>
    <row r="7" spans="1:7" x14ac:dyDescent="0.25">
      <c r="A7" t="s">
        <v>77</v>
      </c>
      <c r="B7" t="s">
        <v>13</v>
      </c>
      <c r="C7" t="s">
        <v>27</v>
      </c>
      <c r="D7" t="s">
        <v>29</v>
      </c>
      <c r="E7" s="4" t="s">
        <v>141</v>
      </c>
      <c r="F7" t="s">
        <v>146</v>
      </c>
    </row>
    <row r="8" spans="1:7" x14ac:dyDescent="0.25">
      <c r="A8" s="2" t="s">
        <v>78</v>
      </c>
      <c r="B8" s="2" t="s">
        <v>7</v>
      </c>
      <c r="C8" s="2" t="s">
        <v>16</v>
      </c>
      <c r="D8" s="2" t="s">
        <v>17</v>
      </c>
      <c r="E8" s="3" t="s">
        <v>137</v>
      </c>
      <c r="F8" s="2"/>
      <c r="G8" s="2"/>
    </row>
    <row r="9" spans="1:7" x14ac:dyDescent="0.25">
      <c r="A9" t="s">
        <v>19</v>
      </c>
      <c r="B9" t="s">
        <v>13</v>
      </c>
      <c r="C9" t="s">
        <v>23</v>
      </c>
      <c r="D9" t="s">
        <v>22</v>
      </c>
      <c r="E9" s="4" t="s">
        <v>141</v>
      </c>
      <c r="F9" t="s">
        <v>144</v>
      </c>
    </row>
    <row r="10" spans="1:7" x14ac:dyDescent="0.25">
      <c r="A10" s="2" t="s">
        <v>79</v>
      </c>
      <c r="B10" s="2" t="s">
        <v>104</v>
      </c>
      <c r="C10" s="2" t="s">
        <v>24</v>
      </c>
      <c r="D10" s="2" t="s">
        <v>18</v>
      </c>
      <c r="E10" s="3"/>
      <c r="F10" s="2"/>
      <c r="G10" s="2"/>
    </row>
    <row r="11" spans="1:7" x14ac:dyDescent="0.25">
      <c r="A11" t="s">
        <v>36</v>
      </c>
      <c r="B11" t="s">
        <v>104</v>
      </c>
      <c r="C11" t="s">
        <v>128</v>
      </c>
      <c r="D11" t="s">
        <v>125</v>
      </c>
    </row>
    <row r="12" spans="1:7" x14ac:dyDescent="0.25">
      <c r="A12" s="2" t="s">
        <v>80</v>
      </c>
      <c r="B12" s="2" t="s">
        <v>13</v>
      </c>
      <c r="C12" s="2" t="s">
        <v>25</v>
      </c>
      <c r="D12" s="2" t="s">
        <v>22</v>
      </c>
      <c r="E12" s="3" t="s">
        <v>141</v>
      </c>
      <c r="F12" s="2" t="s">
        <v>144</v>
      </c>
      <c r="G12" s="2"/>
    </row>
    <row r="13" spans="1:7" x14ac:dyDescent="0.25">
      <c r="A13" t="s">
        <v>81</v>
      </c>
      <c r="B13" t="s">
        <v>104</v>
      </c>
      <c r="C13" t="s">
        <v>108</v>
      </c>
      <c r="D13" t="s">
        <v>18</v>
      </c>
    </row>
    <row r="14" spans="1:7" x14ac:dyDescent="0.25">
      <c r="A14" s="2" t="s">
        <v>82</v>
      </c>
      <c r="B14" s="2" t="s">
        <v>104</v>
      </c>
      <c r="C14" s="2" t="s">
        <v>26</v>
      </c>
      <c r="D14" s="2" t="s">
        <v>8</v>
      </c>
      <c r="E14" s="3"/>
      <c r="F14" s="2"/>
      <c r="G14" s="2"/>
    </row>
    <row r="15" spans="1:7" x14ac:dyDescent="0.25">
      <c r="A15" t="s">
        <v>126</v>
      </c>
      <c r="B15" t="s">
        <v>104</v>
      </c>
      <c r="C15" t="s">
        <v>127</v>
      </c>
      <c r="D15" t="s">
        <v>18</v>
      </c>
      <c r="E15" s="4" t="s">
        <v>141</v>
      </c>
      <c r="F15" t="s">
        <v>144</v>
      </c>
    </row>
    <row r="16" spans="1:7" x14ac:dyDescent="0.25">
      <c r="A16" s="2" t="s">
        <v>83</v>
      </c>
      <c r="B16" s="2" t="s">
        <v>13</v>
      </c>
      <c r="C16" s="2" t="s">
        <v>105</v>
      </c>
      <c r="D16" s="2" t="s">
        <v>22</v>
      </c>
      <c r="E16" s="3"/>
      <c r="F16" s="2"/>
      <c r="G16" s="2"/>
    </row>
    <row r="17" spans="1:7" x14ac:dyDescent="0.25">
      <c r="A17" t="s">
        <v>84</v>
      </c>
      <c r="B17" t="s">
        <v>104</v>
      </c>
      <c r="C17" t="s">
        <v>107</v>
      </c>
      <c r="D17" t="s">
        <v>18</v>
      </c>
    </row>
    <row r="18" spans="1:7" x14ac:dyDescent="0.25">
      <c r="A18" s="2" t="s">
        <v>85</v>
      </c>
      <c r="B18" s="2" t="s">
        <v>104</v>
      </c>
      <c r="C18" s="2" t="s">
        <v>106</v>
      </c>
      <c r="D18" s="2" t="s">
        <v>8</v>
      </c>
      <c r="E18" s="3"/>
      <c r="F18" s="2"/>
      <c r="G18" s="2"/>
    </row>
    <row r="19" spans="1:7" x14ac:dyDescent="0.25">
      <c r="A19" t="s">
        <v>0</v>
      </c>
      <c r="B19" t="s">
        <v>3</v>
      </c>
      <c r="C19" t="s">
        <v>139</v>
      </c>
      <c r="D19" t="s">
        <v>109</v>
      </c>
      <c r="E19" s="4" t="s">
        <v>138</v>
      </c>
    </row>
    <row r="20" spans="1:7" x14ac:dyDescent="0.25">
      <c r="A20" s="2" t="s">
        <v>86</v>
      </c>
      <c r="B20" s="2" t="s">
        <v>13</v>
      </c>
      <c r="C20" s="2" t="s">
        <v>111</v>
      </c>
      <c r="D20" s="2" t="s">
        <v>6</v>
      </c>
      <c r="E20" s="3" t="s">
        <v>141</v>
      </c>
      <c r="F20" s="2" t="s">
        <v>145</v>
      </c>
      <c r="G20" s="2" t="s">
        <v>164</v>
      </c>
    </row>
    <row r="21" spans="1:7" x14ac:dyDescent="0.25">
      <c r="A21" t="s">
        <v>87</v>
      </c>
      <c r="B21" t="s">
        <v>13</v>
      </c>
      <c r="C21" t="s">
        <v>110</v>
      </c>
      <c r="D21" t="s">
        <v>6</v>
      </c>
      <c r="E21" s="4" t="s">
        <v>141</v>
      </c>
      <c r="F21" t="s">
        <v>145</v>
      </c>
      <c r="G21" t="s">
        <v>164</v>
      </c>
    </row>
    <row r="22" spans="1:7" x14ac:dyDescent="0.25">
      <c r="A22" s="2" t="s">
        <v>88</v>
      </c>
      <c r="B22" s="2" t="s">
        <v>13</v>
      </c>
      <c r="C22" s="2" t="s">
        <v>112</v>
      </c>
      <c r="D22" s="2" t="s">
        <v>6</v>
      </c>
      <c r="E22" s="3" t="s">
        <v>141</v>
      </c>
      <c r="F22" s="2" t="s">
        <v>145</v>
      </c>
      <c r="G22" s="2" t="s">
        <v>164</v>
      </c>
    </row>
    <row r="23" spans="1:7" x14ac:dyDescent="0.25">
      <c r="A23" t="s">
        <v>89</v>
      </c>
      <c r="B23" t="s">
        <v>13</v>
      </c>
      <c r="C23" t="s">
        <v>113</v>
      </c>
      <c r="D23" t="s">
        <v>6</v>
      </c>
      <c r="E23" s="4" t="s">
        <v>141</v>
      </c>
      <c r="F23" t="s">
        <v>145</v>
      </c>
      <c r="G23" t="s">
        <v>164</v>
      </c>
    </row>
    <row r="24" spans="1:7" x14ac:dyDescent="0.25">
      <c r="A24" s="2" t="s">
        <v>154</v>
      </c>
      <c r="B24" s="2" t="s">
        <v>13</v>
      </c>
      <c r="C24" s="2" t="s">
        <v>155</v>
      </c>
      <c r="D24" s="2" t="s">
        <v>6</v>
      </c>
      <c r="E24" s="3" t="s">
        <v>141</v>
      </c>
      <c r="F24" s="2" t="s">
        <v>145</v>
      </c>
      <c r="G24" s="2" t="s">
        <v>164</v>
      </c>
    </row>
    <row r="25" spans="1:7" x14ac:dyDescent="0.25">
      <c r="A25" t="s">
        <v>90</v>
      </c>
      <c r="B25" t="s">
        <v>114</v>
      </c>
      <c r="C25" t="s">
        <v>115</v>
      </c>
      <c r="D25" t="s">
        <v>8</v>
      </c>
    </row>
    <row r="26" spans="1:7" x14ac:dyDescent="0.25">
      <c r="A26" s="2" t="s">
        <v>101</v>
      </c>
      <c r="B26" s="2" t="s">
        <v>114</v>
      </c>
      <c r="C26" s="2" t="s">
        <v>116</v>
      </c>
      <c r="D26" s="2" t="s">
        <v>8</v>
      </c>
      <c r="E26" s="3"/>
      <c r="F26" s="2"/>
      <c r="G26" s="2"/>
    </row>
    <row r="27" spans="1:7" x14ac:dyDescent="0.25">
      <c r="A27" t="s">
        <v>102</v>
      </c>
      <c r="B27" t="s">
        <v>104</v>
      </c>
      <c r="C27" t="s">
        <v>28</v>
      </c>
      <c r="D27" t="s">
        <v>18</v>
      </c>
    </row>
    <row r="28" spans="1:7" x14ac:dyDescent="0.25">
      <c r="A28" s="2" t="s">
        <v>33</v>
      </c>
      <c r="B28" s="2" t="s">
        <v>104</v>
      </c>
      <c r="C28" s="2" t="s">
        <v>129</v>
      </c>
      <c r="D28" s="2" t="s">
        <v>125</v>
      </c>
      <c r="E28" s="3"/>
      <c r="F28" s="2"/>
      <c r="G28" s="2"/>
    </row>
    <row r="29" spans="1:7" x14ac:dyDescent="0.25">
      <c r="A29" t="s">
        <v>103</v>
      </c>
      <c r="B29" t="s">
        <v>104</v>
      </c>
      <c r="C29" t="s">
        <v>124</v>
      </c>
      <c r="D29" t="s">
        <v>123</v>
      </c>
    </row>
    <row r="30" spans="1:7" x14ac:dyDescent="0.25">
      <c r="A30" s="2" t="s">
        <v>91</v>
      </c>
      <c r="B30" s="2" t="s">
        <v>13</v>
      </c>
      <c r="C30" s="2" t="s">
        <v>117</v>
      </c>
      <c r="D30" s="2" t="s">
        <v>8</v>
      </c>
      <c r="E30" s="3" t="s">
        <v>141</v>
      </c>
      <c r="F30" s="2" t="s">
        <v>158</v>
      </c>
      <c r="G30" s="2" t="s">
        <v>151</v>
      </c>
    </row>
    <row r="31" spans="1:7" x14ac:dyDescent="0.25">
      <c r="A31" t="s">
        <v>132</v>
      </c>
      <c r="B31" t="s">
        <v>13</v>
      </c>
      <c r="C31" t="s">
        <v>133</v>
      </c>
      <c r="D31" t="s">
        <v>8</v>
      </c>
      <c r="E31" s="4" t="s">
        <v>141</v>
      </c>
      <c r="F31" t="s">
        <v>158</v>
      </c>
      <c r="G31" t="s">
        <v>151</v>
      </c>
    </row>
    <row r="32" spans="1:7" x14ac:dyDescent="0.25">
      <c r="A32" s="2" t="s">
        <v>131</v>
      </c>
      <c r="B32" s="2" t="s">
        <v>13</v>
      </c>
      <c r="C32" s="2" t="s">
        <v>134</v>
      </c>
      <c r="D32" s="2" t="s">
        <v>8</v>
      </c>
      <c r="E32" s="3" t="s">
        <v>141</v>
      </c>
      <c r="F32" s="2" t="s">
        <v>158</v>
      </c>
      <c r="G32" s="2" t="s">
        <v>151</v>
      </c>
    </row>
    <row r="33" spans="1:7" x14ac:dyDescent="0.25">
      <c r="A33" t="s">
        <v>92</v>
      </c>
      <c r="B33" t="s">
        <v>30</v>
      </c>
      <c r="C33" t="s">
        <v>31</v>
      </c>
      <c r="D33" t="s">
        <v>32</v>
      </c>
      <c r="E33" s="4" t="s">
        <v>140</v>
      </c>
      <c r="F33" t="s">
        <v>148</v>
      </c>
    </row>
    <row r="34" spans="1:7" x14ac:dyDescent="0.25">
      <c r="A34" s="2" t="s">
        <v>93</v>
      </c>
      <c r="B34" s="2" t="s">
        <v>13</v>
      </c>
      <c r="C34" s="2" t="s">
        <v>34</v>
      </c>
      <c r="D34" s="2" t="s">
        <v>32</v>
      </c>
      <c r="E34" s="3" t="s">
        <v>141</v>
      </c>
      <c r="F34" s="2" t="s">
        <v>142</v>
      </c>
      <c r="G34" s="2"/>
    </row>
    <row r="35" spans="1:7" x14ac:dyDescent="0.25">
      <c r="A35" t="s">
        <v>94</v>
      </c>
      <c r="B35" t="s">
        <v>13</v>
      </c>
      <c r="C35" t="s">
        <v>118</v>
      </c>
      <c r="D35" t="s">
        <v>8</v>
      </c>
      <c r="E35" s="4" t="s">
        <v>141</v>
      </c>
      <c r="F35" t="s">
        <v>143</v>
      </c>
    </row>
    <row r="36" spans="1:7" x14ac:dyDescent="0.25">
      <c r="A36" s="2" t="s">
        <v>95</v>
      </c>
      <c r="B36" s="2" t="s">
        <v>71</v>
      </c>
      <c r="C36" s="2" t="s">
        <v>119</v>
      </c>
      <c r="D36" s="2" t="s">
        <v>8</v>
      </c>
      <c r="E36" s="3"/>
      <c r="F36" s="2"/>
      <c r="G36" s="2"/>
    </row>
    <row r="37" spans="1:7" x14ac:dyDescent="0.25">
      <c r="A37" t="s">
        <v>96</v>
      </c>
      <c r="B37" t="s">
        <v>120</v>
      </c>
      <c r="C37" t="s">
        <v>165</v>
      </c>
      <c r="D37" t="s">
        <v>8</v>
      </c>
    </row>
    <row r="38" spans="1:7" x14ac:dyDescent="0.25">
      <c r="A38" s="2" t="s">
        <v>97</v>
      </c>
      <c r="B38" s="2" t="s">
        <v>120</v>
      </c>
      <c r="C38" s="2" t="s">
        <v>166</v>
      </c>
      <c r="D38" s="2" t="s">
        <v>8</v>
      </c>
      <c r="E38" s="3"/>
      <c r="F38" s="2"/>
      <c r="G38" s="2"/>
    </row>
    <row r="39" spans="1:7" x14ac:dyDescent="0.25">
      <c r="A39" t="s">
        <v>98</v>
      </c>
      <c r="B39" t="s">
        <v>120</v>
      </c>
      <c r="C39" t="s">
        <v>167</v>
      </c>
      <c r="D39" t="s">
        <v>8</v>
      </c>
    </row>
    <row r="40" spans="1:7" x14ac:dyDescent="0.25">
      <c r="A40" s="2" t="s">
        <v>153</v>
      </c>
      <c r="B40" s="2" t="s">
        <v>120</v>
      </c>
      <c r="C40" s="2" t="s">
        <v>159</v>
      </c>
      <c r="D40" s="2" t="s">
        <v>8</v>
      </c>
      <c r="E40" s="3"/>
      <c r="F40" s="2"/>
      <c r="G40" s="2"/>
    </row>
    <row r="41" spans="1:7" x14ac:dyDescent="0.25">
      <c r="A41" t="s">
        <v>160</v>
      </c>
      <c r="B41" t="s">
        <v>7</v>
      </c>
      <c r="C41" t="s">
        <v>35</v>
      </c>
      <c r="D41" t="s">
        <v>18</v>
      </c>
      <c r="E41" t="s">
        <v>137</v>
      </c>
      <c r="F41" t="s">
        <v>169</v>
      </c>
    </row>
    <row r="42" spans="1:7" x14ac:dyDescent="0.25">
      <c r="A42" s="2"/>
      <c r="B42" s="2"/>
      <c r="C42" s="2"/>
      <c r="D42" s="2"/>
      <c r="E42" s="3"/>
      <c r="F42" s="2"/>
      <c r="G42" s="2"/>
    </row>
    <row r="43" spans="1:7" x14ac:dyDescent="0.25">
      <c r="A43" t="s">
        <v>99</v>
      </c>
      <c r="B43" t="s">
        <v>2</v>
      </c>
      <c r="C43" t="s">
        <v>121</v>
      </c>
      <c r="D43" t="s">
        <v>5</v>
      </c>
    </row>
    <row r="44" spans="1:7" x14ac:dyDescent="0.25">
      <c r="A44" s="2" t="s">
        <v>100</v>
      </c>
      <c r="B44" s="2" t="s">
        <v>2</v>
      </c>
      <c r="C44" s="2" t="s">
        <v>122</v>
      </c>
      <c r="D44" s="2" t="s">
        <v>5</v>
      </c>
      <c r="E44" s="3"/>
      <c r="F44" s="2"/>
      <c r="G44" s="2"/>
    </row>
  </sheetData>
  <autoFilter ref="A1:H44" xr:uid="{00000000-0009-0000-0000-000001000000}"/>
  <hyperlinks>
    <hyperlink ref="E41" r:id="rId1" xr:uid="{00000000-0004-0000-0100-000000000000}"/>
    <hyperlink ref="E8" r:id="rId2" xr:uid="{00000000-0004-0000-0100-000001000000}"/>
    <hyperlink ref="E2" r:id="rId3" xr:uid="{00000000-0004-0000-0100-000002000000}"/>
    <hyperlink ref="E7" r:id="rId4" xr:uid="{00000000-0004-0000-0100-000003000000}"/>
    <hyperlink ref="E19" r:id="rId5" xr:uid="{00000000-0004-0000-0100-000004000000}"/>
    <hyperlink ref="E35" r:id="rId6" xr:uid="{00000000-0004-0000-0100-000005000000}"/>
    <hyperlink ref="E33" r:id="rId7" xr:uid="{00000000-0004-0000-0100-000006000000}"/>
    <hyperlink ref="E4" r:id="rId8" xr:uid="{00000000-0004-0000-0100-000007000000}"/>
    <hyperlink ref="E31" r:id="rId9" xr:uid="{00000000-0004-0000-0100-000008000000}"/>
    <hyperlink ref="E23" r:id="rId10" xr:uid="{00000000-0004-0000-0100-000009000000}"/>
    <hyperlink ref="E9" r:id="rId11" xr:uid="{00000000-0004-0000-0100-00000A000000}"/>
    <hyperlink ref="E15" r:id="rId12" xr:uid="{00000000-0004-0000-0100-00000B000000}"/>
    <hyperlink ref="E21" r:id="rId13" xr:uid="{00000000-0004-0000-0100-00000C000000}"/>
    <hyperlink ref="E20" r:id="rId14" xr:uid="{00000000-0004-0000-0100-00000D000000}"/>
    <hyperlink ref="E34" r:id="rId15" xr:uid="{00000000-0004-0000-0100-00000E000000}"/>
    <hyperlink ref="E5" r:id="rId16" xr:uid="{00000000-0004-0000-0100-00000F000000}"/>
    <hyperlink ref="E6" r:id="rId17" xr:uid="{00000000-0004-0000-0100-000010000000}"/>
    <hyperlink ref="E12" r:id="rId18" xr:uid="{00000000-0004-0000-0100-000011000000}"/>
    <hyperlink ref="E24" r:id="rId19" xr:uid="{00000000-0004-0000-0100-000012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B1:J24"/>
  <sheetViews>
    <sheetView workbookViewId="0">
      <selection activeCell="G11" sqref="G11"/>
    </sheetView>
  </sheetViews>
  <sheetFormatPr defaultColWidth="9.140625" defaultRowHeight="15" zeroHeight="1" x14ac:dyDescent="0.25"/>
  <cols>
    <col min="1" max="1" width="4.7109375" customWidth="1"/>
    <col min="2" max="2" width="22" customWidth="1"/>
    <col min="3" max="3" width="21.5703125" customWidth="1"/>
    <col min="4" max="4" width="18" customWidth="1"/>
    <col min="5" max="9" width="9.140625" customWidth="1"/>
    <col min="10" max="10" width="9.5703125" customWidth="1"/>
  </cols>
  <sheetData>
    <row r="1" spans="2:10" s="5" customFormat="1" ht="15.75" thickBot="1" x14ac:dyDescent="0.3"/>
    <row r="2" spans="2:10" s="5" customFormat="1" ht="15.75" thickBot="1" x14ac:dyDescent="0.3">
      <c r="B2" s="111" t="s">
        <v>37</v>
      </c>
      <c r="C2" s="112"/>
      <c r="D2" s="113"/>
    </row>
    <row r="3" spans="2:10" s="5" customFormat="1" x14ac:dyDescent="0.25">
      <c r="B3" s="7" t="s">
        <v>38</v>
      </c>
      <c r="C3" s="8" t="s">
        <v>39</v>
      </c>
      <c r="D3" s="9" t="s">
        <v>40</v>
      </c>
    </row>
    <row r="4" spans="2:10" s="5" customFormat="1" x14ac:dyDescent="0.25">
      <c r="B4" s="7" t="s">
        <v>41</v>
      </c>
      <c r="C4" s="8" t="s">
        <v>42</v>
      </c>
      <c r="D4" s="9" t="s">
        <v>43</v>
      </c>
    </row>
    <row r="5" spans="2:10" s="5" customFormat="1" x14ac:dyDescent="0.25">
      <c r="B5" s="7" t="s">
        <v>44</v>
      </c>
      <c r="C5" s="8" t="s">
        <v>45</v>
      </c>
      <c r="D5" s="9"/>
    </row>
    <row r="6" spans="2:10" s="5" customFormat="1" x14ac:dyDescent="0.25">
      <c r="B6" s="7" t="s">
        <v>46</v>
      </c>
      <c r="C6" s="8" t="s">
        <v>47</v>
      </c>
      <c r="D6" s="9"/>
    </row>
    <row r="7" spans="2:10" s="5" customFormat="1" ht="15.75" thickBot="1" x14ac:dyDescent="0.3">
      <c r="B7" s="10"/>
      <c r="D7" s="11"/>
    </row>
    <row r="8" spans="2:10" s="5" customFormat="1" ht="15" customHeight="1" thickBot="1" x14ac:dyDescent="0.3">
      <c r="B8" s="111" t="s">
        <v>48</v>
      </c>
      <c r="C8" s="112"/>
      <c r="D8" s="113"/>
      <c r="G8" s="5" t="s">
        <v>176</v>
      </c>
      <c r="H8" s="5" t="s">
        <v>177</v>
      </c>
      <c r="J8" s="6"/>
    </row>
    <row r="9" spans="2:10" s="5" customFormat="1" x14ac:dyDescent="0.25">
      <c r="B9" s="7" t="s">
        <v>49</v>
      </c>
      <c r="C9" s="8" t="s">
        <v>50</v>
      </c>
      <c r="D9" s="11"/>
      <c r="G9" s="5">
        <v>996.25</v>
      </c>
      <c r="H9" s="5">
        <v>27.215499999999999</v>
      </c>
      <c r="J9" s="6"/>
    </row>
    <row r="10" spans="2:10" s="5" customFormat="1" x14ac:dyDescent="0.25">
      <c r="B10" s="7" t="s">
        <v>51</v>
      </c>
      <c r="C10" s="8" t="s">
        <v>52</v>
      </c>
      <c r="D10" s="11"/>
      <c r="G10" s="5">
        <f>G9*H10/H9</f>
        <v>2196.3586926567582</v>
      </c>
      <c r="H10" s="5">
        <v>60</v>
      </c>
      <c r="J10" s="6"/>
    </row>
    <row r="11" spans="2:10" s="5" customFormat="1" x14ac:dyDescent="0.25">
      <c r="B11" s="7" t="s">
        <v>53</v>
      </c>
      <c r="C11" s="8" t="s">
        <v>54</v>
      </c>
      <c r="D11" s="11"/>
      <c r="G11" s="5">
        <f>G10</f>
        <v>2196.3586926567582</v>
      </c>
      <c r="H11" s="5">
        <v>100</v>
      </c>
      <c r="J11" s="6"/>
    </row>
    <row r="12" spans="2:10" s="5" customFormat="1" x14ac:dyDescent="0.25">
      <c r="B12" s="7" t="s">
        <v>55</v>
      </c>
      <c r="C12" s="8" t="s">
        <v>56</v>
      </c>
      <c r="D12" s="11"/>
      <c r="G12" s="33">
        <f>G11*H12/H11</f>
        <v>21.963586926567583</v>
      </c>
      <c r="H12" s="5">
        <v>1</v>
      </c>
      <c r="J12" s="6"/>
    </row>
    <row r="13" spans="2:10" s="5" customFormat="1" x14ac:dyDescent="0.25">
      <c r="B13" s="7" t="s">
        <v>55</v>
      </c>
      <c r="C13" s="8" t="s">
        <v>57</v>
      </c>
      <c r="D13" s="11"/>
      <c r="J13" s="6"/>
    </row>
    <row r="14" spans="2:10" s="5" customFormat="1" x14ac:dyDescent="0.25">
      <c r="B14" s="7" t="s">
        <v>58</v>
      </c>
      <c r="C14" s="8" t="s">
        <v>59</v>
      </c>
      <c r="D14" s="11"/>
      <c r="J14" s="6"/>
    </row>
    <row r="15" spans="2:10" s="5" customFormat="1" ht="17.25" x14ac:dyDescent="0.25">
      <c r="B15" s="7" t="s">
        <v>58</v>
      </c>
      <c r="C15" s="8" t="s">
        <v>60</v>
      </c>
      <c r="D15" s="11"/>
    </row>
    <row r="16" spans="2:10" s="5" customFormat="1" x14ac:dyDescent="0.25">
      <c r="B16" s="7" t="s">
        <v>61</v>
      </c>
      <c r="C16" s="8" t="s">
        <v>62</v>
      </c>
      <c r="D16" s="11"/>
    </row>
    <row r="17" spans="2:4" s="5" customFormat="1" ht="15.75" thickBot="1" x14ac:dyDescent="0.3">
      <c r="B17" s="10"/>
      <c r="D17" s="11"/>
    </row>
    <row r="18" spans="2:4" s="5" customFormat="1" ht="15.75" thickBot="1" x14ac:dyDescent="0.3">
      <c r="B18" s="111" t="s">
        <v>63</v>
      </c>
      <c r="C18" s="112"/>
      <c r="D18" s="113"/>
    </row>
    <row r="19" spans="2:4" s="5" customFormat="1" x14ac:dyDescent="0.25">
      <c r="B19" s="7" t="s">
        <v>64</v>
      </c>
      <c r="C19" s="8" t="s">
        <v>65</v>
      </c>
      <c r="D19" s="9" t="s">
        <v>66</v>
      </c>
    </row>
    <row r="20" spans="2:4" s="5" customFormat="1" x14ac:dyDescent="0.25">
      <c r="B20" s="7" t="s">
        <v>67</v>
      </c>
      <c r="C20" s="8" t="s">
        <v>42</v>
      </c>
      <c r="D20" s="9" t="s">
        <v>68</v>
      </c>
    </row>
    <row r="21" spans="2:4" s="5" customFormat="1" x14ac:dyDescent="0.25">
      <c r="B21" s="7" t="s">
        <v>44</v>
      </c>
      <c r="C21" s="8" t="s">
        <v>69</v>
      </c>
      <c r="D21" s="9"/>
    </row>
    <row r="22" spans="2:4" s="5" customFormat="1" x14ac:dyDescent="0.25">
      <c r="B22" s="7" t="s">
        <v>46</v>
      </c>
      <c r="C22" s="8" t="s">
        <v>70</v>
      </c>
      <c r="D22" s="9"/>
    </row>
    <row r="23" spans="2:4" s="5" customFormat="1" ht="15.75" thickBot="1" x14ac:dyDescent="0.3">
      <c r="B23" s="12"/>
      <c r="C23" s="13"/>
      <c r="D23" s="14"/>
    </row>
    <row r="24" spans="2:4" s="5" customFormat="1" x14ac:dyDescent="0.25"/>
  </sheetData>
  <mergeCells count="3">
    <mergeCell ref="B2:D2"/>
    <mergeCell ref="B18:D18"/>
    <mergeCell ref="B8:D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7" baseType="lpstr">
      <vt:lpstr>Dados</vt:lpstr>
      <vt:lpstr>Fontes</vt:lpstr>
      <vt:lpstr>Tabela de Conversões</vt:lpstr>
      <vt:lpstr>Gráfico1</vt:lpstr>
      <vt:lpstr>Gráfico2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de Oliveira</dc:creator>
  <cp:lastModifiedBy>Francine Ferraro</cp:lastModifiedBy>
  <cp:lastPrinted>2016-02-17T17:50:32Z</cp:lastPrinted>
  <dcterms:created xsi:type="dcterms:W3CDTF">2014-06-17T13:26:33Z</dcterms:created>
  <dcterms:modified xsi:type="dcterms:W3CDTF">2021-01-05T11:34:24Z</dcterms:modified>
</cp:coreProperties>
</file>