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6747FF8E-1D8A-47C2-8A0C-B8631BACC847}" xr6:coauthVersionLast="47" xr6:coauthVersionMax="47" xr10:uidLastSave="{00000000-0000-0000-0000-000000000000}"/>
  <bookViews>
    <workbookView xWindow="-28920" yWindow="-120" windowWidth="29040" windowHeight="15720" xr2:uid="{F9B2DBF0-B5E4-4FB5-B152-793F9016B12C}"/>
  </bookViews>
  <sheets>
    <sheet name="Dados" sheetId="1" r:id="rId1"/>
    <sheet name="Tabela de Conversõ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B8" i="1" l="1"/>
  <c r="NB37" i="1"/>
  <c r="NB18" i="1"/>
  <c r="NB19" i="1" s="1"/>
  <c r="NB16" i="1"/>
  <c r="MY18" i="1"/>
  <c r="MY16" i="1"/>
  <c r="NB14" i="1"/>
  <c r="NB15" i="1" s="1"/>
  <c r="NB11" i="1"/>
  <c r="NB12" i="1" s="1"/>
  <c r="NB3" i="1"/>
  <c r="MY8" i="1"/>
  <c r="MY37" i="1"/>
  <c r="MY14" i="1"/>
  <c r="MY11" i="1"/>
  <c r="MY12" i="1" s="1"/>
  <c r="MY3" i="1"/>
  <c r="MX18" i="1"/>
  <c r="MX19" i="1" s="1"/>
  <c r="MX16" i="1"/>
  <c r="MX14" i="1"/>
  <c r="MX15" i="1" s="1"/>
  <c r="MX11" i="1"/>
  <c r="MX12" i="1" s="1"/>
  <c r="MX8" i="1"/>
  <c r="MX37" i="1"/>
  <c r="MW37" i="1"/>
  <c r="MX3" i="1"/>
  <c r="MU8" i="1"/>
  <c r="MQ8" i="1"/>
  <c r="MP8" i="1"/>
  <c r="MO8" i="1"/>
  <c r="MN8" i="1"/>
  <c r="MK8" i="1"/>
  <c r="MJ8" i="1"/>
  <c r="MI8" i="1"/>
  <c r="MH8" i="1"/>
  <c r="MG8" i="1"/>
  <c r="MD8" i="1"/>
  <c r="MC8" i="1"/>
  <c r="MB8" i="1"/>
  <c r="MA8" i="1"/>
  <c r="LZ8" i="1"/>
  <c r="LW8" i="1"/>
  <c r="LU37" i="1"/>
  <c r="MN18" i="1" l="1"/>
  <c r="MN19" i="1" s="1"/>
  <c r="MO18" i="1"/>
  <c r="MO19" i="1" s="1"/>
  <c r="MP18" i="1"/>
  <c r="MP19" i="1" s="1"/>
  <c r="MQ18" i="1"/>
  <c r="MQ19" i="1" s="1"/>
  <c r="MR18" i="1"/>
  <c r="MR19" i="1" s="1"/>
  <c r="MU18" i="1"/>
  <c r="MU19" i="1" s="1"/>
  <c r="MW18" i="1"/>
  <c r="MW19" i="1" s="1"/>
  <c r="MK16" i="1"/>
  <c r="MN16" i="1"/>
  <c r="MO16" i="1"/>
  <c r="MP16" i="1"/>
  <c r="MQ16" i="1"/>
  <c r="MR16" i="1"/>
  <c r="MU16" i="1"/>
  <c r="MW16" i="1"/>
  <c r="MK14" i="1"/>
  <c r="MK15" i="1" s="1"/>
  <c r="MN14" i="1"/>
  <c r="MN15" i="1" s="1"/>
  <c r="MO14" i="1"/>
  <c r="MO15" i="1" s="1"/>
  <c r="MP14" i="1"/>
  <c r="MP15" i="1" s="1"/>
  <c r="MQ14" i="1"/>
  <c r="MQ15" i="1" s="1"/>
  <c r="MR14" i="1"/>
  <c r="MR15" i="1" s="1"/>
  <c r="MU14" i="1"/>
  <c r="MU15" i="1" s="1"/>
  <c r="MW14" i="1"/>
  <c r="MW15" i="1" s="1"/>
  <c r="MK11" i="1"/>
  <c r="MK12" i="1" s="1"/>
  <c r="MN11" i="1"/>
  <c r="MN12" i="1" s="1"/>
  <c r="MO11" i="1"/>
  <c r="MO12" i="1" s="1"/>
  <c r="MP11" i="1"/>
  <c r="MP12" i="1" s="1"/>
  <c r="MQ11" i="1"/>
  <c r="MQ12" i="1" s="1"/>
  <c r="MR11" i="1"/>
  <c r="MR12" i="1" s="1"/>
  <c r="MU11" i="1"/>
  <c r="MU12" i="1" s="1"/>
  <c r="MW11" i="1"/>
  <c r="MW12" i="1" s="1"/>
  <c r="MW8" i="1"/>
  <c r="MR8" i="1"/>
  <c r="MU37" i="1"/>
  <c r="MW3" i="1"/>
  <c r="MU3" i="1"/>
  <c r="MP3" i="1"/>
  <c r="MQ3" i="1"/>
  <c r="MR3" i="1"/>
  <c r="MO3" i="1"/>
  <c r="MN3" i="1"/>
  <c r="MK3" i="1"/>
  <c r="MG18" i="1"/>
  <c r="MG19" i="1" s="1"/>
  <c r="MH18" i="1"/>
  <c r="MH19" i="1" s="1"/>
  <c r="MI18" i="1"/>
  <c r="MI19" i="1" s="1"/>
  <c r="MJ18" i="1"/>
  <c r="MJ19" i="1" s="1"/>
  <c r="MK18" i="1"/>
  <c r="MK19" i="1" s="1"/>
  <c r="MG16" i="1"/>
  <c r="MH16" i="1"/>
  <c r="MI16" i="1"/>
  <c r="MJ16" i="1"/>
  <c r="MG14" i="1"/>
  <c r="MG15" i="1" s="1"/>
  <c r="MH14" i="1"/>
  <c r="MH15" i="1" s="1"/>
  <c r="MI14" i="1"/>
  <c r="MI15" i="1" s="1"/>
  <c r="MJ14" i="1"/>
  <c r="MJ15" i="1" s="1"/>
  <c r="MG11" i="1"/>
  <c r="MG12" i="1" s="1"/>
  <c r="MH11" i="1"/>
  <c r="MH12" i="1" s="1"/>
  <c r="MI11" i="1"/>
  <c r="MI12" i="1" s="1"/>
  <c r="MJ11" i="1"/>
  <c r="MJ12" i="1" s="1"/>
  <c r="MG3" i="1"/>
  <c r="MH3" i="1"/>
  <c r="MI3" i="1"/>
  <c r="MJ3" i="1"/>
  <c r="LV37" i="1"/>
  <c r="LV8" i="1"/>
  <c r="LU8" i="1"/>
  <c r="LT37" i="1"/>
  <c r="LT8" i="1" l="1"/>
  <c r="LT3" i="1"/>
  <c r="LU3" i="1"/>
  <c r="LV3" i="1"/>
  <c r="LW3" i="1"/>
  <c r="LZ3" i="1"/>
  <c r="MA3" i="1"/>
  <c r="MB3" i="1"/>
  <c r="MC3" i="1"/>
  <c r="MD3" i="1"/>
  <c r="LT18" i="1"/>
  <c r="LT19" i="1" s="1"/>
  <c r="LU18" i="1"/>
  <c r="LU19" i="1" s="1"/>
  <c r="LV18" i="1"/>
  <c r="LV19" i="1" s="1"/>
  <c r="LW18" i="1"/>
  <c r="LW19" i="1" s="1"/>
  <c r="LZ18" i="1"/>
  <c r="LZ19" i="1" s="1"/>
  <c r="MA18" i="1"/>
  <c r="MA19" i="1" s="1"/>
  <c r="MB18" i="1"/>
  <c r="MB19" i="1" s="1"/>
  <c r="MC18" i="1"/>
  <c r="MC19" i="1" s="1"/>
  <c r="MD18" i="1"/>
  <c r="MD19" i="1" s="1"/>
  <c r="LT16" i="1"/>
  <c r="LU16" i="1"/>
  <c r="LV16" i="1"/>
  <c r="LW16" i="1"/>
  <c r="LZ16" i="1"/>
  <c r="MA16" i="1"/>
  <c r="MB16" i="1"/>
  <c r="MC16" i="1"/>
  <c r="MD16" i="1"/>
  <c r="LT14" i="1"/>
  <c r="LT15" i="1" s="1"/>
  <c r="LU14" i="1"/>
  <c r="LU15" i="1" s="1"/>
  <c r="LV14" i="1"/>
  <c r="LV15" i="1" s="1"/>
  <c r="LW14" i="1"/>
  <c r="LW15" i="1" s="1"/>
  <c r="LZ14" i="1"/>
  <c r="LZ15" i="1" s="1"/>
  <c r="MA14" i="1"/>
  <c r="MA15" i="1" s="1"/>
  <c r="MB14" i="1"/>
  <c r="MB15" i="1" s="1"/>
  <c r="MC14" i="1"/>
  <c r="MC15" i="1" s="1"/>
  <c r="MD14" i="1"/>
  <c r="MD15" i="1" s="1"/>
  <c r="LT11" i="1"/>
  <c r="LT12" i="1" s="1"/>
  <c r="LU11" i="1"/>
  <c r="LU12" i="1" s="1"/>
  <c r="LV11" i="1"/>
  <c r="LV12" i="1" s="1"/>
  <c r="LW11" i="1"/>
  <c r="LW12" i="1" s="1"/>
  <c r="LZ11" i="1"/>
  <c r="LZ12" i="1" s="1"/>
  <c r="MA11" i="1"/>
  <c r="MA12" i="1" s="1"/>
  <c r="MB11" i="1"/>
  <c r="MB12" i="1" s="1"/>
  <c r="MC11" i="1"/>
  <c r="MC12" i="1" s="1"/>
  <c r="MD11" i="1"/>
  <c r="MD12" i="1" s="1"/>
  <c r="LS37" i="1"/>
  <c r="LS8" i="1"/>
  <c r="LS18" i="1"/>
  <c r="LS19" i="1" s="1"/>
  <c r="LS16" i="1"/>
  <c r="LS14" i="1"/>
  <c r="LS15" i="1" s="1"/>
  <c r="LS11" i="1"/>
  <c r="LS12" i="1" s="1"/>
  <c r="LS3" i="1"/>
  <c r="LP8" i="1"/>
  <c r="LP37" i="1"/>
  <c r="LO8" i="1"/>
  <c r="LO37" i="1"/>
  <c r="LN8" i="1"/>
  <c r="LM8" i="1"/>
  <c r="LN37" i="1"/>
  <c r="LM37" i="1"/>
  <c r="LM11" i="1"/>
  <c r="LM12" i="1" s="1"/>
  <c r="LN11" i="1"/>
  <c r="LN12" i="1" s="1"/>
  <c r="LO11" i="1"/>
  <c r="LO12" i="1" s="1"/>
  <c r="LP11" i="1"/>
  <c r="LP12" i="1" s="1"/>
  <c r="LM14" i="1"/>
  <c r="LM15" i="1" s="1"/>
  <c r="LN14" i="1"/>
  <c r="LN15" i="1" s="1"/>
  <c r="LO14" i="1"/>
  <c r="LO15" i="1" s="1"/>
  <c r="LP14" i="1"/>
  <c r="LP15" i="1" s="1"/>
  <c r="LM16" i="1"/>
  <c r="LN16" i="1"/>
  <c r="LO16" i="1"/>
  <c r="LP16" i="1"/>
  <c r="LM18" i="1"/>
  <c r="LM19" i="1" s="1"/>
  <c r="LN18" i="1"/>
  <c r="LN19" i="1" s="1"/>
  <c r="LO18" i="1"/>
  <c r="LO19" i="1" s="1"/>
  <c r="LP18" i="1"/>
  <c r="LP19" i="1" s="1"/>
  <c r="LM3" i="1"/>
  <c r="LN3" i="1"/>
  <c r="LO3" i="1"/>
  <c r="LP3" i="1"/>
  <c r="LL8" i="1"/>
  <c r="LL37" i="1"/>
  <c r="LL18" i="1"/>
  <c r="LL19" i="1" s="1"/>
  <c r="LL16" i="1"/>
  <c r="LL14" i="1"/>
  <c r="LL15" i="1" s="1"/>
  <c r="LL11" i="1"/>
  <c r="LL12" i="1" s="1"/>
  <c r="LL3" i="1"/>
  <c r="LI8" i="1"/>
  <c r="LH8" i="1"/>
  <c r="LI18" i="1"/>
  <c r="LI19" i="1" s="1"/>
  <c r="LI16" i="1"/>
  <c r="LI14" i="1"/>
  <c r="LI15" i="1" s="1"/>
  <c r="LI11" i="1"/>
  <c r="LI12" i="1" s="1"/>
  <c r="LI37" i="1"/>
  <c r="LH37" i="1"/>
  <c r="LH18" i="1"/>
  <c r="LH19" i="1" s="1"/>
  <c r="LH16" i="1"/>
  <c r="LH14" i="1"/>
  <c r="LH15" i="1" s="1"/>
  <c r="LH11" i="1"/>
  <c r="LH12" i="1" s="1"/>
  <c r="LG8" i="1"/>
  <c r="LG37" i="1"/>
  <c r="LG3" i="1"/>
  <c r="LH3" i="1"/>
  <c r="LI3" i="1"/>
  <c r="LG18" i="1"/>
  <c r="LG19" i="1" s="1"/>
  <c r="LG16" i="1"/>
  <c r="LG14" i="1"/>
  <c r="LG15" i="1" s="1"/>
  <c r="LG11" i="1"/>
  <c r="LG12" i="1" s="1"/>
  <c r="LF8" i="1"/>
  <c r="LF29" i="1"/>
  <c r="LF30" i="1" s="1"/>
  <c r="LF11" i="1"/>
  <c r="LF12" i="1" s="1"/>
  <c r="LF14" i="1"/>
  <c r="LF15" i="1" s="1"/>
  <c r="LF16" i="1"/>
  <c r="LF18" i="1"/>
  <c r="LF19" i="1" s="1"/>
  <c r="LF37" i="1"/>
  <c r="LF3" i="1"/>
  <c r="LE8" i="1"/>
  <c r="LE37" i="1"/>
  <c r="LE3" i="1"/>
  <c r="LE18" i="1"/>
  <c r="LE19" i="1" s="1"/>
  <c r="LE16" i="1"/>
  <c r="LE14" i="1"/>
  <c r="LE15" i="1" s="1"/>
  <c r="LE11" i="1"/>
  <c r="LE12" i="1" s="1"/>
  <c r="LB37" i="1"/>
  <c r="LB8" i="1"/>
  <c r="NB29" i="1"/>
  <c r="MX29" i="1"/>
  <c r="MW29" i="1"/>
  <c r="MW30" i="1" s="1"/>
  <c r="MU29" i="1"/>
  <c r="MR29" i="1"/>
  <c r="MR31" i="1" s="1"/>
  <c r="MQ29" i="1"/>
  <c r="MQ31" i="1" s="1"/>
  <c r="MP29" i="1"/>
  <c r="MO29" i="1"/>
  <c r="MN29" i="1"/>
  <c r="MN31" i="1" s="1"/>
  <c r="MK29" i="1"/>
  <c r="MJ29" i="1"/>
  <c r="MI29" i="1"/>
  <c r="MH29" i="1"/>
  <c r="MG29" i="1"/>
  <c r="MD29" i="1"/>
  <c r="MC29" i="1"/>
  <c r="MB29" i="1"/>
  <c r="MA29" i="1"/>
  <c r="LZ29" i="1"/>
  <c r="LW29" i="1"/>
  <c r="LV29" i="1"/>
  <c r="LU29" i="1"/>
  <c r="LT29" i="1"/>
  <c r="LS29" i="1"/>
  <c r="LP29" i="1"/>
  <c r="LO29" i="1"/>
  <c r="LN29" i="1"/>
  <c r="LM29" i="1"/>
  <c r="LL29" i="1"/>
  <c r="LA8" i="1"/>
  <c r="LA37" i="1"/>
  <c r="KZ8" i="1"/>
  <c r="KZ37" i="1"/>
  <c r="KY8" i="1"/>
  <c r="KY37" i="1"/>
  <c r="LB18" i="1"/>
  <c r="LB19" i="1" s="1"/>
  <c r="LA18" i="1"/>
  <c r="LA19" i="1" s="1"/>
  <c r="KZ18" i="1"/>
  <c r="KZ19" i="1" s="1"/>
  <c r="KY18" i="1"/>
  <c r="KY19" i="1" s="1"/>
  <c r="KX18" i="1"/>
  <c r="KX19" i="1" s="1"/>
  <c r="LB16" i="1"/>
  <c r="LA16" i="1"/>
  <c r="KZ16" i="1"/>
  <c r="KY16" i="1"/>
  <c r="KX16" i="1"/>
  <c r="LB14" i="1"/>
  <c r="LB15" i="1" s="1"/>
  <c r="LA14" i="1"/>
  <c r="LA15" i="1" s="1"/>
  <c r="KZ14" i="1"/>
  <c r="KZ15" i="1" s="1"/>
  <c r="KY14" i="1"/>
  <c r="KY15" i="1" s="1"/>
  <c r="KX14" i="1"/>
  <c r="KX15" i="1" s="1"/>
  <c r="LB11" i="1"/>
  <c r="LB12" i="1" s="1"/>
  <c r="LA11" i="1"/>
  <c r="LA12" i="1" s="1"/>
  <c r="KZ11" i="1"/>
  <c r="KZ12" i="1" s="1"/>
  <c r="KY11" i="1"/>
  <c r="KY12" i="1" s="1"/>
  <c r="KX11" i="1"/>
  <c r="KX12" i="1" s="1"/>
  <c r="KX8" i="1"/>
  <c r="KX37" i="1"/>
  <c r="LB3" i="1"/>
  <c r="LA3" i="1"/>
  <c r="KZ3" i="1"/>
  <c r="KY3" i="1"/>
  <c r="KX3" i="1"/>
  <c r="KU8" i="1"/>
  <c r="KU37" i="1"/>
  <c r="KU18" i="1"/>
  <c r="KU19" i="1" s="1"/>
  <c r="KU16" i="1"/>
  <c r="KU14" i="1"/>
  <c r="KU15" i="1" s="1"/>
  <c r="KU11" i="1"/>
  <c r="KU12" i="1" s="1"/>
  <c r="KT8" i="1"/>
  <c r="KT37" i="1"/>
  <c r="KS8" i="1"/>
  <c r="KS37" i="1"/>
  <c r="KR8" i="1"/>
  <c r="KR37" i="1"/>
  <c r="KR3" i="1"/>
  <c r="KS3" i="1"/>
  <c r="KT3" i="1"/>
  <c r="KU3" i="1"/>
  <c r="KS18" i="1"/>
  <c r="KS19" i="1" s="1"/>
  <c r="KT18" i="1"/>
  <c r="KT19" i="1" s="1"/>
  <c r="KS16" i="1"/>
  <c r="KT16" i="1"/>
  <c r="KS14" i="1"/>
  <c r="KS15" i="1" s="1"/>
  <c r="KT14" i="1"/>
  <c r="KT15" i="1" s="1"/>
  <c r="KS11" i="1"/>
  <c r="KS12" i="1" s="1"/>
  <c r="KT11" i="1"/>
  <c r="KT12" i="1" s="1"/>
  <c r="KR18" i="1"/>
  <c r="KR19" i="1" s="1"/>
  <c r="KR16" i="1"/>
  <c r="KR14" i="1"/>
  <c r="KR15" i="1" s="1"/>
  <c r="KR11" i="1"/>
  <c r="KR12" i="1" s="1"/>
  <c r="KQ8" i="1"/>
  <c r="KQ37" i="1"/>
  <c r="KN8" i="1"/>
  <c r="KN37" i="1"/>
  <c r="KM8" i="1"/>
  <c r="KM18" i="1"/>
  <c r="KM19" i="1" s="1"/>
  <c r="KN18" i="1"/>
  <c r="KN19" i="1" s="1"/>
  <c r="KQ18" i="1"/>
  <c r="KQ19" i="1" s="1"/>
  <c r="KM16" i="1"/>
  <c r="KN16" i="1"/>
  <c r="KQ16" i="1"/>
  <c r="KM14" i="1"/>
  <c r="KM15" i="1" s="1"/>
  <c r="KN14" i="1"/>
  <c r="KN15" i="1" s="1"/>
  <c r="KQ14" i="1"/>
  <c r="KQ15" i="1" s="1"/>
  <c r="KM11" i="1"/>
  <c r="KM12" i="1" s="1"/>
  <c r="KN11" i="1"/>
  <c r="KN12" i="1" s="1"/>
  <c r="KQ11" i="1"/>
  <c r="KQ12" i="1" s="1"/>
  <c r="KM37" i="1"/>
  <c r="KL8" i="1"/>
  <c r="KL37" i="1"/>
  <c r="KL18" i="1"/>
  <c r="KL19" i="1" s="1"/>
  <c r="KL16" i="1"/>
  <c r="KL14" i="1"/>
  <c r="KL15" i="1" s="1"/>
  <c r="KL11" i="1"/>
  <c r="KL12" i="1" s="1"/>
  <c r="KK8" i="1"/>
  <c r="KK18" i="1"/>
  <c r="KK19" i="1" s="1"/>
  <c r="KK16" i="1"/>
  <c r="KK14" i="1"/>
  <c r="KK15" i="1" s="1"/>
  <c r="KK11" i="1"/>
  <c r="KK12" i="1" s="1"/>
  <c r="KK37" i="1"/>
  <c r="KJ8" i="1"/>
  <c r="KJ18" i="1"/>
  <c r="KJ19" i="1" s="1"/>
  <c r="KJ14" i="1"/>
  <c r="KJ15" i="1" s="1"/>
  <c r="KJ16" i="1"/>
  <c r="KJ11" i="1"/>
  <c r="KJ12" i="1" s="1"/>
  <c r="KJ37" i="1"/>
  <c r="KJ3" i="1"/>
  <c r="KK3" i="1"/>
  <c r="KL3" i="1"/>
  <c r="KM3" i="1"/>
  <c r="KN3" i="1"/>
  <c r="KQ3" i="1"/>
  <c r="KG8" i="1"/>
  <c r="KG37" i="1"/>
  <c r="KF8" i="1"/>
  <c r="KF37" i="1"/>
  <c r="KE8" i="1"/>
  <c r="KE37" i="1"/>
  <c r="KD8" i="1"/>
  <c r="KD37" i="1"/>
  <c r="KC37" i="1"/>
  <c r="KC8" i="1"/>
  <c r="KG18" i="1"/>
  <c r="KG19" i="1" s="1"/>
  <c r="KF18" i="1"/>
  <c r="KF19" i="1" s="1"/>
  <c r="KE18" i="1"/>
  <c r="KE19" i="1" s="1"/>
  <c r="KD18" i="1"/>
  <c r="KD19" i="1" s="1"/>
  <c r="KC18" i="1"/>
  <c r="KC19" i="1" s="1"/>
  <c r="KG16" i="1"/>
  <c r="KF16" i="1"/>
  <c r="KE16" i="1"/>
  <c r="KD16" i="1"/>
  <c r="KC16" i="1"/>
  <c r="KG14" i="1"/>
  <c r="KG15" i="1" s="1"/>
  <c r="KF14" i="1"/>
  <c r="KF15" i="1" s="1"/>
  <c r="KE14" i="1"/>
  <c r="KE15" i="1" s="1"/>
  <c r="KD14" i="1"/>
  <c r="KD15" i="1" s="1"/>
  <c r="KC14" i="1"/>
  <c r="KC15" i="1" s="1"/>
  <c r="KG11" i="1"/>
  <c r="KG12" i="1" s="1"/>
  <c r="KF11" i="1"/>
  <c r="KF12" i="1" s="1"/>
  <c r="KE11" i="1"/>
  <c r="KE12" i="1" s="1"/>
  <c r="KD11" i="1"/>
  <c r="KD12" i="1" s="1"/>
  <c r="KC11" i="1"/>
  <c r="KC12" i="1" s="1"/>
  <c r="KG3" i="1"/>
  <c r="KF3" i="1"/>
  <c r="KE3" i="1"/>
  <c r="KD3" i="1"/>
  <c r="KC3" i="1"/>
  <c r="JZ8" i="1"/>
  <c r="JZ37" i="1"/>
  <c r="JY8" i="1"/>
  <c r="JY37" i="1"/>
  <c r="JX8" i="1"/>
  <c r="JX37" i="1"/>
  <c r="JW8" i="1"/>
  <c r="JW37" i="1"/>
  <c r="LI29" i="1"/>
  <c r="LH29" i="1"/>
  <c r="LG29" i="1"/>
  <c r="LE29" i="1"/>
  <c r="LB29" i="1"/>
  <c r="LA29" i="1"/>
  <c r="KZ29" i="1"/>
  <c r="KY29" i="1"/>
  <c r="KX29" i="1"/>
  <c r="KU29" i="1"/>
  <c r="KT29" i="1"/>
  <c r="KS29" i="1"/>
  <c r="KR29" i="1"/>
  <c r="KQ30" i="1"/>
  <c r="KE29" i="1"/>
  <c r="KG29" i="1"/>
  <c r="KF29" i="1"/>
  <c r="KD29" i="1"/>
  <c r="KC29" i="1"/>
  <c r="JZ18" i="1"/>
  <c r="JZ19" i="1" s="1"/>
  <c r="JY18" i="1"/>
  <c r="JY19" i="1" s="1"/>
  <c r="JX18" i="1"/>
  <c r="JX19" i="1" s="1"/>
  <c r="JW18" i="1"/>
  <c r="JW19" i="1" s="1"/>
  <c r="JV18" i="1"/>
  <c r="JV19" i="1" s="1"/>
  <c r="JZ16" i="1"/>
  <c r="JY16" i="1"/>
  <c r="JX16" i="1"/>
  <c r="JW16" i="1"/>
  <c r="JV16" i="1"/>
  <c r="JZ14" i="1"/>
  <c r="JZ15" i="1" s="1"/>
  <c r="JY14" i="1"/>
  <c r="JY15" i="1" s="1"/>
  <c r="JX14" i="1"/>
  <c r="JX15" i="1" s="1"/>
  <c r="JW14" i="1"/>
  <c r="JW15" i="1" s="1"/>
  <c r="JV14" i="1"/>
  <c r="JV15" i="1" s="1"/>
  <c r="JZ11" i="1"/>
  <c r="JZ12" i="1" s="1"/>
  <c r="JY11" i="1"/>
  <c r="JY12" i="1" s="1"/>
  <c r="JX11" i="1"/>
  <c r="JX12" i="1" s="1"/>
  <c r="JW11" i="1"/>
  <c r="JW12" i="1" s="1"/>
  <c r="JV11" i="1"/>
  <c r="JV12" i="1" s="1"/>
  <c r="JV8" i="1"/>
  <c r="JZ3" i="1"/>
  <c r="JY3" i="1"/>
  <c r="JX3" i="1"/>
  <c r="JW3" i="1"/>
  <c r="JV3" i="1"/>
  <c r="JV37" i="1"/>
  <c r="JS37" i="1"/>
  <c r="JS8" i="1"/>
  <c r="JR8" i="1"/>
  <c r="JR37" i="1"/>
  <c r="JQ8" i="1"/>
  <c r="JQ37" i="1"/>
  <c r="JP8" i="1"/>
  <c r="JP37" i="1"/>
  <c r="JO8" i="1"/>
  <c r="JS18" i="1"/>
  <c r="JS19" i="1" s="1"/>
  <c r="JR18" i="1"/>
  <c r="JR19" i="1" s="1"/>
  <c r="JQ18" i="1"/>
  <c r="JQ19" i="1" s="1"/>
  <c r="JP18" i="1"/>
  <c r="JP19" i="1" s="1"/>
  <c r="JO18" i="1"/>
  <c r="JO19" i="1" s="1"/>
  <c r="JS16" i="1"/>
  <c r="JR16" i="1"/>
  <c r="JQ16" i="1"/>
  <c r="JP16" i="1"/>
  <c r="JO16" i="1"/>
  <c r="JS14" i="1"/>
  <c r="JS15" i="1" s="1"/>
  <c r="JR14" i="1"/>
  <c r="JR15" i="1" s="1"/>
  <c r="JQ14" i="1"/>
  <c r="JQ15" i="1" s="1"/>
  <c r="JP14" i="1"/>
  <c r="JP15" i="1" s="1"/>
  <c r="JO14" i="1"/>
  <c r="JO15" i="1" s="1"/>
  <c r="JS11" i="1"/>
  <c r="JS12" i="1" s="1"/>
  <c r="JR11" i="1"/>
  <c r="JR12" i="1" s="1"/>
  <c r="JQ11" i="1"/>
  <c r="JQ12" i="1" s="1"/>
  <c r="JP11" i="1"/>
  <c r="JP12" i="1" s="1"/>
  <c r="JO11" i="1"/>
  <c r="JO12" i="1" s="1"/>
  <c r="JS3" i="1"/>
  <c r="JR3" i="1"/>
  <c r="JQ3" i="1"/>
  <c r="JP3" i="1"/>
  <c r="JO3" i="1"/>
  <c r="JO37" i="1"/>
  <c r="JL8" i="1"/>
  <c r="JL37" i="1"/>
  <c r="KN29" i="1"/>
  <c r="KM29" i="1"/>
  <c r="KL29" i="1"/>
  <c r="KK29" i="1"/>
  <c r="KJ29" i="1"/>
  <c r="JK8" i="1"/>
  <c r="JK37" i="1"/>
  <c r="JJ8" i="1"/>
  <c r="JJ37" i="1"/>
  <c r="JI8" i="1"/>
  <c r="JI37" i="1"/>
  <c r="JZ29" i="1"/>
  <c r="JY29" i="1"/>
  <c r="JX29" i="1"/>
  <c r="JX31" i="1" s="1"/>
  <c r="JW29" i="1"/>
  <c r="JV29" i="1"/>
  <c r="JL3" i="1"/>
  <c r="JK3" i="1"/>
  <c r="JJ3" i="1"/>
  <c r="JI3" i="1"/>
  <c r="JH3" i="1"/>
  <c r="JL18" i="1"/>
  <c r="JL19" i="1" s="1"/>
  <c r="JK18" i="1"/>
  <c r="JK19" i="1" s="1"/>
  <c r="JJ18" i="1"/>
  <c r="JJ19" i="1" s="1"/>
  <c r="JI18" i="1"/>
  <c r="JI19" i="1" s="1"/>
  <c r="JH18" i="1"/>
  <c r="JH19" i="1" s="1"/>
  <c r="JL16" i="1"/>
  <c r="JK16" i="1"/>
  <c r="JJ16" i="1"/>
  <c r="JI16" i="1"/>
  <c r="JH16" i="1"/>
  <c r="JL14" i="1"/>
  <c r="JL15" i="1" s="1"/>
  <c r="JK14" i="1"/>
  <c r="JK15" i="1" s="1"/>
  <c r="JJ14" i="1"/>
  <c r="JJ15" i="1" s="1"/>
  <c r="JI14" i="1"/>
  <c r="JI15" i="1" s="1"/>
  <c r="JH14" i="1"/>
  <c r="JH15" i="1" s="1"/>
  <c r="JL11" i="1"/>
  <c r="JL12" i="1" s="1"/>
  <c r="JK11" i="1"/>
  <c r="JK12" i="1" s="1"/>
  <c r="JJ11" i="1"/>
  <c r="JJ12" i="1" s="1"/>
  <c r="JI11" i="1"/>
  <c r="JI12" i="1" s="1"/>
  <c r="JH11" i="1"/>
  <c r="JH12" i="1" s="1"/>
  <c r="JH8" i="1"/>
  <c r="JH37" i="1"/>
  <c r="JE8" i="1"/>
  <c r="JE37" i="1"/>
  <c r="JD37" i="1"/>
  <c r="JD8" i="1"/>
  <c r="JC8" i="1"/>
  <c r="JC37" i="1"/>
  <c r="JB8" i="1"/>
  <c r="JB37" i="1"/>
  <c r="JE3" i="1"/>
  <c r="JD3" i="1"/>
  <c r="JC3" i="1"/>
  <c r="JB3" i="1"/>
  <c r="JA3" i="1"/>
  <c r="JE18" i="1"/>
  <c r="JE19" i="1" s="1"/>
  <c r="JD18" i="1"/>
  <c r="JD19" i="1" s="1"/>
  <c r="JC18" i="1"/>
  <c r="JC19" i="1" s="1"/>
  <c r="JB18" i="1"/>
  <c r="JB19" i="1" s="1"/>
  <c r="JA18" i="1"/>
  <c r="JA19" i="1" s="1"/>
  <c r="JE16" i="1"/>
  <c r="JD16" i="1"/>
  <c r="JC16" i="1"/>
  <c r="JB16" i="1"/>
  <c r="JA16" i="1"/>
  <c r="JE14" i="1"/>
  <c r="JE15" i="1" s="1"/>
  <c r="JD14" i="1"/>
  <c r="JD15" i="1" s="1"/>
  <c r="JC14" i="1"/>
  <c r="JC15" i="1" s="1"/>
  <c r="JB14" i="1"/>
  <c r="JB15" i="1" s="1"/>
  <c r="JA14" i="1"/>
  <c r="JA15" i="1" s="1"/>
  <c r="JE11" i="1"/>
  <c r="JE12" i="1" s="1"/>
  <c r="JD11" i="1"/>
  <c r="JD12" i="1" s="1"/>
  <c r="JC11" i="1"/>
  <c r="JC12" i="1" s="1"/>
  <c r="JB11" i="1"/>
  <c r="JB12" i="1" s="1"/>
  <c r="JA11" i="1"/>
  <c r="JA12" i="1" s="1"/>
  <c r="JA8" i="1"/>
  <c r="JA37" i="1"/>
  <c r="IX8" i="1"/>
  <c r="IX37" i="1"/>
  <c r="IW8" i="1"/>
  <c r="IW37" i="1"/>
  <c r="JS29" i="1"/>
  <c r="JR29" i="1"/>
  <c r="JQ29" i="1"/>
  <c r="JP29" i="1"/>
  <c r="JO29" i="1"/>
  <c r="IV8" i="1"/>
  <c r="IV37" i="1"/>
  <c r="IU8" i="1"/>
  <c r="IU37" i="1"/>
  <c r="IT8" i="1"/>
  <c r="IX18" i="1"/>
  <c r="IX19" i="1" s="1"/>
  <c r="IW18" i="1"/>
  <c r="IW19" i="1" s="1"/>
  <c r="IV18" i="1"/>
  <c r="IV19" i="1" s="1"/>
  <c r="IU18" i="1"/>
  <c r="IU19" i="1" s="1"/>
  <c r="IT18" i="1"/>
  <c r="IT19" i="1" s="1"/>
  <c r="IX16" i="1"/>
  <c r="IW16" i="1"/>
  <c r="IV16" i="1"/>
  <c r="IU16" i="1"/>
  <c r="IT16" i="1"/>
  <c r="IX14" i="1"/>
  <c r="IX15" i="1" s="1"/>
  <c r="IW14" i="1"/>
  <c r="IW15" i="1" s="1"/>
  <c r="IV14" i="1"/>
  <c r="IV15" i="1" s="1"/>
  <c r="IU14" i="1"/>
  <c r="IU15" i="1" s="1"/>
  <c r="IT14" i="1"/>
  <c r="IT15" i="1" s="1"/>
  <c r="IX11" i="1"/>
  <c r="IX12" i="1" s="1"/>
  <c r="IW11" i="1"/>
  <c r="IW12" i="1" s="1"/>
  <c r="IV11" i="1"/>
  <c r="IV12" i="1" s="1"/>
  <c r="IU11" i="1"/>
  <c r="IU12" i="1" s="1"/>
  <c r="IT11" i="1"/>
  <c r="IT12" i="1" s="1"/>
  <c r="IT37" i="1"/>
  <c r="IX3" i="1"/>
  <c r="IW3" i="1"/>
  <c r="IV3" i="1"/>
  <c r="IU3" i="1"/>
  <c r="IT3" i="1"/>
  <c r="JL29" i="1"/>
  <c r="JK29" i="1"/>
  <c r="JJ29" i="1"/>
  <c r="JI29" i="1"/>
  <c r="JH28" i="1"/>
  <c r="JH29" i="1" s="1"/>
  <c r="JH27" i="1"/>
  <c r="IQ8" i="1"/>
  <c r="IQ37" i="1"/>
  <c r="IP8" i="1"/>
  <c r="IP37" i="1"/>
  <c r="IO8" i="1"/>
  <c r="IO37" i="1"/>
  <c r="IN37" i="1"/>
  <c r="IN8" i="1"/>
  <c r="IM8" i="1"/>
  <c r="IQ18" i="1"/>
  <c r="IQ19" i="1" s="1"/>
  <c r="IP18" i="1"/>
  <c r="IP19" i="1" s="1"/>
  <c r="IO18" i="1"/>
  <c r="IO19" i="1" s="1"/>
  <c r="IN18" i="1"/>
  <c r="IN19" i="1" s="1"/>
  <c r="IM18" i="1"/>
  <c r="IM19" i="1" s="1"/>
  <c r="IQ16" i="1"/>
  <c r="IP16" i="1"/>
  <c r="IO16" i="1"/>
  <c r="IN16" i="1"/>
  <c r="IM16" i="1"/>
  <c r="IQ14" i="1"/>
  <c r="IQ15" i="1" s="1"/>
  <c r="IP14" i="1"/>
  <c r="IP15" i="1" s="1"/>
  <c r="IO14" i="1"/>
  <c r="IO15" i="1" s="1"/>
  <c r="IN14" i="1"/>
  <c r="IN15" i="1" s="1"/>
  <c r="IM14" i="1"/>
  <c r="IM15" i="1" s="1"/>
  <c r="IQ11" i="1"/>
  <c r="IQ12" i="1" s="1"/>
  <c r="IP11" i="1"/>
  <c r="IP12" i="1" s="1"/>
  <c r="IO11" i="1"/>
  <c r="IO12" i="1" s="1"/>
  <c r="IN11" i="1"/>
  <c r="IN12" i="1" s="1"/>
  <c r="IM11" i="1"/>
  <c r="IM12" i="1" s="1"/>
  <c r="IM37" i="1"/>
  <c r="IQ3" i="1"/>
  <c r="IP3" i="1"/>
  <c r="IO3" i="1"/>
  <c r="IN3" i="1"/>
  <c r="IM3" i="1"/>
  <c r="IJ8" i="1"/>
  <c r="IJ37" i="1"/>
  <c r="II37" i="1"/>
  <c r="II8" i="1"/>
  <c r="IH8" i="1"/>
  <c r="IH37" i="1"/>
  <c r="IG8" i="1"/>
  <c r="IG37" i="1"/>
  <c r="IF8" i="1"/>
  <c r="IJ18" i="1"/>
  <c r="IJ19" i="1" s="1"/>
  <c r="II18" i="1"/>
  <c r="II19" i="1" s="1"/>
  <c r="IH18" i="1"/>
  <c r="IH19" i="1" s="1"/>
  <c r="IG18" i="1"/>
  <c r="IG19" i="1" s="1"/>
  <c r="IF18" i="1"/>
  <c r="IF19" i="1" s="1"/>
  <c r="IJ16" i="1"/>
  <c r="II16" i="1"/>
  <c r="IH16" i="1"/>
  <c r="IG16" i="1"/>
  <c r="IF16" i="1"/>
  <c r="IJ14" i="1"/>
  <c r="IJ15" i="1" s="1"/>
  <c r="II14" i="1"/>
  <c r="II15" i="1" s="1"/>
  <c r="IH14" i="1"/>
  <c r="IH15" i="1" s="1"/>
  <c r="IG14" i="1"/>
  <c r="IG15" i="1" s="1"/>
  <c r="IF14" i="1"/>
  <c r="IF15" i="1" s="1"/>
  <c r="IJ11" i="1"/>
  <c r="IJ12" i="1" s="1"/>
  <c r="II11" i="1"/>
  <c r="II12" i="1" s="1"/>
  <c r="IH11" i="1"/>
  <c r="IH12" i="1" s="1"/>
  <c r="IG11" i="1"/>
  <c r="IG12" i="1" s="1"/>
  <c r="IF11" i="1"/>
  <c r="IF12" i="1" s="1"/>
  <c r="IF37" i="1"/>
  <c r="IJ3" i="1"/>
  <c r="II3" i="1"/>
  <c r="IH3" i="1"/>
  <c r="IG3" i="1"/>
  <c r="IF3" i="1"/>
  <c r="IC8" i="1"/>
  <c r="IC37" i="1"/>
  <c r="IB8" i="1"/>
  <c r="IB37" i="1"/>
  <c r="JE29" i="1"/>
  <c r="JD29" i="1"/>
  <c r="JC29" i="1"/>
  <c r="JB29" i="1"/>
  <c r="JA29" i="1"/>
  <c r="IX29" i="1"/>
  <c r="IW29" i="1"/>
  <c r="IV29" i="1"/>
  <c r="IU28" i="1"/>
  <c r="IU29" i="1" s="1"/>
  <c r="IT30" i="1"/>
  <c r="IU27" i="1"/>
  <c r="IA8" i="1"/>
  <c r="IA37" i="1"/>
  <c r="HZ8" i="1"/>
  <c r="HZ37" i="1"/>
  <c r="IQ29" i="1"/>
  <c r="IP29" i="1"/>
  <c r="IO29" i="1"/>
  <c r="IN29" i="1"/>
  <c r="IM30" i="1"/>
  <c r="IC18" i="1"/>
  <c r="IC19" i="1" s="1"/>
  <c r="IB18" i="1"/>
  <c r="IB19" i="1" s="1"/>
  <c r="IA18" i="1"/>
  <c r="IA19" i="1" s="1"/>
  <c r="HZ18" i="1"/>
  <c r="HZ19" i="1" s="1"/>
  <c r="HY18" i="1"/>
  <c r="HY19" i="1" s="1"/>
  <c r="IC16" i="1"/>
  <c r="IB16" i="1"/>
  <c r="IA16" i="1"/>
  <c r="HZ16" i="1"/>
  <c r="HY16" i="1"/>
  <c r="IC14" i="1"/>
  <c r="IC15" i="1" s="1"/>
  <c r="IB14" i="1"/>
  <c r="IB15" i="1" s="1"/>
  <c r="IA14" i="1"/>
  <c r="IA15" i="1" s="1"/>
  <c r="HZ14" i="1"/>
  <c r="HZ15" i="1" s="1"/>
  <c r="HY14" i="1"/>
  <c r="HY15" i="1" s="1"/>
  <c r="IC11" i="1"/>
  <c r="IC12" i="1" s="1"/>
  <c r="IB11" i="1"/>
  <c r="IB12" i="1" s="1"/>
  <c r="IA11" i="1"/>
  <c r="IA12" i="1" s="1"/>
  <c r="HZ11" i="1"/>
  <c r="HZ12" i="1" s="1"/>
  <c r="HY11" i="1"/>
  <c r="HY12" i="1" s="1"/>
  <c r="HY8" i="1"/>
  <c r="HY37" i="1"/>
  <c r="IC3" i="1"/>
  <c r="IB3" i="1"/>
  <c r="IA3" i="1"/>
  <c r="HZ3" i="1"/>
  <c r="HY3" i="1"/>
  <c r="HV8" i="1"/>
  <c r="HV37" i="1"/>
  <c r="HU8" i="1"/>
  <c r="HU37" i="1"/>
  <c r="HT8" i="1"/>
  <c r="HT37" i="1"/>
  <c r="HS8" i="1"/>
  <c r="HS37" i="1"/>
  <c r="IJ29" i="1"/>
  <c r="II29" i="1"/>
  <c r="IH29" i="1"/>
  <c r="IG29" i="1"/>
  <c r="IF29" i="1"/>
  <c r="HR8" i="1"/>
  <c r="HV18" i="1"/>
  <c r="HV19" i="1" s="1"/>
  <c r="HU18" i="1"/>
  <c r="HU19" i="1" s="1"/>
  <c r="HT18" i="1"/>
  <c r="HT19" i="1" s="1"/>
  <c r="HS18" i="1"/>
  <c r="HS19" i="1" s="1"/>
  <c r="HR18" i="1"/>
  <c r="HR19" i="1" s="1"/>
  <c r="HV16" i="1"/>
  <c r="HU16" i="1"/>
  <c r="HT16" i="1"/>
  <c r="HS16" i="1"/>
  <c r="HR16" i="1"/>
  <c r="HV14" i="1"/>
  <c r="HV15" i="1" s="1"/>
  <c r="HU14" i="1"/>
  <c r="HU15" i="1" s="1"/>
  <c r="HT14" i="1"/>
  <c r="HT15" i="1" s="1"/>
  <c r="HS14" i="1"/>
  <c r="HS15" i="1" s="1"/>
  <c r="HR14" i="1"/>
  <c r="HR15" i="1" s="1"/>
  <c r="HV11" i="1"/>
  <c r="HV12" i="1" s="1"/>
  <c r="HU11" i="1"/>
  <c r="HU12" i="1" s="1"/>
  <c r="HT11" i="1"/>
  <c r="HT12" i="1" s="1"/>
  <c r="HS11" i="1"/>
  <c r="HS12" i="1" s="1"/>
  <c r="HR11" i="1"/>
  <c r="HR12" i="1" s="1"/>
  <c r="HR37" i="1"/>
  <c r="HV3" i="1"/>
  <c r="HU3" i="1"/>
  <c r="HT3" i="1"/>
  <c r="HS3" i="1"/>
  <c r="HR3" i="1"/>
  <c r="HO8" i="1"/>
  <c r="HO37" i="1"/>
  <c r="HN8" i="1"/>
  <c r="HN37" i="1"/>
  <c r="HM8" i="1"/>
  <c r="HM37" i="1"/>
  <c r="HL8" i="1"/>
  <c r="HL37" i="1"/>
  <c r="HO18" i="1"/>
  <c r="HO19" i="1" s="1"/>
  <c r="HN18" i="1"/>
  <c r="HN19" i="1" s="1"/>
  <c r="HM18" i="1"/>
  <c r="HM19" i="1" s="1"/>
  <c r="HL18" i="1"/>
  <c r="HL19" i="1" s="1"/>
  <c r="HK18" i="1"/>
  <c r="HK19" i="1" s="1"/>
  <c r="HO16" i="1"/>
  <c r="HN16" i="1"/>
  <c r="HM16" i="1"/>
  <c r="HL16" i="1"/>
  <c r="HK16" i="1"/>
  <c r="HO14" i="1"/>
  <c r="HO15" i="1" s="1"/>
  <c r="HN14" i="1"/>
  <c r="HN15" i="1" s="1"/>
  <c r="HM14" i="1"/>
  <c r="HM15" i="1" s="1"/>
  <c r="HL14" i="1"/>
  <c r="HL15" i="1" s="1"/>
  <c r="HK14" i="1"/>
  <c r="HK15" i="1" s="1"/>
  <c r="HO11" i="1"/>
  <c r="HO12" i="1" s="1"/>
  <c r="HN11" i="1"/>
  <c r="HN12" i="1" s="1"/>
  <c r="HM11" i="1"/>
  <c r="HM12" i="1" s="1"/>
  <c r="HL11" i="1"/>
  <c r="HL12" i="1" s="1"/>
  <c r="HK11" i="1"/>
  <c r="HK12" i="1" s="1"/>
  <c r="HK8" i="1"/>
  <c r="HK37" i="1"/>
  <c r="HO3" i="1"/>
  <c r="HN3" i="1"/>
  <c r="HM3" i="1"/>
  <c r="HL3" i="1"/>
  <c r="HK3" i="1"/>
  <c r="IC29" i="1"/>
  <c r="IB29" i="1"/>
  <c r="IA29" i="1"/>
  <c r="HZ29" i="1"/>
  <c r="HY29" i="1"/>
  <c r="HV29" i="1"/>
  <c r="HU29" i="1"/>
  <c r="HT29" i="1"/>
  <c r="HS29" i="1"/>
  <c r="HR29" i="1"/>
  <c r="HH8" i="1"/>
  <c r="HH37" i="1"/>
  <c r="HG8" i="1"/>
  <c r="HG37" i="1"/>
  <c r="HF8" i="1"/>
  <c r="HF37" i="1"/>
  <c r="HE8" i="1"/>
  <c r="HE37" i="1"/>
  <c r="HD8" i="1"/>
  <c r="HH18" i="1"/>
  <c r="HH19" i="1" s="1"/>
  <c r="HG18" i="1"/>
  <c r="HG19" i="1" s="1"/>
  <c r="HF18" i="1"/>
  <c r="HF19" i="1" s="1"/>
  <c r="HE18" i="1"/>
  <c r="HE19" i="1" s="1"/>
  <c r="HD18" i="1"/>
  <c r="HD19" i="1" s="1"/>
  <c r="HH16" i="1"/>
  <c r="HG16" i="1"/>
  <c r="HF16" i="1"/>
  <c r="HE16" i="1"/>
  <c r="HD16" i="1"/>
  <c r="HH14" i="1"/>
  <c r="HH15" i="1" s="1"/>
  <c r="HG14" i="1"/>
  <c r="HG15" i="1" s="1"/>
  <c r="HF14" i="1"/>
  <c r="HF15" i="1" s="1"/>
  <c r="HE14" i="1"/>
  <c r="HE15" i="1" s="1"/>
  <c r="HD14" i="1"/>
  <c r="HD15" i="1" s="1"/>
  <c r="HH11" i="1"/>
  <c r="HH12" i="1" s="1"/>
  <c r="HG11" i="1"/>
  <c r="HG12" i="1" s="1"/>
  <c r="HF11" i="1"/>
  <c r="HF12" i="1" s="1"/>
  <c r="HE11" i="1"/>
  <c r="HE12" i="1" s="1"/>
  <c r="HD11" i="1"/>
  <c r="HD12" i="1" s="1"/>
  <c r="HD37" i="1"/>
  <c r="HH3" i="1"/>
  <c r="HG3" i="1"/>
  <c r="HF3" i="1"/>
  <c r="HE3" i="1"/>
  <c r="HD3" i="1"/>
  <c r="HA8" i="1"/>
  <c r="HA37" i="1"/>
  <c r="GZ37" i="1"/>
  <c r="GZ8" i="1"/>
  <c r="GY8" i="1"/>
  <c r="GY37" i="1"/>
  <c r="GX8" i="1"/>
  <c r="GX37" i="1"/>
  <c r="HO29" i="1"/>
  <c r="HN29" i="1"/>
  <c r="HM29" i="1"/>
  <c r="HL29" i="1"/>
  <c r="HK30" i="1"/>
  <c r="GW8" i="1"/>
  <c r="HA18" i="1"/>
  <c r="HA19" i="1" s="1"/>
  <c r="GZ18" i="1"/>
  <c r="GZ19" i="1" s="1"/>
  <c r="GY18" i="1"/>
  <c r="GY19" i="1" s="1"/>
  <c r="GX18" i="1"/>
  <c r="GX19" i="1" s="1"/>
  <c r="GW18" i="1"/>
  <c r="GW19" i="1" s="1"/>
  <c r="HA16" i="1"/>
  <c r="GZ16" i="1"/>
  <c r="GY16" i="1"/>
  <c r="GX16" i="1"/>
  <c r="GW16" i="1"/>
  <c r="HA14" i="1"/>
  <c r="HA15" i="1" s="1"/>
  <c r="GZ14" i="1"/>
  <c r="GZ15" i="1" s="1"/>
  <c r="GY14" i="1"/>
  <c r="GY15" i="1" s="1"/>
  <c r="GX14" i="1"/>
  <c r="GX15" i="1" s="1"/>
  <c r="GW14" i="1"/>
  <c r="GW15" i="1" s="1"/>
  <c r="HA11" i="1"/>
  <c r="HA12" i="1" s="1"/>
  <c r="GZ11" i="1"/>
  <c r="GZ12" i="1" s="1"/>
  <c r="GY11" i="1"/>
  <c r="GY12" i="1" s="1"/>
  <c r="GX11" i="1"/>
  <c r="GX12" i="1" s="1"/>
  <c r="GW11" i="1"/>
  <c r="GW12" i="1" s="1"/>
  <c r="GW37" i="1"/>
  <c r="HA3" i="1"/>
  <c r="GZ3" i="1"/>
  <c r="GY3" i="1"/>
  <c r="GX3" i="1"/>
  <c r="GW3" i="1"/>
  <c r="GT8" i="1"/>
  <c r="GT37" i="1"/>
  <c r="GS8" i="1"/>
  <c r="GS37" i="1"/>
  <c r="GR37" i="1"/>
  <c r="GR8" i="1"/>
  <c r="GQ8" i="1"/>
  <c r="GQ37" i="1"/>
  <c r="HH29" i="1"/>
  <c r="HG29" i="1"/>
  <c r="HF29" i="1"/>
  <c r="HE29" i="1"/>
  <c r="HD29" i="1"/>
  <c r="GT18" i="1"/>
  <c r="GT19" i="1" s="1"/>
  <c r="GS18" i="1"/>
  <c r="GS19" i="1" s="1"/>
  <c r="GR18" i="1"/>
  <c r="GR19" i="1" s="1"/>
  <c r="GQ18" i="1"/>
  <c r="GQ19" i="1" s="1"/>
  <c r="GP18" i="1"/>
  <c r="GP19" i="1" s="1"/>
  <c r="GT16" i="1"/>
  <c r="GS16" i="1"/>
  <c r="GR16" i="1"/>
  <c r="GQ16" i="1"/>
  <c r="GP16" i="1"/>
  <c r="GT14" i="1"/>
  <c r="GT15" i="1" s="1"/>
  <c r="GS14" i="1"/>
  <c r="GS15" i="1" s="1"/>
  <c r="GR14" i="1"/>
  <c r="GR15" i="1" s="1"/>
  <c r="GQ14" i="1"/>
  <c r="GQ15" i="1" s="1"/>
  <c r="GP14" i="1"/>
  <c r="GP15" i="1" s="1"/>
  <c r="GT11" i="1"/>
  <c r="GT12" i="1" s="1"/>
  <c r="GS11" i="1"/>
  <c r="GS12" i="1" s="1"/>
  <c r="GR11" i="1"/>
  <c r="GR12" i="1" s="1"/>
  <c r="GQ11" i="1"/>
  <c r="GQ12" i="1" s="1"/>
  <c r="GP11" i="1"/>
  <c r="GP12" i="1" s="1"/>
  <c r="GP8" i="1"/>
  <c r="GP37" i="1"/>
  <c r="GT3" i="1"/>
  <c r="GS3" i="1"/>
  <c r="GR3" i="1"/>
  <c r="GQ3" i="1"/>
  <c r="GP3" i="1"/>
  <c r="GM8" i="1"/>
  <c r="GM37" i="1"/>
  <c r="GL8" i="1"/>
  <c r="GL37" i="1"/>
  <c r="GK8" i="1"/>
  <c r="GK37" i="1"/>
  <c r="GJ8" i="1"/>
  <c r="GJ37" i="1"/>
  <c r="GM3" i="1"/>
  <c r="GL3" i="1"/>
  <c r="GK3" i="1"/>
  <c r="GJ3" i="1"/>
  <c r="GI3" i="1"/>
  <c r="GM18" i="1"/>
  <c r="GM19" i="1" s="1"/>
  <c r="GL18" i="1"/>
  <c r="GL19" i="1" s="1"/>
  <c r="GK18" i="1"/>
  <c r="GK19" i="1" s="1"/>
  <c r="GJ18" i="1"/>
  <c r="GJ19" i="1" s="1"/>
  <c r="GI18" i="1"/>
  <c r="GI19" i="1" s="1"/>
  <c r="GM16" i="1"/>
  <c r="GL16" i="1"/>
  <c r="GK16" i="1"/>
  <c r="GJ16" i="1"/>
  <c r="GI16" i="1"/>
  <c r="GM14" i="1"/>
  <c r="GM15" i="1" s="1"/>
  <c r="GL14" i="1"/>
  <c r="GL15" i="1" s="1"/>
  <c r="GK14" i="1"/>
  <c r="GK15" i="1" s="1"/>
  <c r="GJ14" i="1"/>
  <c r="GJ15" i="1" s="1"/>
  <c r="GI14" i="1"/>
  <c r="GI15" i="1" s="1"/>
  <c r="GM11" i="1"/>
  <c r="GM12" i="1" s="1"/>
  <c r="GL11" i="1"/>
  <c r="GL12" i="1" s="1"/>
  <c r="GK11" i="1"/>
  <c r="GK12" i="1" s="1"/>
  <c r="GJ11" i="1"/>
  <c r="GJ12" i="1" s="1"/>
  <c r="GI11" i="1"/>
  <c r="GI12" i="1" s="1"/>
  <c r="GI8" i="1"/>
  <c r="GI37" i="1"/>
  <c r="HA29" i="1"/>
  <c r="GZ29" i="1"/>
  <c r="GY29" i="1"/>
  <c r="GX29" i="1"/>
  <c r="GW29" i="1"/>
  <c r="GT29" i="1"/>
  <c r="GS29" i="1"/>
  <c r="GR29" i="1"/>
  <c r="GQ29" i="1"/>
  <c r="GQ31" i="1" s="1"/>
  <c r="GP29" i="1"/>
  <c r="GP31" i="1" s="1"/>
  <c r="GF8" i="1"/>
  <c r="GF37" i="1"/>
  <c r="GE8" i="1"/>
  <c r="GE37" i="1"/>
  <c r="GD8" i="1"/>
  <c r="GD37" i="1"/>
  <c r="GC8" i="1"/>
  <c r="GC37" i="1"/>
  <c r="GF18" i="1"/>
  <c r="GF19" i="1" s="1"/>
  <c r="GE18" i="1"/>
  <c r="GE19" i="1" s="1"/>
  <c r="GD18" i="1"/>
  <c r="GD19" i="1" s="1"/>
  <c r="GC18" i="1"/>
  <c r="GC19" i="1" s="1"/>
  <c r="GB18" i="1"/>
  <c r="GB19" i="1" s="1"/>
  <c r="GF16" i="1"/>
  <c r="GE16" i="1"/>
  <c r="GD16" i="1"/>
  <c r="GC16" i="1"/>
  <c r="GB16" i="1"/>
  <c r="GF14" i="1"/>
  <c r="GF15" i="1" s="1"/>
  <c r="GE14" i="1"/>
  <c r="GE15" i="1" s="1"/>
  <c r="GD14" i="1"/>
  <c r="GD15" i="1" s="1"/>
  <c r="GC14" i="1"/>
  <c r="GC15" i="1" s="1"/>
  <c r="GB14" i="1"/>
  <c r="GB15" i="1" s="1"/>
  <c r="GF11" i="1"/>
  <c r="GF12" i="1" s="1"/>
  <c r="GE11" i="1"/>
  <c r="GE12" i="1" s="1"/>
  <c r="GD11" i="1"/>
  <c r="GD12" i="1" s="1"/>
  <c r="GC11" i="1"/>
  <c r="GC12" i="1" s="1"/>
  <c r="GB11" i="1"/>
  <c r="GB12" i="1" s="1"/>
  <c r="GB8" i="1"/>
  <c r="GB37" i="1"/>
  <c r="GF3" i="1"/>
  <c r="GE3" i="1"/>
  <c r="GD3" i="1"/>
  <c r="GC3" i="1"/>
  <c r="GB3" i="1"/>
  <c r="FY8" i="1"/>
  <c r="FY37" i="1"/>
  <c r="FX8" i="1"/>
  <c r="FX37" i="1"/>
  <c r="FW8" i="1"/>
  <c r="FW37" i="1"/>
  <c r="FV8" i="1"/>
  <c r="FV37" i="1"/>
  <c r="FY18" i="1"/>
  <c r="FY19" i="1" s="1"/>
  <c r="FX18" i="1"/>
  <c r="FX19" i="1" s="1"/>
  <c r="FW18" i="1"/>
  <c r="FW19" i="1" s="1"/>
  <c r="FV18" i="1"/>
  <c r="FV19" i="1" s="1"/>
  <c r="FU18" i="1"/>
  <c r="FU19" i="1" s="1"/>
  <c r="FY16" i="1"/>
  <c r="FX16" i="1"/>
  <c r="FW16" i="1"/>
  <c r="FV16" i="1"/>
  <c r="FU16" i="1"/>
  <c r="FY14" i="1"/>
  <c r="FY15" i="1" s="1"/>
  <c r="FX14" i="1"/>
  <c r="FX15" i="1" s="1"/>
  <c r="FW14" i="1"/>
  <c r="FW15" i="1" s="1"/>
  <c r="FV14" i="1"/>
  <c r="FV15" i="1" s="1"/>
  <c r="FU14" i="1"/>
  <c r="FU15" i="1" s="1"/>
  <c r="FY11" i="1"/>
  <c r="FY12" i="1" s="1"/>
  <c r="FX11" i="1"/>
  <c r="FX12" i="1" s="1"/>
  <c r="FW11" i="1"/>
  <c r="FW12" i="1" s="1"/>
  <c r="FV11" i="1"/>
  <c r="FV12" i="1" s="1"/>
  <c r="FU11" i="1"/>
  <c r="FU12" i="1" s="1"/>
  <c r="FU8" i="1"/>
  <c r="FU37" i="1"/>
  <c r="FY3" i="1"/>
  <c r="FX3" i="1"/>
  <c r="FW3" i="1"/>
  <c r="FV3" i="1"/>
  <c r="FU3" i="1"/>
  <c r="GM29" i="1"/>
  <c r="GL29" i="1"/>
  <c r="GK29" i="1"/>
  <c r="GJ29" i="1"/>
  <c r="GI29" i="1"/>
  <c r="FR8" i="1"/>
  <c r="FR37" i="1"/>
  <c r="FQ8" i="1"/>
  <c r="FQ37" i="1"/>
  <c r="FP8" i="1"/>
  <c r="FP37" i="1"/>
  <c r="FO8" i="1"/>
  <c r="FO37" i="1"/>
  <c r="FN8" i="1"/>
  <c r="FR18" i="1"/>
  <c r="FR19" i="1" s="1"/>
  <c r="FQ18" i="1"/>
  <c r="FQ19" i="1" s="1"/>
  <c r="FP18" i="1"/>
  <c r="FP19" i="1" s="1"/>
  <c r="FO18" i="1"/>
  <c r="FO19" i="1" s="1"/>
  <c r="FN18" i="1"/>
  <c r="FN19" i="1" s="1"/>
  <c r="FR16" i="1"/>
  <c r="FQ16" i="1"/>
  <c r="FP16" i="1"/>
  <c r="FO16" i="1"/>
  <c r="FN16" i="1"/>
  <c r="FR14" i="1"/>
  <c r="FR15" i="1" s="1"/>
  <c r="FQ14" i="1"/>
  <c r="FQ15" i="1" s="1"/>
  <c r="FP14" i="1"/>
  <c r="FP15" i="1" s="1"/>
  <c r="FO14" i="1"/>
  <c r="FO15" i="1" s="1"/>
  <c r="FN14" i="1"/>
  <c r="FN15" i="1" s="1"/>
  <c r="FR11" i="1"/>
  <c r="FR12" i="1" s="1"/>
  <c r="FQ11" i="1"/>
  <c r="FQ12" i="1" s="1"/>
  <c r="FP11" i="1"/>
  <c r="FP12" i="1" s="1"/>
  <c r="FO11" i="1"/>
  <c r="FO12" i="1" s="1"/>
  <c r="FN11" i="1"/>
  <c r="FN12" i="1" s="1"/>
  <c r="FN37" i="1"/>
  <c r="FR3" i="1"/>
  <c r="FQ3" i="1"/>
  <c r="FP3" i="1"/>
  <c r="FO3" i="1"/>
  <c r="FN3" i="1"/>
  <c r="GF29" i="1"/>
  <c r="GE29" i="1"/>
  <c r="GD29" i="1"/>
  <c r="GC29" i="1"/>
  <c r="GB30" i="1"/>
  <c r="FK8" i="1"/>
  <c r="FK37" i="1"/>
  <c r="FJ8" i="1"/>
  <c r="FJ37" i="1"/>
  <c r="FI8" i="1"/>
  <c r="FI37" i="1"/>
  <c r="FH8" i="1"/>
  <c r="FH37" i="1"/>
  <c r="FK18" i="1"/>
  <c r="FK19" i="1" s="1"/>
  <c r="FJ18" i="1"/>
  <c r="FJ19" i="1" s="1"/>
  <c r="FI18" i="1"/>
  <c r="FI19" i="1" s="1"/>
  <c r="FH18" i="1"/>
  <c r="FH19" i="1" s="1"/>
  <c r="FG18" i="1"/>
  <c r="FG19" i="1" s="1"/>
  <c r="FK16" i="1"/>
  <c r="FJ16" i="1"/>
  <c r="FI16" i="1"/>
  <c r="FH16" i="1"/>
  <c r="FG16" i="1"/>
  <c r="FK14" i="1"/>
  <c r="FK15" i="1" s="1"/>
  <c r="FJ14" i="1"/>
  <c r="FJ15" i="1" s="1"/>
  <c r="FI14" i="1"/>
  <c r="FI15" i="1" s="1"/>
  <c r="FH14" i="1"/>
  <c r="FH15" i="1" s="1"/>
  <c r="FG14" i="1"/>
  <c r="FG15" i="1" s="1"/>
  <c r="FK11" i="1"/>
  <c r="FK12" i="1" s="1"/>
  <c r="FJ11" i="1"/>
  <c r="FJ12" i="1" s="1"/>
  <c r="FI11" i="1"/>
  <c r="FI12" i="1" s="1"/>
  <c r="FH11" i="1"/>
  <c r="FH12" i="1" s="1"/>
  <c r="FG11" i="1"/>
  <c r="FG12" i="1" s="1"/>
  <c r="FG8" i="1"/>
  <c r="FG37" i="1"/>
  <c r="FK3" i="1"/>
  <c r="FJ3" i="1"/>
  <c r="FI3" i="1"/>
  <c r="FH3" i="1"/>
  <c r="FG3" i="1"/>
  <c r="FU30" i="1"/>
  <c r="FU29" i="1"/>
  <c r="FU31" i="1" s="1"/>
  <c r="FY29" i="1"/>
  <c r="FX29" i="1"/>
  <c r="FW29" i="1"/>
  <c r="FV29" i="1"/>
  <c r="FR29" i="1"/>
  <c r="FQ29" i="1"/>
  <c r="FQ31" i="1" s="1"/>
  <c r="FP29" i="1"/>
  <c r="FO29" i="1"/>
  <c r="FN29" i="1"/>
  <c r="FD8" i="1"/>
  <c r="FD37" i="1"/>
  <c r="FC8" i="1"/>
  <c r="FC37" i="1"/>
  <c r="FB8" i="1"/>
  <c r="FB37" i="1"/>
  <c r="FA37" i="1"/>
  <c r="FA8" i="1"/>
  <c r="FD18" i="1"/>
  <c r="FD19" i="1" s="1"/>
  <c r="FC18" i="1"/>
  <c r="FC19" i="1" s="1"/>
  <c r="FB18" i="1"/>
  <c r="FB19" i="1" s="1"/>
  <c r="FA18" i="1"/>
  <c r="FA19" i="1" s="1"/>
  <c r="EZ18" i="1"/>
  <c r="EZ19" i="1" s="1"/>
  <c r="FD16" i="1"/>
  <c r="FC16" i="1"/>
  <c r="FB16" i="1"/>
  <c r="FA16" i="1"/>
  <c r="EZ16" i="1"/>
  <c r="FD14" i="1"/>
  <c r="FD15" i="1" s="1"/>
  <c r="FC14" i="1"/>
  <c r="FC15" i="1" s="1"/>
  <c r="FB14" i="1"/>
  <c r="FB15" i="1" s="1"/>
  <c r="FA14" i="1"/>
  <c r="FA15" i="1" s="1"/>
  <c r="EZ14" i="1"/>
  <c r="EZ15" i="1" s="1"/>
  <c r="FD11" i="1"/>
  <c r="FD12" i="1" s="1"/>
  <c r="FC11" i="1"/>
  <c r="FC12" i="1" s="1"/>
  <c r="FB11" i="1"/>
  <c r="FB12" i="1" s="1"/>
  <c r="FA11" i="1"/>
  <c r="FA12" i="1" s="1"/>
  <c r="EZ11" i="1"/>
  <c r="EZ12" i="1" s="1"/>
  <c r="EZ8" i="1"/>
  <c r="EZ37" i="1"/>
  <c r="FD3" i="1"/>
  <c r="FC3" i="1"/>
  <c r="FB3" i="1"/>
  <c r="FA3" i="1"/>
  <c r="EZ3" i="1"/>
  <c r="EW8" i="1"/>
  <c r="EV18" i="1"/>
  <c r="EV19" i="1" s="1"/>
  <c r="EV16" i="1"/>
  <c r="EV14" i="1"/>
  <c r="EV15" i="1" s="1"/>
  <c r="EV11" i="1"/>
  <c r="EV12" i="1" s="1"/>
  <c r="EV8" i="1"/>
  <c r="EV3" i="1"/>
  <c r="EU8" i="1"/>
  <c r="EU37" i="1"/>
  <c r="ET8" i="1"/>
  <c r="ET37" i="1"/>
  <c r="EW18" i="1"/>
  <c r="EW19" i="1" s="1"/>
  <c r="EU18" i="1"/>
  <c r="EU19" i="1" s="1"/>
  <c r="ET18" i="1"/>
  <c r="ET19" i="1" s="1"/>
  <c r="ES18" i="1"/>
  <c r="ES19" i="1" s="1"/>
  <c r="EW16" i="1"/>
  <c r="EU16" i="1"/>
  <c r="ET16" i="1"/>
  <c r="ES16" i="1"/>
  <c r="EW14" i="1"/>
  <c r="EW15" i="1" s="1"/>
  <c r="EU14" i="1"/>
  <c r="EU15" i="1" s="1"/>
  <c r="ET14" i="1"/>
  <c r="ET15" i="1" s="1"/>
  <c r="ES14" i="1"/>
  <c r="ES15" i="1" s="1"/>
  <c r="EW11" i="1"/>
  <c r="EW12" i="1" s="1"/>
  <c r="EU11" i="1"/>
  <c r="EU12" i="1" s="1"/>
  <c r="ET11" i="1"/>
  <c r="ET12" i="1" s="1"/>
  <c r="ES11" i="1"/>
  <c r="ES12" i="1" s="1"/>
  <c r="ES8" i="1"/>
  <c r="ES37" i="1"/>
  <c r="EW3" i="1"/>
  <c r="EU3" i="1"/>
  <c r="ET3" i="1"/>
  <c r="ES3" i="1"/>
  <c r="FK29" i="1"/>
  <c r="FJ29" i="1"/>
  <c r="FI29" i="1"/>
  <c r="FH29" i="1"/>
  <c r="FG30" i="1"/>
  <c r="FD29" i="1"/>
  <c r="FC29" i="1"/>
  <c r="FB29" i="1"/>
  <c r="FA29" i="1"/>
  <c r="EZ30" i="1"/>
  <c r="EP8" i="1"/>
  <c r="EP37" i="1"/>
  <c r="EO8" i="1"/>
  <c r="EO37" i="1"/>
  <c r="EN8" i="1"/>
  <c r="EN37" i="1"/>
  <c r="EM8" i="1"/>
  <c r="EM37" i="1"/>
  <c r="EL8" i="1"/>
  <c r="EP18" i="1"/>
  <c r="EP19" i="1" s="1"/>
  <c r="EO18" i="1"/>
  <c r="EO19" i="1" s="1"/>
  <c r="EN18" i="1"/>
  <c r="EN19" i="1" s="1"/>
  <c r="EM18" i="1"/>
  <c r="EM19" i="1" s="1"/>
  <c r="EL18" i="1"/>
  <c r="EL19" i="1" s="1"/>
  <c r="EP16" i="1"/>
  <c r="EO16" i="1"/>
  <c r="EN16" i="1"/>
  <c r="EM16" i="1"/>
  <c r="EL16" i="1"/>
  <c r="EP14" i="1"/>
  <c r="EP15" i="1" s="1"/>
  <c r="EO14" i="1"/>
  <c r="EO15" i="1" s="1"/>
  <c r="EN14" i="1"/>
  <c r="EN15" i="1" s="1"/>
  <c r="EM14" i="1"/>
  <c r="EM15" i="1" s="1"/>
  <c r="EL14" i="1"/>
  <c r="EL15" i="1" s="1"/>
  <c r="EP11" i="1"/>
  <c r="EP12" i="1" s="1"/>
  <c r="EO11" i="1"/>
  <c r="EO12" i="1" s="1"/>
  <c r="EN11" i="1"/>
  <c r="EN12" i="1" s="1"/>
  <c r="EM11" i="1"/>
  <c r="EM12" i="1" s="1"/>
  <c r="EL11" i="1"/>
  <c r="EL12" i="1" s="1"/>
  <c r="EL37" i="1"/>
  <c r="EP3" i="1"/>
  <c r="EO3" i="1"/>
  <c r="EN3" i="1"/>
  <c r="EM3" i="1"/>
  <c r="EL3" i="1"/>
  <c r="EI8" i="1"/>
  <c r="EI37" i="1"/>
  <c r="EH8" i="1"/>
  <c r="EH37" i="1"/>
  <c r="EG8" i="1"/>
  <c r="EG37" i="1"/>
  <c r="EF8" i="1"/>
  <c r="EF37" i="1"/>
  <c r="EE8" i="1"/>
  <c r="EI18" i="1"/>
  <c r="EI19" i="1" s="1"/>
  <c r="EH18" i="1"/>
  <c r="EH19" i="1" s="1"/>
  <c r="EG18" i="1"/>
  <c r="EG19" i="1" s="1"/>
  <c r="EF18" i="1"/>
  <c r="EF19" i="1" s="1"/>
  <c r="EE18" i="1"/>
  <c r="EE19" i="1" s="1"/>
  <c r="EI16" i="1"/>
  <c r="EH16" i="1"/>
  <c r="EG16" i="1"/>
  <c r="EF16" i="1"/>
  <c r="EE16" i="1"/>
  <c r="EI14" i="1"/>
  <c r="EI15" i="1" s="1"/>
  <c r="EH14" i="1"/>
  <c r="EH15" i="1" s="1"/>
  <c r="EG14" i="1"/>
  <c r="EG15" i="1" s="1"/>
  <c r="EF14" i="1"/>
  <c r="EF15" i="1" s="1"/>
  <c r="EE14" i="1"/>
  <c r="EE15" i="1" s="1"/>
  <c r="EI11" i="1"/>
  <c r="EI12" i="1" s="1"/>
  <c r="EH11" i="1"/>
  <c r="EH12" i="1" s="1"/>
  <c r="EG11" i="1"/>
  <c r="EG12" i="1" s="1"/>
  <c r="EF11" i="1"/>
  <c r="EF12" i="1" s="1"/>
  <c r="EE11" i="1"/>
  <c r="EE12" i="1" s="1"/>
  <c r="EE37" i="1"/>
  <c r="EI3" i="1"/>
  <c r="EH3" i="1"/>
  <c r="EG3" i="1"/>
  <c r="EF3" i="1"/>
  <c r="EE3" i="1"/>
  <c r="EW29" i="1"/>
  <c r="EV29" i="1"/>
  <c r="EU29" i="1"/>
  <c r="ET29" i="1"/>
  <c r="ES30" i="1"/>
  <c r="EB8" i="1"/>
  <c r="EB37" i="1"/>
  <c r="EA37" i="1"/>
  <c r="EA8" i="1"/>
  <c r="DZ37" i="1"/>
  <c r="DZ8" i="1"/>
  <c r="DY37" i="1"/>
  <c r="DY8" i="1"/>
  <c r="DX37" i="1"/>
  <c r="DX8" i="1"/>
  <c r="EB18" i="1"/>
  <c r="EB19" i="1" s="1"/>
  <c r="EA18" i="1"/>
  <c r="EA19" i="1" s="1"/>
  <c r="DZ18" i="1"/>
  <c r="DZ19" i="1" s="1"/>
  <c r="DY18" i="1"/>
  <c r="DY19" i="1" s="1"/>
  <c r="DX18" i="1"/>
  <c r="DX19" i="1" s="1"/>
  <c r="EB16" i="1"/>
  <c r="EA16" i="1"/>
  <c r="DZ16" i="1"/>
  <c r="DY16" i="1"/>
  <c r="DX16" i="1"/>
  <c r="EB14" i="1"/>
  <c r="EB15" i="1" s="1"/>
  <c r="EA14" i="1"/>
  <c r="EA15" i="1" s="1"/>
  <c r="DZ14" i="1"/>
  <c r="DZ15" i="1" s="1"/>
  <c r="DY14" i="1"/>
  <c r="DY15" i="1" s="1"/>
  <c r="DX14" i="1"/>
  <c r="DX15" i="1" s="1"/>
  <c r="EB11" i="1"/>
  <c r="EB12" i="1" s="1"/>
  <c r="EA11" i="1"/>
  <c r="EA12" i="1" s="1"/>
  <c r="DZ11" i="1"/>
  <c r="DZ12" i="1" s="1"/>
  <c r="DY11" i="1"/>
  <c r="DY12" i="1" s="1"/>
  <c r="DX11" i="1"/>
  <c r="DX12" i="1" s="1"/>
  <c r="EB3" i="1"/>
  <c r="EA3" i="1"/>
  <c r="DZ3" i="1"/>
  <c r="DY3" i="1"/>
  <c r="DX3" i="1"/>
  <c r="EP29" i="1"/>
  <c r="EO29" i="1"/>
  <c r="EN29" i="1"/>
  <c r="EM29" i="1"/>
  <c r="EL29" i="1"/>
  <c r="DU8" i="1"/>
  <c r="DU37" i="1"/>
  <c r="DT8" i="1"/>
  <c r="DT37" i="1"/>
  <c r="DR37" i="1"/>
  <c r="DR29" i="1"/>
  <c r="DR31" i="1" s="1"/>
  <c r="DR18" i="1"/>
  <c r="DR19" i="1" s="1"/>
  <c r="DR16" i="1"/>
  <c r="DR14" i="1"/>
  <c r="DR15" i="1" s="1"/>
  <c r="DR11" i="1"/>
  <c r="DR12" i="1" s="1"/>
  <c r="DR8" i="1"/>
  <c r="DR3" i="1"/>
  <c r="DS37" i="1"/>
  <c r="DS29" i="1"/>
  <c r="DS18" i="1"/>
  <c r="DS19" i="1" s="1"/>
  <c r="DS16" i="1"/>
  <c r="DS14" i="1"/>
  <c r="DS15" i="1" s="1"/>
  <c r="DS11" i="1"/>
  <c r="DS12" i="1" s="1"/>
  <c r="DS8" i="1"/>
  <c r="DS3" i="1"/>
  <c r="DU3" i="1"/>
  <c r="DT3" i="1"/>
  <c r="DQ3" i="1"/>
  <c r="DQ8" i="1"/>
  <c r="DU18" i="1"/>
  <c r="DU19" i="1" s="1"/>
  <c r="DT18" i="1"/>
  <c r="DT19" i="1" s="1"/>
  <c r="DQ18" i="1"/>
  <c r="DQ19" i="1" s="1"/>
  <c r="DU16" i="1"/>
  <c r="DT16" i="1"/>
  <c r="DQ16" i="1"/>
  <c r="DU14" i="1"/>
  <c r="DU15" i="1" s="1"/>
  <c r="DT14" i="1"/>
  <c r="DT15" i="1" s="1"/>
  <c r="DQ14" i="1"/>
  <c r="DQ15" i="1" s="1"/>
  <c r="DU11" i="1"/>
  <c r="DU12" i="1" s="1"/>
  <c r="DT11" i="1"/>
  <c r="DT12" i="1" s="1"/>
  <c r="DQ11" i="1"/>
  <c r="DQ12" i="1" s="1"/>
  <c r="DQ37" i="1"/>
  <c r="EI29" i="1"/>
  <c r="EH29" i="1"/>
  <c r="EG29" i="1"/>
  <c r="EF29" i="1"/>
  <c r="EE30" i="1"/>
  <c r="DN8" i="1"/>
  <c r="DN37" i="1"/>
  <c r="DM8" i="1"/>
  <c r="DM37" i="1"/>
  <c r="DL8" i="1"/>
  <c r="DL37" i="1"/>
  <c r="DK8" i="1"/>
  <c r="DK37" i="1"/>
  <c r="EB29" i="1"/>
  <c r="EA29" i="1"/>
  <c r="EA30" i="1" s="1"/>
  <c r="DZ29" i="1"/>
  <c r="DZ30" i="1" s="1"/>
  <c r="DY29" i="1"/>
  <c r="DY30" i="1" s="1"/>
  <c r="DX29" i="1"/>
  <c r="DJ8" i="1"/>
  <c r="DN18" i="1"/>
  <c r="DN19" i="1" s="1"/>
  <c r="DM18" i="1"/>
  <c r="DM19" i="1" s="1"/>
  <c r="DL18" i="1"/>
  <c r="DL19" i="1" s="1"/>
  <c r="DK18" i="1"/>
  <c r="DK19" i="1" s="1"/>
  <c r="DJ18" i="1"/>
  <c r="DJ19" i="1" s="1"/>
  <c r="DN16" i="1"/>
  <c r="DM16" i="1"/>
  <c r="DL16" i="1"/>
  <c r="DK16" i="1"/>
  <c r="DJ16" i="1"/>
  <c r="DN14" i="1"/>
  <c r="DN15" i="1" s="1"/>
  <c r="DM14" i="1"/>
  <c r="DM15" i="1" s="1"/>
  <c r="DL14" i="1"/>
  <c r="DL15" i="1" s="1"/>
  <c r="DK14" i="1"/>
  <c r="DK15" i="1" s="1"/>
  <c r="DJ14" i="1"/>
  <c r="DJ15" i="1" s="1"/>
  <c r="DN11" i="1"/>
  <c r="DN12" i="1" s="1"/>
  <c r="DM11" i="1"/>
  <c r="DM12" i="1" s="1"/>
  <c r="DL11" i="1"/>
  <c r="DL12" i="1" s="1"/>
  <c r="DK11" i="1"/>
  <c r="DK12" i="1" s="1"/>
  <c r="DJ11" i="1"/>
  <c r="DJ12" i="1" s="1"/>
  <c r="DN3" i="1"/>
  <c r="DM3" i="1"/>
  <c r="DL3" i="1"/>
  <c r="DK3" i="1"/>
  <c r="DJ3" i="1"/>
  <c r="DJ37" i="1"/>
  <c r="DG8" i="1"/>
  <c r="DG37" i="1"/>
  <c r="DE8" i="1"/>
  <c r="DF8" i="1"/>
  <c r="DE37" i="1"/>
  <c r="DF37" i="1"/>
  <c r="DD8" i="1"/>
  <c r="DD37" i="1"/>
  <c r="DG18" i="1"/>
  <c r="DG19" i="1" s="1"/>
  <c r="DF18" i="1"/>
  <c r="DF19" i="1" s="1"/>
  <c r="DE18" i="1"/>
  <c r="DE19" i="1" s="1"/>
  <c r="DD18" i="1"/>
  <c r="DD19" i="1" s="1"/>
  <c r="DC18" i="1"/>
  <c r="DC19" i="1" s="1"/>
  <c r="DC8" i="1"/>
  <c r="DC37" i="1"/>
  <c r="DG16" i="1"/>
  <c r="DF16" i="1"/>
  <c r="DE16" i="1"/>
  <c r="DD16" i="1"/>
  <c r="DC16" i="1"/>
  <c r="DG14" i="1"/>
  <c r="DG15" i="1" s="1"/>
  <c r="DF14" i="1"/>
  <c r="DF15" i="1" s="1"/>
  <c r="DE14" i="1"/>
  <c r="DE15" i="1" s="1"/>
  <c r="DD14" i="1"/>
  <c r="DD15" i="1" s="1"/>
  <c r="DC14" i="1"/>
  <c r="DC15" i="1" s="1"/>
  <c r="DG11" i="1"/>
  <c r="DG12" i="1" s="1"/>
  <c r="DF11" i="1"/>
  <c r="DF12" i="1" s="1"/>
  <c r="DE11" i="1"/>
  <c r="DE12" i="1" s="1"/>
  <c r="DD11" i="1"/>
  <c r="DD12" i="1" s="1"/>
  <c r="DC11" i="1"/>
  <c r="DC12" i="1" s="1"/>
  <c r="DG3" i="1"/>
  <c r="DF3" i="1"/>
  <c r="DE3" i="1"/>
  <c r="DD3" i="1"/>
  <c r="DC3" i="1"/>
  <c r="CZ37" i="1"/>
  <c r="CZ8" i="1"/>
  <c r="CY8" i="1"/>
  <c r="CY37" i="1"/>
  <c r="CX8" i="1"/>
  <c r="CX37" i="1"/>
  <c r="CW8" i="1"/>
  <c r="CW37" i="1"/>
  <c r="CZ18" i="1"/>
  <c r="CZ19" i="1" s="1"/>
  <c r="CY18" i="1"/>
  <c r="CY19" i="1" s="1"/>
  <c r="CX18" i="1"/>
  <c r="CX19" i="1" s="1"/>
  <c r="CW18" i="1"/>
  <c r="CW19" i="1" s="1"/>
  <c r="CV18" i="1"/>
  <c r="CV19" i="1" s="1"/>
  <c r="CZ16" i="1"/>
  <c r="CY16" i="1"/>
  <c r="CX16" i="1"/>
  <c r="CW16" i="1"/>
  <c r="CV16" i="1"/>
  <c r="CZ14" i="1"/>
  <c r="CZ15" i="1" s="1"/>
  <c r="CY14" i="1"/>
  <c r="CY15" i="1" s="1"/>
  <c r="CX14" i="1"/>
  <c r="CX15" i="1" s="1"/>
  <c r="CW14" i="1"/>
  <c r="CW15" i="1" s="1"/>
  <c r="CV14" i="1"/>
  <c r="CV15" i="1" s="1"/>
  <c r="CZ11" i="1"/>
  <c r="CZ12" i="1" s="1"/>
  <c r="CY11" i="1"/>
  <c r="CY12" i="1" s="1"/>
  <c r="CX11" i="1"/>
  <c r="CX12" i="1" s="1"/>
  <c r="CW11" i="1"/>
  <c r="CW12" i="1" s="1"/>
  <c r="CV11" i="1"/>
  <c r="CV12" i="1" s="1"/>
  <c r="CV8" i="1"/>
  <c r="CV37" i="1"/>
  <c r="CZ3" i="1"/>
  <c r="CY3" i="1"/>
  <c r="CX3" i="1"/>
  <c r="CW3" i="1"/>
  <c r="CV3" i="1"/>
  <c r="CS8" i="1"/>
  <c r="CS37" i="1"/>
  <c r="MU30" i="1" l="1"/>
  <c r="MU31" i="1"/>
  <c r="MG31" i="1"/>
  <c r="LO31" i="1"/>
  <c r="LF31" i="1"/>
  <c r="MX31" i="1"/>
  <c r="LU31" i="1"/>
  <c r="MA31" i="1"/>
  <c r="MK31" i="1"/>
  <c r="LS31" i="1"/>
  <c r="MC31" i="1"/>
  <c r="LV31" i="1"/>
  <c r="MJ31" i="1"/>
  <c r="MN30" i="1"/>
  <c r="LS30" i="1"/>
  <c r="LL31" i="1"/>
  <c r="LZ31" i="1"/>
  <c r="NB31" i="1"/>
  <c r="NB30" i="1"/>
  <c r="MW31" i="1"/>
  <c r="MX30" i="1"/>
  <c r="MO31" i="1"/>
  <c r="MO30" i="1"/>
  <c r="MP31" i="1"/>
  <c r="MP30" i="1"/>
  <c r="MQ30" i="1"/>
  <c r="MR30" i="1"/>
  <c r="MH31" i="1"/>
  <c r="MH30" i="1"/>
  <c r="MI31" i="1"/>
  <c r="MI30" i="1"/>
  <c r="MG30" i="1"/>
  <c r="MJ30" i="1"/>
  <c r="MK30" i="1"/>
  <c r="MB31" i="1"/>
  <c r="MB30" i="1"/>
  <c r="MD31" i="1"/>
  <c r="MD30" i="1"/>
  <c r="LZ30" i="1"/>
  <c r="MA30" i="1"/>
  <c r="MC30" i="1"/>
  <c r="LT31" i="1"/>
  <c r="LT30" i="1"/>
  <c r="LW31" i="1"/>
  <c r="LW30" i="1"/>
  <c r="LU30" i="1"/>
  <c r="LV30" i="1"/>
  <c r="LM31" i="1"/>
  <c r="LM30" i="1"/>
  <c r="LN31" i="1"/>
  <c r="LN30" i="1"/>
  <c r="LP31" i="1"/>
  <c r="LP30" i="1"/>
  <c r="LL30" i="1"/>
  <c r="LO30" i="1"/>
  <c r="LE31" i="1"/>
  <c r="LA31" i="1"/>
  <c r="KU31" i="1"/>
  <c r="LH31" i="1"/>
  <c r="KY31" i="1"/>
  <c r="KT31" i="1"/>
  <c r="KQ29" i="1"/>
  <c r="KQ31" i="1" s="1"/>
  <c r="KJ31" i="1"/>
  <c r="KE31" i="1"/>
  <c r="KX31" i="1"/>
  <c r="KT30" i="1"/>
  <c r="KC31" i="1"/>
  <c r="KZ31" i="1"/>
  <c r="LB31" i="1"/>
  <c r="LI31" i="1"/>
  <c r="LI30" i="1"/>
  <c r="LG31" i="1"/>
  <c r="LG30" i="1"/>
  <c r="LE30" i="1"/>
  <c r="LH30" i="1"/>
  <c r="KX30" i="1"/>
  <c r="KY30" i="1"/>
  <c r="KZ30" i="1"/>
  <c r="LB30" i="1"/>
  <c r="LA30" i="1"/>
  <c r="KR31" i="1"/>
  <c r="KR30" i="1"/>
  <c r="KS31" i="1"/>
  <c r="KS30" i="1"/>
  <c r="KU30" i="1"/>
  <c r="KD31" i="1"/>
  <c r="KD30" i="1"/>
  <c r="KF31" i="1"/>
  <c r="KF30" i="1"/>
  <c r="KG31" i="1"/>
  <c r="KG30" i="1"/>
  <c r="KC30" i="1"/>
  <c r="KE30" i="1"/>
  <c r="JW31" i="1"/>
  <c r="JZ31" i="1"/>
  <c r="KJ30" i="1"/>
  <c r="KK30" i="1"/>
  <c r="KK31" i="1"/>
  <c r="KL30" i="1"/>
  <c r="KL31" i="1"/>
  <c r="KM31" i="1"/>
  <c r="KM30" i="1"/>
  <c r="KN31" i="1"/>
  <c r="KN30" i="1"/>
  <c r="JX30" i="1"/>
  <c r="JV31" i="1"/>
  <c r="JY31" i="1"/>
  <c r="JY30" i="1"/>
  <c r="JV30" i="1"/>
  <c r="JW30" i="1"/>
  <c r="JZ30" i="1"/>
  <c r="JO31" i="1"/>
  <c r="JP31" i="1"/>
  <c r="JQ31" i="1"/>
  <c r="JQ30" i="1"/>
  <c r="JR30" i="1"/>
  <c r="JR31" i="1"/>
  <c r="JK31" i="1"/>
  <c r="JS31" i="1"/>
  <c r="JS30" i="1"/>
  <c r="JO30" i="1"/>
  <c r="JP30" i="1"/>
  <c r="JH31" i="1"/>
  <c r="JI31" i="1"/>
  <c r="JI30" i="1"/>
  <c r="JJ31" i="1"/>
  <c r="JJ30" i="1"/>
  <c r="JL31" i="1"/>
  <c r="JL30" i="1"/>
  <c r="JH30" i="1"/>
  <c r="JK30" i="1"/>
  <c r="IT29" i="1"/>
  <c r="IT31" i="1" s="1"/>
  <c r="JA31" i="1"/>
  <c r="IU30" i="1"/>
  <c r="IU31" i="1"/>
  <c r="IV30" i="1"/>
  <c r="IV31" i="1"/>
  <c r="IW30" i="1"/>
  <c r="IW31" i="1"/>
  <c r="IX30" i="1"/>
  <c r="IX31" i="1"/>
  <c r="JB30" i="1"/>
  <c r="JB31" i="1"/>
  <c r="JC30" i="1"/>
  <c r="JC31" i="1"/>
  <c r="JD31" i="1"/>
  <c r="JD30" i="1"/>
  <c r="JE31" i="1"/>
  <c r="JE30" i="1"/>
  <c r="JA30" i="1"/>
  <c r="IN30" i="1"/>
  <c r="IN31" i="1"/>
  <c r="IM29" i="1"/>
  <c r="IM31" i="1" s="1"/>
  <c r="IP30" i="1"/>
  <c r="IP31" i="1"/>
  <c r="IO30" i="1"/>
  <c r="IO31" i="1"/>
  <c r="IQ31" i="1"/>
  <c r="IQ30" i="1"/>
  <c r="IF31" i="1"/>
  <c r="IF30" i="1"/>
  <c r="IG31" i="1"/>
  <c r="IG30" i="1"/>
  <c r="IH31" i="1"/>
  <c r="IH30" i="1"/>
  <c r="II31" i="1"/>
  <c r="II30" i="1"/>
  <c r="IJ31" i="1"/>
  <c r="IJ30" i="1"/>
  <c r="HS31" i="1"/>
  <c r="HY31" i="1"/>
  <c r="IB31" i="1"/>
  <c r="HR31" i="1"/>
  <c r="IC31" i="1"/>
  <c r="HY30" i="1"/>
  <c r="HZ31" i="1"/>
  <c r="HZ30" i="1"/>
  <c r="IA31" i="1"/>
  <c r="IA30" i="1"/>
  <c r="IB30" i="1"/>
  <c r="IC30" i="1"/>
  <c r="HT31" i="1"/>
  <c r="HT30" i="1"/>
  <c r="HU31" i="1"/>
  <c r="HU30" i="1"/>
  <c r="HV31" i="1"/>
  <c r="HV30" i="1"/>
  <c r="HR30" i="1"/>
  <c r="HS30" i="1"/>
  <c r="HG31" i="1"/>
  <c r="HD31" i="1"/>
  <c r="HK29" i="1"/>
  <c r="HK31" i="1" s="1"/>
  <c r="HL31" i="1"/>
  <c r="HM31" i="1"/>
  <c r="HM30" i="1"/>
  <c r="HN31" i="1"/>
  <c r="HN30" i="1"/>
  <c r="HO31" i="1"/>
  <c r="HO30" i="1"/>
  <c r="HL30" i="1"/>
  <c r="GW31" i="1"/>
  <c r="GZ31" i="1"/>
  <c r="HE31" i="1"/>
  <c r="HE30" i="1"/>
  <c r="HF31" i="1"/>
  <c r="HF30" i="1"/>
  <c r="HH31" i="1"/>
  <c r="HH30" i="1"/>
  <c r="HD30" i="1"/>
  <c r="HG30" i="1"/>
  <c r="GX31" i="1"/>
  <c r="GX30" i="1"/>
  <c r="GW30" i="1"/>
  <c r="GY31" i="1"/>
  <c r="GY30" i="1"/>
  <c r="HA31" i="1"/>
  <c r="HA30" i="1"/>
  <c r="GZ30" i="1"/>
  <c r="GT31" i="1"/>
  <c r="GT30" i="1"/>
  <c r="GR31" i="1"/>
  <c r="GR30" i="1"/>
  <c r="GS31" i="1"/>
  <c r="GS30" i="1"/>
  <c r="GP30" i="1"/>
  <c r="GQ30" i="1"/>
  <c r="FX31" i="1"/>
  <c r="FY31" i="1"/>
  <c r="GI31" i="1"/>
  <c r="GB29" i="1"/>
  <c r="GB31" i="1" s="1"/>
  <c r="GD30" i="1"/>
  <c r="GD31" i="1"/>
  <c r="GC30" i="1"/>
  <c r="GC31" i="1"/>
  <c r="GE30" i="1"/>
  <c r="GE31" i="1"/>
  <c r="GI30" i="1"/>
  <c r="FN31" i="1"/>
  <c r="GJ30" i="1"/>
  <c r="GJ31" i="1"/>
  <c r="GK31" i="1"/>
  <c r="GK30" i="1"/>
  <c r="GL30" i="1"/>
  <c r="GL31" i="1"/>
  <c r="GM31" i="1"/>
  <c r="GM30" i="1"/>
  <c r="GF31" i="1"/>
  <c r="GF30" i="1"/>
  <c r="FV31" i="1"/>
  <c r="FV30" i="1"/>
  <c r="FW31" i="1"/>
  <c r="FW30" i="1"/>
  <c r="FX30" i="1"/>
  <c r="FY30" i="1"/>
  <c r="FO31" i="1"/>
  <c r="FO30" i="1"/>
  <c r="FP31" i="1"/>
  <c r="FP30" i="1"/>
  <c r="FR31" i="1"/>
  <c r="FR30" i="1"/>
  <c r="FN30" i="1"/>
  <c r="FQ30" i="1"/>
  <c r="FK31" i="1"/>
  <c r="FJ31" i="1"/>
  <c r="FG29" i="1"/>
  <c r="FG31" i="1" s="1"/>
  <c r="EZ29" i="1"/>
  <c r="EZ31" i="1" s="1"/>
  <c r="FH31" i="1"/>
  <c r="FH30" i="1"/>
  <c r="FI31" i="1"/>
  <c r="FI30" i="1"/>
  <c r="FJ30" i="1"/>
  <c r="FK30" i="1"/>
  <c r="FA31" i="1"/>
  <c r="FA30" i="1"/>
  <c r="FB31" i="1"/>
  <c r="FB30" i="1"/>
  <c r="FC31" i="1"/>
  <c r="FC30" i="1"/>
  <c r="FD31" i="1"/>
  <c r="FD30" i="1"/>
  <c r="ET31" i="1"/>
  <c r="EL31" i="1"/>
  <c r="ES29" i="1"/>
  <c r="ES31" i="1" s="1"/>
  <c r="EN31" i="1"/>
  <c r="EN30" i="1"/>
  <c r="EU31" i="1"/>
  <c r="EU30" i="1"/>
  <c r="EV31" i="1"/>
  <c r="EV30" i="1"/>
  <c r="EW30" i="1"/>
  <c r="EW31" i="1"/>
  <c r="ET30" i="1"/>
  <c r="EP31" i="1"/>
  <c r="EP30" i="1"/>
  <c r="EM31" i="1"/>
  <c r="EM30" i="1"/>
  <c r="EO31" i="1"/>
  <c r="EO30" i="1"/>
  <c r="EL30" i="1"/>
  <c r="EE29" i="1"/>
  <c r="EE31" i="1" s="1"/>
  <c r="DS31" i="1"/>
  <c r="DS30" i="1"/>
  <c r="DR30" i="1"/>
  <c r="EF30" i="1"/>
  <c r="EF31" i="1"/>
  <c r="EG30" i="1"/>
  <c r="EG31" i="1"/>
  <c r="EI31" i="1"/>
  <c r="EI30" i="1"/>
  <c r="EH31" i="1"/>
  <c r="EH30" i="1"/>
  <c r="DX30" i="1"/>
  <c r="DY31" i="1"/>
  <c r="DZ31" i="1"/>
  <c r="EA31" i="1"/>
  <c r="EB30" i="1"/>
  <c r="EB31" i="1"/>
  <c r="DU29" i="1"/>
  <c r="DT29" i="1"/>
  <c r="DQ30" i="1"/>
  <c r="DN29" i="1"/>
  <c r="DM29" i="1"/>
  <c r="DL29" i="1"/>
  <c r="DK29" i="1"/>
  <c r="DJ30" i="1"/>
  <c r="CR8" i="1"/>
  <c r="CR37" i="1"/>
  <c r="CQ8" i="1"/>
  <c r="CQ37" i="1"/>
  <c r="CP8" i="1"/>
  <c r="CP37" i="1"/>
  <c r="CO8" i="1"/>
  <c r="CO37" i="1"/>
  <c r="DG29" i="1"/>
  <c r="DF29" i="1"/>
  <c r="DE29" i="1"/>
  <c r="DD29" i="1"/>
  <c r="DD30" i="1" s="1"/>
  <c r="DC29" i="1"/>
  <c r="CS18" i="1"/>
  <c r="CS19" i="1" s="1"/>
  <c r="CR18" i="1"/>
  <c r="CR19" i="1" s="1"/>
  <c r="CQ18" i="1"/>
  <c r="CQ19" i="1" s="1"/>
  <c r="CP18" i="1"/>
  <c r="CP19" i="1" s="1"/>
  <c r="CO18" i="1"/>
  <c r="CO19" i="1" s="1"/>
  <c r="CS16" i="1"/>
  <c r="CR16" i="1"/>
  <c r="CQ16" i="1"/>
  <c r="CP16" i="1"/>
  <c r="CO16" i="1"/>
  <c r="CS14" i="1"/>
  <c r="CS15" i="1" s="1"/>
  <c r="CR14" i="1"/>
  <c r="CR15" i="1" s="1"/>
  <c r="CQ14" i="1"/>
  <c r="CQ15" i="1" s="1"/>
  <c r="CP14" i="1"/>
  <c r="CP15" i="1" s="1"/>
  <c r="CO14" i="1"/>
  <c r="CO15" i="1" s="1"/>
  <c r="CS11" i="1"/>
  <c r="CS12" i="1" s="1"/>
  <c r="CR11" i="1"/>
  <c r="CR12" i="1" s="1"/>
  <c r="CQ11" i="1"/>
  <c r="CQ12" i="1" s="1"/>
  <c r="CP11" i="1"/>
  <c r="CP12" i="1" s="1"/>
  <c r="CO11" i="1"/>
  <c r="CO12" i="1" s="1"/>
  <c r="CS3" i="1"/>
  <c r="CR3" i="1"/>
  <c r="CQ3" i="1"/>
  <c r="CP3" i="1"/>
  <c r="CO3" i="1"/>
  <c r="CL8" i="1"/>
  <c r="CK8" i="1"/>
  <c r="CL37" i="1"/>
  <c r="CK37" i="1"/>
  <c r="CJ8" i="1"/>
  <c r="CJ37" i="1"/>
  <c r="CI8" i="1"/>
  <c r="CI37" i="1"/>
  <c r="CZ29" i="1"/>
  <c r="CY29" i="1"/>
  <c r="CX29" i="1"/>
  <c r="CW29" i="1"/>
  <c r="CV30" i="1"/>
  <c r="CL18" i="1"/>
  <c r="CL19" i="1" s="1"/>
  <c r="CK18" i="1"/>
  <c r="CK19" i="1" s="1"/>
  <c r="CJ18" i="1"/>
  <c r="CJ19" i="1" s="1"/>
  <c r="CI18" i="1"/>
  <c r="CI19" i="1" s="1"/>
  <c r="CH18" i="1"/>
  <c r="CH19" i="1" s="1"/>
  <c r="CL16" i="1"/>
  <c r="CK16" i="1"/>
  <c r="CJ16" i="1"/>
  <c r="CI16" i="1"/>
  <c r="CH16" i="1"/>
  <c r="CL14" i="1"/>
  <c r="CL15" i="1" s="1"/>
  <c r="CK14" i="1"/>
  <c r="CK15" i="1" s="1"/>
  <c r="CJ14" i="1"/>
  <c r="CJ15" i="1" s="1"/>
  <c r="CI14" i="1"/>
  <c r="CI15" i="1" s="1"/>
  <c r="CH14" i="1"/>
  <c r="CH15" i="1" s="1"/>
  <c r="CL11" i="1"/>
  <c r="CL12" i="1" s="1"/>
  <c r="CK11" i="1"/>
  <c r="CK12" i="1" s="1"/>
  <c r="CJ11" i="1"/>
  <c r="CJ12" i="1" s="1"/>
  <c r="CI11" i="1"/>
  <c r="CI12" i="1" s="1"/>
  <c r="CH11" i="1"/>
  <c r="CH12" i="1" s="1"/>
  <c r="CH8" i="1"/>
  <c r="CL3" i="1"/>
  <c r="CK3" i="1"/>
  <c r="CJ3" i="1"/>
  <c r="CI3" i="1"/>
  <c r="CH3" i="1"/>
  <c r="CH37" i="1"/>
  <c r="CE8" i="1"/>
  <c r="CE37" i="1"/>
  <c r="CD8" i="1"/>
  <c r="CD37" i="1"/>
  <c r="CC8" i="1"/>
  <c r="CC37" i="1"/>
  <c r="CB8" i="1"/>
  <c r="CB37" i="1"/>
  <c r="CA8" i="1"/>
  <c r="CS29" i="1"/>
  <c r="CR29" i="1"/>
  <c r="CQ29" i="1"/>
  <c r="CP29" i="1"/>
  <c r="CO29" i="1"/>
  <c r="CL29" i="1"/>
  <c r="CK29" i="1"/>
  <c r="CJ29" i="1"/>
  <c r="CI29" i="1"/>
  <c r="CH29" i="1"/>
  <c r="CH31" i="1" s="1"/>
  <c r="CE18" i="1"/>
  <c r="CE19" i="1" s="1"/>
  <c r="CD18" i="1"/>
  <c r="CD19" i="1" s="1"/>
  <c r="CC18" i="1"/>
  <c r="CC19" i="1" s="1"/>
  <c r="CB18" i="1"/>
  <c r="CB19" i="1" s="1"/>
  <c r="CA18" i="1"/>
  <c r="CA19" i="1" s="1"/>
  <c r="CE16" i="1"/>
  <c r="CD16" i="1"/>
  <c r="CC16" i="1"/>
  <c r="CB16" i="1"/>
  <c r="CA16" i="1"/>
  <c r="CE14" i="1"/>
  <c r="CE15" i="1" s="1"/>
  <c r="CD14" i="1"/>
  <c r="CD15" i="1" s="1"/>
  <c r="CC14" i="1"/>
  <c r="CC15" i="1" s="1"/>
  <c r="CB14" i="1"/>
  <c r="CB15" i="1" s="1"/>
  <c r="CA14" i="1"/>
  <c r="CA15" i="1" s="1"/>
  <c r="CE11" i="1"/>
  <c r="CE12" i="1" s="1"/>
  <c r="CD11" i="1"/>
  <c r="CD12" i="1" s="1"/>
  <c r="CC11" i="1"/>
  <c r="CC12" i="1" s="1"/>
  <c r="CB11" i="1"/>
  <c r="CB12" i="1" s="1"/>
  <c r="CA11" i="1"/>
  <c r="CA12" i="1" s="1"/>
  <c r="CA37" i="1"/>
  <c r="CE3" i="1"/>
  <c r="CD3" i="1"/>
  <c r="CC3" i="1"/>
  <c r="CB3" i="1"/>
  <c r="CA3" i="1"/>
  <c r="BX8" i="1"/>
  <c r="BX37" i="1"/>
  <c r="BW8" i="1"/>
  <c r="BW37" i="1"/>
  <c r="BV8" i="1"/>
  <c r="BV37" i="1"/>
  <c r="BU8" i="1"/>
  <c r="BU37" i="1"/>
  <c r="BT37" i="1"/>
  <c r="BT8" i="1"/>
  <c r="BX18" i="1"/>
  <c r="BX19" i="1" s="1"/>
  <c r="BW18" i="1"/>
  <c r="BW19" i="1" s="1"/>
  <c r="BV18" i="1"/>
  <c r="BV19" i="1" s="1"/>
  <c r="BU18" i="1"/>
  <c r="BU19" i="1" s="1"/>
  <c r="BT18" i="1"/>
  <c r="BT19" i="1" s="1"/>
  <c r="BX16" i="1"/>
  <c r="BW16" i="1"/>
  <c r="BV16" i="1"/>
  <c r="BU16" i="1"/>
  <c r="BT16" i="1"/>
  <c r="BX14" i="1"/>
  <c r="BX15" i="1" s="1"/>
  <c r="BW14" i="1"/>
  <c r="BW15" i="1" s="1"/>
  <c r="BV14" i="1"/>
  <c r="BV15" i="1" s="1"/>
  <c r="BU14" i="1"/>
  <c r="BU15" i="1" s="1"/>
  <c r="BT14" i="1"/>
  <c r="BT15" i="1" s="1"/>
  <c r="BX11" i="1"/>
  <c r="BX12" i="1" s="1"/>
  <c r="BW11" i="1"/>
  <c r="BW12" i="1" s="1"/>
  <c r="BV11" i="1"/>
  <c r="BV12" i="1" s="1"/>
  <c r="BU11" i="1"/>
  <c r="BU12" i="1" s="1"/>
  <c r="BT11" i="1"/>
  <c r="BT12" i="1" s="1"/>
  <c r="BX3" i="1"/>
  <c r="BW3" i="1"/>
  <c r="BV3" i="1"/>
  <c r="BU3" i="1"/>
  <c r="BT3" i="1"/>
  <c r="BQ8" i="1"/>
  <c r="BQ37" i="1"/>
  <c r="BP8" i="1"/>
  <c r="BP37" i="1"/>
  <c r="BO8" i="1"/>
  <c r="BO37" i="1"/>
  <c r="BN8" i="1"/>
  <c r="BN37" i="1"/>
  <c r="BM8" i="1"/>
  <c r="BM37" i="1"/>
  <c r="CE29" i="1"/>
  <c r="CD29" i="1"/>
  <c r="CC29" i="1"/>
  <c r="CB29" i="1"/>
  <c r="CA29" i="1"/>
  <c r="BX29" i="1"/>
  <c r="BX30" i="1" s="1"/>
  <c r="BW29" i="1"/>
  <c r="BW30" i="1" s="1"/>
  <c r="BV29" i="1"/>
  <c r="BU29" i="1"/>
  <c r="BT29" i="1"/>
  <c r="BQ18" i="1"/>
  <c r="BQ19" i="1" s="1"/>
  <c r="BP18" i="1"/>
  <c r="BP19" i="1" s="1"/>
  <c r="BO18" i="1"/>
  <c r="BO19" i="1" s="1"/>
  <c r="BN18" i="1"/>
  <c r="BN19" i="1" s="1"/>
  <c r="BM18" i="1"/>
  <c r="BM19" i="1" s="1"/>
  <c r="BQ14" i="1"/>
  <c r="BQ15" i="1" s="1"/>
  <c r="BP14" i="1"/>
  <c r="BP15" i="1" s="1"/>
  <c r="BO14" i="1"/>
  <c r="BO15" i="1" s="1"/>
  <c r="BN14" i="1"/>
  <c r="BN15" i="1" s="1"/>
  <c r="BM14" i="1"/>
  <c r="BM15" i="1" s="1"/>
  <c r="BQ11" i="1"/>
  <c r="BQ12" i="1" s="1"/>
  <c r="BP11" i="1"/>
  <c r="BP12" i="1" s="1"/>
  <c r="BO11" i="1"/>
  <c r="BO12" i="1" s="1"/>
  <c r="BN11" i="1"/>
  <c r="BN12" i="1" s="1"/>
  <c r="BM11" i="1"/>
  <c r="BM12" i="1" s="1"/>
  <c r="BQ3" i="1"/>
  <c r="BP3" i="1"/>
  <c r="BO3" i="1"/>
  <c r="BN3" i="1"/>
  <c r="BM3" i="1"/>
  <c r="BQ16" i="1"/>
  <c r="BP16" i="1"/>
  <c r="BO16" i="1"/>
  <c r="BN16" i="1"/>
  <c r="BM16" i="1"/>
  <c r="BJ8" i="1"/>
  <c r="BJ37" i="1"/>
  <c r="BI8" i="1"/>
  <c r="BI37" i="1"/>
  <c r="BH8" i="1"/>
  <c r="BH37" i="1"/>
  <c r="BG8" i="1"/>
  <c r="BG37" i="1"/>
  <c r="BF8" i="1"/>
  <c r="BJ18" i="1"/>
  <c r="BJ19" i="1" s="1"/>
  <c r="BI18" i="1"/>
  <c r="BI19" i="1" s="1"/>
  <c r="BH18" i="1"/>
  <c r="BH19" i="1" s="1"/>
  <c r="BG18" i="1"/>
  <c r="BG19" i="1" s="1"/>
  <c r="BF18" i="1"/>
  <c r="BF19" i="1" s="1"/>
  <c r="BJ16" i="1"/>
  <c r="BI16" i="1"/>
  <c r="BH16" i="1"/>
  <c r="BG16" i="1"/>
  <c r="BF16" i="1"/>
  <c r="BJ14" i="1"/>
  <c r="BJ15" i="1" s="1"/>
  <c r="BI14" i="1"/>
  <c r="BI15" i="1" s="1"/>
  <c r="BH14" i="1"/>
  <c r="BH15" i="1" s="1"/>
  <c r="BG14" i="1"/>
  <c r="BG15" i="1" s="1"/>
  <c r="BF14" i="1"/>
  <c r="BF15" i="1" s="1"/>
  <c r="BJ11" i="1"/>
  <c r="BJ12" i="1" s="1"/>
  <c r="BI11" i="1"/>
  <c r="BI12" i="1" s="1"/>
  <c r="BH11" i="1"/>
  <c r="BH12" i="1" s="1"/>
  <c r="BG11" i="1"/>
  <c r="BG12" i="1" s="1"/>
  <c r="BF11" i="1"/>
  <c r="BF12" i="1" s="1"/>
  <c r="BJ3" i="1"/>
  <c r="BI3" i="1"/>
  <c r="BH3" i="1"/>
  <c r="BG3" i="1"/>
  <c r="BF3" i="1"/>
  <c r="BF37" i="1"/>
  <c r="BC8" i="1"/>
  <c r="BC37" i="1"/>
  <c r="BB8" i="1"/>
  <c r="BB37" i="1"/>
  <c r="BA8" i="1"/>
  <c r="BA37" i="1"/>
  <c r="BQ29" i="1"/>
  <c r="BP29" i="1"/>
  <c r="BO29" i="1"/>
  <c r="BN29" i="1"/>
  <c r="BN31" i="1" s="1"/>
  <c r="BM29" i="1"/>
  <c r="BJ29" i="1"/>
  <c r="BI29" i="1"/>
  <c r="BI31" i="1" s="1"/>
  <c r="BH29" i="1"/>
  <c r="BG29" i="1"/>
  <c r="BF29" i="1"/>
  <c r="BF31" i="1" s="1"/>
  <c r="AZ29" i="1"/>
  <c r="AZ30" i="1" s="1"/>
  <c r="AY29" i="1"/>
  <c r="AY31" i="1" s="1"/>
  <c r="BC29" i="1"/>
  <c r="BB29" i="1"/>
  <c r="BB30" i="1" s="1"/>
  <c r="BA29" i="1"/>
  <c r="BA30" i="1" s="1"/>
  <c r="AY30" i="1"/>
  <c r="AU29" i="1"/>
  <c r="AU30" i="1" s="1"/>
  <c r="AV29" i="1"/>
  <c r="AT29" i="1"/>
  <c r="AT31" i="1" s="1"/>
  <c r="AS29" i="1"/>
  <c r="AS31" i="1" s="1"/>
  <c r="AR29" i="1"/>
  <c r="AR31" i="1" s="1"/>
  <c r="AK29" i="1"/>
  <c r="AK31" i="1" s="1"/>
  <c r="AL29" i="1"/>
  <c r="AL30" i="1" s="1"/>
  <c r="AM29" i="1"/>
  <c r="AM30" i="1" s="1"/>
  <c r="AN29" i="1"/>
  <c r="AN31" i="1" s="1"/>
  <c r="AO29" i="1"/>
  <c r="AO31" i="1" s="1"/>
  <c r="AK30" i="1"/>
  <c r="W29" i="1"/>
  <c r="W31" i="1" s="1"/>
  <c r="X29" i="1"/>
  <c r="X30" i="1" s="1"/>
  <c r="Y29" i="1"/>
  <c r="Y30" i="1" s="1"/>
  <c r="Z29" i="1"/>
  <c r="Z31" i="1" s="1"/>
  <c r="AA29" i="1"/>
  <c r="AA31" i="1" s="1"/>
  <c r="W30" i="1"/>
  <c r="AD29" i="1"/>
  <c r="AD31" i="1" s="1"/>
  <c r="AE29" i="1"/>
  <c r="AE30" i="1" s="1"/>
  <c r="AF29" i="1"/>
  <c r="AF30" i="1" s="1"/>
  <c r="AG29" i="1"/>
  <c r="AG30" i="1" s="1"/>
  <c r="AH29" i="1"/>
  <c r="AH31" i="1" s="1"/>
  <c r="AD30" i="1"/>
  <c r="AZ8" i="1"/>
  <c r="AZ37" i="1"/>
  <c r="BC3" i="1"/>
  <c r="BB3" i="1"/>
  <c r="BA3" i="1"/>
  <c r="AZ3" i="1"/>
  <c r="AY3" i="1"/>
  <c r="BC18" i="1"/>
  <c r="BC19" i="1" s="1"/>
  <c r="BB18" i="1"/>
  <c r="BB19" i="1" s="1"/>
  <c r="BA18" i="1"/>
  <c r="BA19" i="1" s="1"/>
  <c r="AZ18" i="1"/>
  <c r="AZ19" i="1" s="1"/>
  <c r="AY18" i="1"/>
  <c r="AY19" i="1" s="1"/>
  <c r="BC16" i="1"/>
  <c r="BB16" i="1"/>
  <c r="BA16" i="1"/>
  <c r="AZ16" i="1"/>
  <c r="AY16" i="1"/>
  <c r="BC14" i="1"/>
  <c r="BC15" i="1" s="1"/>
  <c r="BB14" i="1"/>
  <c r="BB15" i="1" s="1"/>
  <c r="BA14" i="1"/>
  <c r="BA15" i="1" s="1"/>
  <c r="AZ14" i="1"/>
  <c r="AZ15" i="1" s="1"/>
  <c r="AY14" i="1"/>
  <c r="AY15" i="1" s="1"/>
  <c r="BC11" i="1"/>
  <c r="BC12" i="1" s="1"/>
  <c r="BB11" i="1"/>
  <c r="BB12" i="1" s="1"/>
  <c r="BA11" i="1"/>
  <c r="BA12" i="1" s="1"/>
  <c r="AZ11" i="1"/>
  <c r="AZ12" i="1" s="1"/>
  <c r="AY11" i="1"/>
  <c r="AY12" i="1" s="1"/>
  <c r="AY8" i="1"/>
  <c r="AY37" i="1"/>
  <c r="AV8" i="1"/>
  <c r="AV37" i="1"/>
  <c r="AU8" i="1"/>
  <c r="AU37" i="1"/>
  <c r="AT8" i="1"/>
  <c r="AT37" i="1"/>
  <c r="AV18" i="1"/>
  <c r="AV19" i="1" s="1"/>
  <c r="AU18" i="1"/>
  <c r="AU19" i="1" s="1"/>
  <c r="AT18" i="1"/>
  <c r="AT19" i="1" s="1"/>
  <c r="AS18" i="1"/>
  <c r="AS19" i="1" s="1"/>
  <c r="AR18" i="1"/>
  <c r="AR19" i="1" s="1"/>
  <c r="AV16" i="1"/>
  <c r="AU16" i="1"/>
  <c r="AT16" i="1"/>
  <c r="AS16" i="1"/>
  <c r="AR16" i="1"/>
  <c r="AV14" i="1"/>
  <c r="AV15" i="1" s="1"/>
  <c r="AU14" i="1"/>
  <c r="AU15" i="1" s="1"/>
  <c r="AT14" i="1"/>
  <c r="AT15" i="1" s="1"/>
  <c r="AS14" i="1"/>
  <c r="AS15" i="1" s="1"/>
  <c r="AR14" i="1"/>
  <c r="AR15" i="1" s="1"/>
  <c r="AV11" i="1"/>
  <c r="AV12" i="1" s="1"/>
  <c r="AU11" i="1"/>
  <c r="AU12" i="1" s="1"/>
  <c r="AT11" i="1"/>
  <c r="AT12" i="1" s="1"/>
  <c r="AS11" i="1"/>
  <c r="AS12" i="1" s="1"/>
  <c r="AR11" i="1"/>
  <c r="AR12" i="1" s="1"/>
  <c r="AS8" i="1"/>
  <c r="AR8" i="1"/>
  <c r="AO8" i="1"/>
  <c r="AS37" i="1"/>
  <c r="AR37" i="1"/>
  <c r="AO37" i="1"/>
  <c r="AV3" i="1"/>
  <c r="AU3" i="1"/>
  <c r="AT3" i="1"/>
  <c r="AS3" i="1"/>
  <c r="AR3" i="1"/>
  <c r="AN8" i="1"/>
  <c r="AN37" i="1"/>
  <c r="AM8" i="1"/>
  <c r="AM37" i="1"/>
  <c r="AL8" i="1"/>
  <c r="AL37" i="1"/>
  <c r="AO18" i="1"/>
  <c r="AO19" i="1" s="1"/>
  <c r="AN18" i="1"/>
  <c r="AN19" i="1" s="1"/>
  <c r="AM18" i="1"/>
  <c r="AM19" i="1" s="1"/>
  <c r="AL18" i="1"/>
  <c r="AL19" i="1" s="1"/>
  <c r="AK18" i="1"/>
  <c r="AK19" i="1" s="1"/>
  <c r="AO16" i="1"/>
  <c r="AN16" i="1"/>
  <c r="AM16" i="1"/>
  <c r="AL16" i="1"/>
  <c r="AK16" i="1"/>
  <c r="AO14" i="1"/>
  <c r="AO15" i="1" s="1"/>
  <c r="AN14" i="1"/>
  <c r="AN15" i="1" s="1"/>
  <c r="AM14" i="1"/>
  <c r="AM15" i="1" s="1"/>
  <c r="AL14" i="1"/>
  <c r="AL15" i="1" s="1"/>
  <c r="AK14" i="1"/>
  <c r="AK15" i="1" s="1"/>
  <c r="AO11" i="1"/>
  <c r="AO12" i="1" s="1"/>
  <c r="AN11" i="1"/>
  <c r="AN12" i="1" s="1"/>
  <c r="AM11" i="1"/>
  <c r="AM12" i="1" s="1"/>
  <c r="AL11" i="1"/>
  <c r="AL12" i="1" s="1"/>
  <c r="AK11" i="1"/>
  <c r="AK12" i="1" s="1"/>
  <c r="AK8" i="1"/>
  <c r="AK37" i="1"/>
  <c r="AO3" i="1"/>
  <c r="AN3" i="1"/>
  <c r="AM3" i="1"/>
  <c r="AL3" i="1"/>
  <c r="AK3" i="1"/>
  <c r="AE16" i="1"/>
  <c r="AF16" i="1"/>
  <c r="AG16" i="1"/>
  <c r="AH16" i="1"/>
  <c r="AG8" i="1"/>
  <c r="AH8" i="1"/>
  <c r="AH37" i="1"/>
  <c r="AG37" i="1"/>
  <c r="AF8" i="1"/>
  <c r="AF37" i="1"/>
  <c r="AE8" i="1"/>
  <c r="AE37" i="1"/>
  <c r="AH18" i="1"/>
  <c r="AH19" i="1" s="1"/>
  <c r="AG18" i="1"/>
  <c r="AG19" i="1" s="1"/>
  <c r="AF18" i="1"/>
  <c r="AF19" i="1" s="1"/>
  <c r="AE18" i="1"/>
  <c r="AE19" i="1" s="1"/>
  <c r="AD18" i="1"/>
  <c r="AD19" i="1" s="1"/>
  <c r="AD16" i="1"/>
  <c r="AH14" i="1"/>
  <c r="AH15" i="1" s="1"/>
  <c r="AG14" i="1"/>
  <c r="AG15" i="1" s="1"/>
  <c r="AF14" i="1"/>
  <c r="AF15" i="1" s="1"/>
  <c r="AE14" i="1"/>
  <c r="AE15" i="1" s="1"/>
  <c r="AD14" i="1"/>
  <c r="AD15" i="1" s="1"/>
  <c r="AH11" i="1"/>
  <c r="AH12" i="1" s="1"/>
  <c r="AG11" i="1"/>
  <c r="AG12" i="1" s="1"/>
  <c r="AF11" i="1"/>
  <c r="AF12" i="1" s="1"/>
  <c r="AE11" i="1"/>
  <c r="AE12" i="1" s="1"/>
  <c r="AD11" i="1"/>
  <c r="AD12" i="1" s="1"/>
  <c r="AD8" i="1"/>
  <c r="AD37" i="1"/>
  <c r="AH3" i="1"/>
  <c r="AG3" i="1"/>
  <c r="AF3" i="1"/>
  <c r="AE3" i="1"/>
  <c r="AD3" i="1"/>
  <c r="AA8" i="1"/>
  <c r="AA37" i="1"/>
  <c r="Z8" i="1"/>
  <c r="Z37" i="1"/>
  <c r="W37" i="1"/>
  <c r="T37" i="1"/>
  <c r="S37" i="1"/>
  <c r="R37" i="1"/>
  <c r="Q37" i="1"/>
  <c r="P37" i="1"/>
  <c r="Y8" i="1"/>
  <c r="Y37" i="1"/>
  <c r="X8" i="1"/>
  <c r="X37" i="1"/>
  <c r="AA18" i="1"/>
  <c r="AA19" i="1" s="1"/>
  <c r="Z18" i="1"/>
  <c r="Z19" i="1" s="1"/>
  <c r="Y18" i="1"/>
  <c r="Y19" i="1" s="1"/>
  <c r="X18" i="1"/>
  <c r="X19" i="1" s="1"/>
  <c r="W18" i="1"/>
  <c r="W19" i="1" s="1"/>
  <c r="AA16" i="1"/>
  <c r="Z16" i="1"/>
  <c r="Y16" i="1"/>
  <c r="X16" i="1"/>
  <c r="W16" i="1"/>
  <c r="AA14" i="1"/>
  <c r="AA15" i="1" s="1"/>
  <c r="Z14" i="1"/>
  <c r="Z15" i="1" s="1"/>
  <c r="Y14" i="1"/>
  <c r="Y15" i="1" s="1"/>
  <c r="X14" i="1"/>
  <c r="X15" i="1" s="1"/>
  <c r="W14" i="1"/>
  <c r="W15" i="1" s="1"/>
  <c r="AA11" i="1"/>
  <c r="AA12" i="1" s="1"/>
  <c r="Z11" i="1"/>
  <c r="Z12" i="1" s="1"/>
  <c r="Y11" i="1"/>
  <c r="Y12" i="1" s="1"/>
  <c r="X11" i="1"/>
  <c r="X12" i="1" s="1"/>
  <c r="W11" i="1"/>
  <c r="W12" i="1" s="1"/>
  <c r="W8" i="1"/>
  <c r="AA3" i="1"/>
  <c r="Z3" i="1"/>
  <c r="Y3" i="1"/>
  <c r="X3" i="1"/>
  <c r="W3" i="1"/>
  <c r="T8" i="1"/>
  <c r="S8" i="1"/>
  <c r="R8" i="1"/>
  <c r="Q8" i="1"/>
  <c r="T3" i="1"/>
  <c r="S3" i="1"/>
  <c r="R3" i="1"/>
  <c r="Q3" i="1"/>
  <c r="P3" i="1"/>
  <c r="T18" i="1"/>
  <c r="T19" i="1" s="1"/>
  <c r="S18" i="1"/>
  <c r="S19" i="1" s="1"/>
  <c r="R18" i="1"/>
  <c r="R19" i="1" s="1"/>
  <c r="Q18" i="1"/>
  <c r="Q19" i="1" s="1"/>
  <c r="P18" i="1"/>
  <c r="P19" i="1" s="1"/>
  <c r="T16" i="1"/>
  <c r="S16" i="1"/>
  <c r="R16" i="1"/>
  <c r="Q16" i="1"/>
  <c r="P16" i="1"/>
  <c r="T14" i="1"/>
  <c r="T15" i="1" s="1"/>
  <c r="S14" i="1"/>
  <c r="S15" i="1" s="1"/>
  <c r="R14" i="1"/>
  <c r="R15" i="1" s="1"/>
  <c r="Q14" i="1"/>
  <c r="Q15" i="1" s="1"/>
  <c r="P14" i="1"/>
  <c r="P15" i="1" s="1"/>
  <c r="T11" i="1"/>
  <c r="T12" i="1" s="1"/>
  <c r="S11" i="1"/>
  <c r="S12" i="1" s="1"/>
  <c r="R11" i="1"/>
  <c r="R12" i="1" s="1"/>
  <c r="Q11" i="1"/>
  <c r="Q12" i="1" s="1"/>
  <c r="P11" i="1"/>
  <c r="P12" i="1" s="1"/>
  <c r="P8" i="1"/>
  <c r="M8" i="1"/>
  <c r="M37" i="1"/>
  <c r="L8" i="1"/>
  <c r="L37" i="1"/>
  <c r="DX31" i="1" l="1"/>
  <c r="DK31" i="1"/>
  <c r="DN31" i="1"/>
  <c r="DJ29" i="1"/>
  <c r="DJ31" i="1" s="1"/>
  <c r="DQ29" i="1"/>
  <c r="DQ31" i="1" s="1"/>
  <c r="DT30" i="1"/>
  <c r="DT31" i="1"/>
  <c r="DC31" i="1"/>
  <c r="DU31" i="1"/>
  <c r="DU30" i="1"/>
  <c r="DL31" i="1"/>
  <c r="DL30" i="1"/>
  <c r="DM31" i="1"/>
  <c r="DM30" i="1"/>
  <c r="DK30" i="1"/>
  <c r="DN30" i="1"/>
  <c r="DC30" i="1"/>
  <c r="DF31" i="1"/>
  <c r="DD31" i="1"/>
  <c r="DE31" i="1"/>
  <c r="DE30" i="1"/>
  <c r="DG31" i="1"/>
  <c r="DG30" i="1"/>
  <c r="DF30" i="1"/>
  <c r="CO31" i="1"/>
  <c r="AE31" i="1"/>
  <c r="AF31" i="1"/>
  <c r="CK31" i="1"/>
  <c r="CS31" i="1"/>
  <c r="CR31" i="1"/>
  <c r="CL31" i="1"/>
  <c r="CW31" i="1"/>
  <c r="CW30" i="1"/>
  <c r="CX30" i="1"/>
  <c r="CX31" i="1"/>
  <c r="CV29" i="1"/>
  <c r="CV31" i="1" s="1"/>
  <c r="AH30" i="1"/>
  <c r="CY30" i="1"/>
  <c r="CY31" i="1"/>
  <c r="CZ30" i="1"/>
  <c r="CZ31" i="1"/>
  <c r="CO30" i="1"/>
  <c r="CH30" i="1"/>
  <c r="CP31" i="1"/>
  <c r="CP30" i="1"/>
  <c r="CQ31" i="1"/>
  <c r="CQ30" i="1"/>
  <c r="CR30" i="1"/>
  <c r="CS30" i="1"/>
  <c r="CI31" i="1"/>
  <c r="CI30" i="1"/>
  <c r="CJ31" i="1"/>
  <c r="CJ30" i="1"/>
  <c r="CK30" i="1"/>
  <c r="CL30" i="1"/>
  <c r="CB31" i="1"/>
  <c r="CC31" i="1"/>
  <c r="AG31" i="1"/>
  <c r="BU31" i="1"/>
  <c r="BV31" i="1"/>
  <c r="BW31" i="1"/>
  <c r="BX31" i="1"/>
  <c r="CA31" i="1"/>
  <c r="BT31" i="1"/>
  <c r="CD30" i="1"/>
  <c r="CD31" i="1"/>
  <c r="CE30" i="1"/>
  <c r="CE31" i="1"/>
  <c r="CA30" i="1"/>
  <c r="CB30" i="1"/>
  <c r="CC30" i="1"/>
  <c r="BT30" i="1"/>
  <c r="BU30" i="1"/>
  <c r="BV30" i="1"/>
  <c r="BO31" i="1"/>
  <c r="AA30" i="1"/>
  <c r="BJ31" i="1"/>
  <c r="BG31" i="1"/>
  <c r="Y31" i="1"/>
  <c r="X31" i="1"/>
  <c r="BP30" i="1"/>
  <c r="BP31" i="1"/>
  <c r="AU31" i="1"/>
  <c r="BF30" i="1"/>
  <c r="AM31" i="1"/>
  <c r="AL31" i="1"/>
  <c r="AO30" i="1"/>
  <c r="AN30" i="1"/>
  <c r="AZ31" i="1"/>
  <c r="BM31" i="1"/>
  <c r="Z30" i="1"/>
  <c r="BB31" i="1"/>
  <c r="BA31" i="1"/>
  <c r="BQ31" i="1"/>
  <c r="BQ30" i="1"/>
  <c r="BM30" i="1"/>
  <c r="BN30" i="1"/>
  <c r="BO30" i="1"/>
  <c r="BH31" i="1"/>
  <c r="BH30" i="1"/>
  <c r="BG30" i="1"/>
  <c r="BI30" i="1"/>
  <c r="BJ30" i="1"/>
  <c r="BC30" i="1"/>
  <c r="BC31" i="1"/>
  <c r="AV30" i="1"/>
  <c r="AV31" i="1"/>
  <c r="AR30" i="1"/>
  <c r="AS30" i="1"/>
  <c r="AT30" i="1"/>
  <c r="K8" i="1"/>
  <c r="K37" i="1"/>
  <c r="J8" i="1"/>
  <c r="J37" i="1"/>
  <c r="I8" i="1"/>
  <c r="M18" i="1"/>
  <c r="M19" i="1" s="1"/>
  <c r="L18" i="1"/>
  <c r="L19" i="1" s="1"/>
  <c r="K18" i="1"/>
  <c r="K19" i="1" s="1"/>
  <c r="J18" i="1"/>
  <c r="J19" i="1" s="1"/>
  <c r="I18" i="1"/>
  <c r="I19" i="1" s="1"/>
  <c r="M16" i="1"/>
  <c r="L16" i="1"/>
  <c r="K16" i="1"/>
  <c r="J16" i="1"/>
  <c r="I16" i="1"/>
  <c r="M14" i="1"/>
  <c r="M15" i="1" s="1"/>
  <c r="L14" i="1"/>
  <c r="L15" i="1" s="1"/>
  <c r="K14" i="1"/>
  <c r="K15" i="1" s="1"/>
  <c r="J14" i="1"/>
  <c r="J15" i="1" s="1"/>
  <c r="I14" i="1"/>
  <c r="I15" i="1" s="1"/>
  <c r="M11" i="1"/>
  <c r="M12" i="1" s="1"/>
  <c r="L11" i="1"/>
  <c r="L12" i="1" s="1"/>
  <c r="K11" i="1"/>
  <c r="K12" i="1" s="1"/>
  <c r="J11" i="1"/>
  <c r="J12" i="1" s="1"/>
  <c r="I11" i="1"/>
  <c r="I12" i="1" s="1"/>
  <c r="I37" i="1"/>
  <c r="M3" i="1"/>
  <c r="L3" i="1"/>
  <c r="K3" i="1"/>
  <c r="J3" i="1"/>
  <c r="I3" i="1"/>
  <c r="T29" i="1"/>
  <c r="S29" i="1"/>
  <c r="R29" i="1"/>
  <c r="Q29" i="1"/>
  <c r="P29" i="1"/>
  <c r="F8" i="1"/>
  <c r="F37" i="1"/>
  <c r="E8" i="1"/>
  <c r="E37" i="1"/>
  <c r="D8" i="1"/>
  <c r="R31" i="1" l="1"/>
  <c r="Q31" i="1"/>
  <c r="Q30" i="1"/>
  <c r="S31" i="1"/>
  <c r="S30" i="1"/>
  <c r="T31" i="1"/>
  <c r="T30" i="1"/>
  <c r="P30" i="1"/>
  <c r="R30" i="1"/>
  <c r="D37" i="1"/>
  <c r="C8" i="1"/>
  <c r="C37" i="1" l="1"/>
  <c r="B37" i="1"/>
  <c r="F29" i="1"/>
  <c r="E29" i="1"/>
  <c r="D29" i="1"/>
  <c r="C29" i="1"/>
  <c r="C31" i="1" s="1"/>
  <c r="B30" i="1"/>
  <c r="L29" i="1"/>
  <c r="K29" i="1"/>
  <c r="J29" i="1"/>
  <c r="I30" i="1"/>
  <c r="F18" i="1"/>
  <c r="F19" i="1" s="1"/>
  <c r="E18" i="1"/>
  <c r="E19" i="1" s="1"/>
  <c r="D18" i="1"/>
  <c r="D19" i="1" s="1"/>
  <c r="C18" i="1"/>
  <c r="C19" i="1" s="1"/>
  <c r="B18" i="1"/>
  <c r="B19" i="1" s="1"/>
  <c r="F16" i="1"/>
  <c r="E16" i="1"/>
  <c r="D16" i="1"/>
  <c r="C16" i="1"/>
  <c r="B16" i="1"/>
  <c r="F14" i="1"/>
  <c r="F15" i="1" s="1"/>
  <c r="E14" i="1"/>
  <c r="E15" i="1" s="1"/>
  <c r="D14" i="1"/>
  <c r="D15" i="1" s="1"/>
  <c r="C14" i="1"/>
  <c r="C15" i="1" s="1"/>
  <c r="B14" i="1"/>
  <c r="B15" i="1" s="1"/>
  <c r="F11" i="1"/>
  <c r="F12" i="1" s="1"/>
  <c r="E11" i="1"/>
  <c r="E12" i="1" s="1"/>
  <c r="D11" i="1"/>
  <c r="D12" i="1" s="1"/>
  <c r="C11" i="1"/>
  <c r="C12" i="1" s="1"/>
  <c r="B11" i="1"/>
  <c r="B12" i="1" s="1"/>
  <c r="B8" i="1"/>
  <c r="F3" i="1"/>
  <c r="E3" i="1"/>
  <c r="D3" i="1"/>
  <c r="C3" i="1"/>
  <c r="B3" i="1"/>
  <c r="M29" i="1" l="1"/>
  <c r="M31" i="1" s="1"/>
  <c r="P31" i="1"/>
  <c r="J31" i="1"/>
  <c r="L31" i="1"/>
  <c r="D31" i="1"/>
  <c r="D30" i="1"/>
  <c r="K30" i="1"/>
  <c r="K31" i="1"/>
  <c r="E30" i="1"/>
  <c r="E31" i="1"/>
  <c r="I29" i="1"/>
  <c r="I31" i="1" s="1"/>
  <c r="B29" i="1"/>
  <c r="F30" i="1"/>
  <c r="F31" i="1"/>
  <c r="C30" i="1"/>
  <c r="J30" i="1"/>
  <c r="L30" i="1"/>
  <c r="M30" i="1" l="1"/>
  <c r="MY29" i="1"/>
  <c r="MY31" i="1" s="1"/>
  <c r="MY19" i="1"/>
  <c r="MY15" i="1"/>
  <c r="MY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tc={22AFF600-960F-4726-B4C9-BD4863F424A8}</author>
    <author>Victoria Ellwanger Pires</author>
  </authors>
  <commentList>
    <comment ref="A10" authorId="0" shapeId="0" xr:uid="{22AFF600-960F-4726-B4C9-BD4863F424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(CBOT + Basis) * Dólar (usamos média da ptax como referência) * Conversor¹
Responder:
    Vai ser considerado essa fórmula a partir de 2025, a fim de ser mais coerente c o mercado</t>
      </text>
    </comment>
    <comment ref="A48" authorId="1" shapeId="0" xr:uid="{3DAE562A-F4DC-4DA1-8788-B6C540A844A7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</t>
        </r>
      </text>
    </comment>
    <comment ref="A49" authorId="1" shapeId="0" xr:uid="{C77D3588-6156-417B-97A7-E73628AF1198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</t>
        </r>
      </text>
    </comment>
    <comment ref="A50" authorId="1" shapeId="0" xr:uid="{8580D80B-0BD4-4265-B2C8-4CC5F4251813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 (Comercial Bio)</t>
        </r>
      </text>
    </comment>
    <comment ref="A53" authorId="1" shapeId="0" xr:uid="{07104442-A001-490F-8093-A88AA9D0CDDC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Email Argus</t>
        </r>
      </text>
    </comment>
    <comment ref="A55" authorId="1" shapeId="0" xr:uid="{FAE6F6FE-5CD2-4EC4-9751-CE3A486A2CBC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Email Global Platts</t>
        </r>
      </text>
    </comment>
    <comment ref="A57" authorId="1" shapeId="0" xr:uid="{93E5505E-D92C-49F1-8FF3-5362DE91C21B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Preços ANP
https://www.gov.br/anp/pt-br/assuntos/precos-e-defesa-da-concorrencia/precos/precos-de-produtores-e-importadores-de-derivados-de-petroleo</t>
        </r>
      </text>
    </comment>
  </commentList>
</comments>
</file>

<file path=xl/sharedStrings.xml><?xml version="1.0" encoding="utf-8"?>
<sst xmlns="http://schemas.openxmlformats.org/spreadsheetml/2006/main" count="90" uniqueCount="85">
  <si>
    <t>Petróleo Brent (US$/barril)</t>
  </si>
  <si>
    <t>Petróleo Brent (US$/ton)</t>
  </si>
  <si>
    <t>Gasoil (US$/mt)</t>
  </si>
  <si>
    <t>FAME Biodiesel (US$/mt)</t>
  </si>
  <si>
    <t>Prêmio RME (US$/mt)</t>
  </si>
  <si>
    <t>Soja Chicago (US$/saca 60kg)</t>
  </si>
  <si>
    <t>Farelo Chicago (US$/ton curta)</t>
  </si>
  <si>
    <t>Óleo de Soja Chicago (pontos)</t>
  </si>
  <si>
    <t>Óleo de Soja Chicago (US$/ton)</t>
  </si>
  <si>
    <t>Múltiplo OV Cbot/Brendt</t>
  </si>
  <si>
    <t>Prêmio Exportação RIG (pontos)</t>
  </si>
  <si>
    <t>Óleo de Soja FOB RIG (US$/ton)</t>
  </si>
  <si>
    <t>Óleo de Soja FOB RIG (R$/ton)</t>
  </si>
  <si>
    <t>Prêmio Exportação RIG (US$/ton)</t>
  </si>
  <si>
    <t>Prêmio Exportação PRG (pontos)</t>
  </si>
  <si>
    <t>Óleo de Soja FOB PRG (US$/ton)</t>
  </si>
  <si>
    <t>Óleo de Soja FOB PRG (R$/ton)</t>
  </si>
  <si>
    <t>Taxa Dólar</t>
  </si>
  <si>
    <t>Soja Rio Grande do Sul (R$/saca 60kg)</t>
  </si>
  <si>
    <t>Soja Bahia (R$/saca 60kg)</t>
  </si>
  <si>
    <t>Soja Paraná (R$/saca 60kg)</t>
  </si>
  <si>
    <t>Soja Mato Grosso (R$/saca 60kg)</t>
  </si>
  <si>
    <t>Soja Goiás (R$/saca 60kg)</t>
  </si>
  <si>
    <t>Farelo Veranópolis (R$/ton)</t>
  </si>
  <si>
    <t>Óleo de Soja CIF Veranópolis (R$/ton)</t>
  </si>
  <si>
    <t>Óleo de Soja CIF Veranópolis (US$/ton)</t>
  </si>
  <si>
    <t>Múltiplo OV/Brendt</t>
  </si>
  <si>
    <t>Variação Óleo de Soja CIF Veranópolis</t>
  </si>
  <si>
    <t>Óleo de Soja LEM (R$/ton)</t>
  </si>
  <si>
    <t>Óleo de Soja Rio Verde (R$/ton)</t>
  </si>
  <si>
    <t>Óleo de Soja Cuiabá (R$/ton)</t>
  </si>
  <si>
    <t>Boi Gordo PA Redenção (R$/@)</t>
  </si>
  <si>
    <t>Boi Gordo SP (R$/@)</t>
  </si>
  <si>
    <t>Boi Gordo RS (R$/@)</t>
  </si>
  <si>
    <t>Gordura Animal Safras (R$/ton)</t>
  </si>
  <si>
    <t>Boi Gordo RO Cacoal (R$/@)</t>
  </si>
  <si>
    <t>MP AA Oleoplan (R$/ton)</t>
  </si>
  <si>
    <t>MP AA Oleoplan Nordeste (R$/ton)</t>
  </si>
  <si>
    <t>MP AG Oleoplan (R$/ton)</t>
  </si>
  <si>
    <t>MP AG Oleoplan Nordeste (R$/ton)</t>
  </si>
  <si>
    <t>Óleo de Palma Bruto (US$/ton)</t>
  </si>
  <si>
    <t>Biodiesel Oleoplan (R$/m³)</t>
  </si>
  <si>
    <t>Biodiesel Oleoplan Nordeste (R$/m³)</t>
  </si>
  <si>
    <t>Biodiesel Oleoplan Pará (R$/m³)</t>
  </si>
  <si>
    <t>Indexador BiodieselBR</t>
  </si>
  <si>
    <t>Biodiesel Araucária (Argus)</t>
  </si>
  <si>
    <t>Biodiesel Paulínia (Argus)</t>
  </si>
  <si>
    <t>Biodiesel Paulínia (Global Platts)</t>
  </si>
  <si>
    <t>Biodiesel FOB Paranagua (Global Platts)</t>
  </si>
  <si>
    <t>Preço de Biodiesel ANP (Brasil)</t>
  </si>
  <si>
    <t>Soja e Trigo</t>
  </si>
  <si>
    <t>1 bushel de soja</t>
  </si>
  <si>
    <t>60 libras</t>
  </si>
  <si>
    <t>27,2155 kg</t>
  </si>
  <si>
    <t>1 saca de soja</t>
  </si>
  <si>
    <t>60 kg</t>
  </si>
  <si>
    <t>2,20462 bushels</t>
  </si>
  <si>
    <t>1 bushel/acre</t>
  </si>
  <si>
    <t>67,25 kg/ha</t>
  </si>
  <si>
    <t>1.00 dólar/bushel</t>
  </si>
  <si>
    <t>2,2046 dólar/saca</t>
  </si>
  <si>
    <t>Tabela de Conversão Agrícola</t>
  </si>
  <si>
    <t>1 ton.</t>
  </si>
  <si>
    <t>1.000 kg</t>
  </si>
  <si>
    <t>1 kg</t>
  </si>
  <si>
    <t>2.20462 libras</t>
  </si>
  <si>
    <t>1 libra</t>
  </si>
  <si>
    <t>0,45359 kg</t>
  </si>
  <si>
    <t>1 acre</t>
  </si>
  <si>
    <t>0,40469 hectares</t>
  </si>
  <si>
    <t>0,1840 alqueire</t>
  </si>
  <si>
    <t>1 hectare</t>
  </si>
  <si>
    <t>2,47105 acres</t>
  </si>
  <si>
    <r>
      <t>10.000 m</t>
    </r>
    <r>
      <rPr>
        <vertAlign val="superscript"/>
        <sz val="11"/>
        <color theme="1"/>
        <rFont val="Calibri"/>
        <family val="2"/>
        <scheme val="minor"/>
      </rPr>
      <t>2</t>
    </r>
  </si>
  <si>
    <t>1 alqueire</t>
  </si>
  <si>
    <t>5,4363 acres</t>
  </si>
  <si>
    <t>Milho</t>
  </si>
  <si>
    <t>1 bushel de milho</t>
  </si>
  <si>
    <t>56 libras</t>
  </si>
  <si>
    <t>25,40 kg</t>
  </si>
  <si>
    <t>1 saca de milho</t>
  </si>
  <si>
    <t>2,36210 bushels</t>
  </si>
  <si>
    <t>62,77 kg/ha</t>
  </si>
  <si>
    <t>2,3621 dólar/saca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</si>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</sst>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  <numFmt numFmtId="166" formatCode="_-[$R$-416]\ * #,##0.00_-;\-[$R$-416]\ * #,##0.00_-;_-[$R$-416]\ * &quot;-&quot;??_-;_-@_-"/>
    <numFmt numFmtId="167" formatCode="_-[$€-2]\ * #,##0.00_-;\-[$€-2]\ * #,##0.00_-;_-[$€-2]\ * &quot;-&quot;??_-;_-@_-"/>
    <numFmt numFmtId="168" formatCode="_-[$R$-416]\ * #,##0.0000_-;\-[$R$-416]\ * #,##0.00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3" borderId="0" xfId="0" applyFill="1"/>
    <xf numFmtId="0" fontId="0" fillId="3" borderId="0" xfId="1" applyNumberFormat="1" applyFont="1" applyFill="1"/>
    <xf numFmtId="0" fontId="0" fillId="3" borderId="0" xfId="3" applyNumberFormat="1" applyFont="1" applyFill="1"/>
    <xf numFmtId="0" fontId="0" fillId="2" borderId="0" xfId="3" applyNumberFormat="1" applyFont="1" applyFill="1"/>
    <xf numFmtId="49" fontId="0" fillId="2" borderId="0" xfId="3" applyNumberFormat="1" applyFont="1" applyFill="1" applyBorder="1" applyAlignment="1">
      <alignment vertical="center"/>
    </xf>
    <xf numFmtId="164" fontId="0" fillId="3" borderId="0" xfId="1" applyNumberFormat="1" applyFont="1" applyFill="1"/>
    <xf numFmtId="165" fontId="0" fillId="3" borderId="0" xfId="1" applyNumberFormat="1" applyFont="1" applyFill="1"/>
    <xf numFmtId="164" fontId="0" fillId="2" borderId="0" xfId="1" applyNumberFormat="1" applyFont="1" applyFill="1"/>
    <xf numFmtId="165" fontId="0" fillId="2" borderId="0" xfId="1" applyNumberFormat="1" applyFont="1" applyFill="1"/>
    <xf numFmtId="164" fontId="0" fillId="3" borderId="0" xfId="2" applyNumberFormat="1" applyFont="1" applyFill="1"/>
    <xf numFmtId="166" fontId="0" fillId="2" borderId="0" xfId="1" applyNumberFormat="1" applyFont="1" applyFill="1"/>
    <xf numFmtId="166" fontId="0" fillId="2" borderId="0" xfId="3" applyNumberFormat="1" applyFont="1" applyFill="1"/>
    <xf numFmtId="166" fontId="0" fillId="3" borderId="0" xfId="3" applyNumberFormat="1" applyFont="1" applyFill="1"/>
    <xf numFmtId="166" fontId="6" fillId="3" borderId="0" xfId="3" applyNumberFormat="1" applyFont="1" applyFill="1"/>
    <xf numFmtId="166" fontId="2" fillId="3" borderId="0" xfId="3" applyNumberFormat="1" applyFont="1" applyFill="1"/>
    <xf numFmtId="166" fontId="6" fillId="2" borderId="0" xfId="3" applyNumberFormat="1" applyFont="1" applyFill="1"/>
    <xf numFmtId="166" fontId="2" fillId="2" borderId="0" xfId="3" applyNumberFormat="1" applyFont="1" applyFill="1"/>
    <xf numFmtId="44" fontId="0" fillId="2" borderId="0" xfId="2" applyFont="1" applyFill="1"/>
    <xf numFmtId="166" fontId="0" fillId="2" borderId="0" xfId="1" applyNumberFormat="1" applyFont="1" applyFill="1" applyBorder="1"/>
    <xf numFmtId="0" fontId="0" fillId="3" borderId="4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4" xfId="0" applyFill="1" applyBorder="1"/>
    <xf numFmtId="0" fontId="0" fillId="3" borderId="5" xfId="0" applyFill="1" applyBorder="1"/>
    <xf numFmtId="43" fontId="0" fillId="3" borderId="0" xfId="1" applyFont="1" applyFill="1"/>
    <xf numFmtId="2" fontId="0" fillId="3" borderId="0" xfId="0" applyNumberForma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 applyAlignment="1">
      <alignment horizontal="center" vertical="center" wrapText="1"/>
    </xf>
    <xf numFmtId="16" fontId="0" fillId="4" borderId="0" xfId="0" applyNumberFormat="1" applyFill="1" applyAlignment="1">
      <alignment horizontal="center" vertical="center"/>
    </xf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2" borderId="0" xfId="1" applyNumberFormat="1" applyFont="1" applyFill="1"/>
    <xf numFmtId="166" fontId="0" fillId="3" borderId="0" xfId="0" applyNumberFormat="1" applyFill="1"/>
    <xf numFmtId="166" fontId="0" fillId="4" borderId="0" xfId="0" applyNumberFormat="1" applyFill="1"/>
    <xf numFmtId="166" fontId="0" fillId="2" borderId="0" xfId="0" applyNumberFormat="1" applyFill="1"/>
    <xf numFmtId="164" fontId="6" fillId="2" borderId="0" xfId="3" applyNumberFormat="1" applyFont="1" applyFill="1"/>
    <xf numFmtId="0" fontId="0" fillId="3" borderId="0" xfId="3" applyNumberFormat="1" applyFont="1" applyFill="1" applyAlignment="1">
      <alignment horizontal="left"/>
    </xf>
    <xf numFmtId="164" fontId="0" fillId="3" borderId="0" xfId="3" applyNumberFormat="1" applyFont="1" applyFill="1"/>
    <xf numFmtId="43" fontId="0" fillId="2" borderId="0" xfId="1" applyFont="1" applyFill="1"/>
    <xf numFmtId="10" fontId="0" fillId="3" borderId="0" xfId="3" applyNumberFormat="1" applyFont="1" applyFill="1"/>
    <xf numFmtId="166" fontId="8" fillId="3" borderId="0" xfId="3" applyNumberFormat="1" applyFont="1" applyFill="1"/>
    <xf numFmtId="164" fontId="0" fillId="2" borderId="0" xfId="3" applyNumberFormat="1" applyFont="1" applyFill="1"/>
    <xf numFmtId="167" fontId="0" fillId="4" borderId="0" xfId="0" applyNumberFormat="1" applyFill="1"/>
    <xf numFmtId="44" fontId="0" fillId="3" borderId="0" xfId="2" applyFont="1" applyFill="1"/>
    <xf numFmtId="49" fontId="0" fillId="3" borderId="0" xfId="3" applyNumberFormat="1" applyFont="1" applyFill="1" applyBorder="1" applyAlignment="1">
      <alignment vertical="center"/>
    </xf>
    <xf numFmtId="166" fontId="0" fillId="3" borderId="0" xfId="3" applyNumberFormat="1" applyFont="1" applyFill="1" applyBorder="1"/>
    <xf numFmtId="166" fontId="0" fillId="3" borderId="0" xfId="1" applyNumberFormat="1" applyFont="1" applyFill="1" applyBorder="1"/>
    <xf numFmtId="166" fontId="0" fillId="2" borderId="0" xfId="3" applyNumberFormat="1" applyFont="1" applyFill="1" applyBorder="1"/>
    <xf numFmtId="49" fontId="0" fillId="2" borderId="0" xfId="0" applyNumberFormat="1" applyFill="1" applyAlignment="1">
      <alignment vertical="center"/>
    </xf>
    <xf numFmtId="166" fontId="0" fillId="0" borderId="0" xfId="0" applyNumberFormat="1"/>
    <xf numFmtId="166" fontId="1" fillId="3" borderId="0" xfId="3" applyNumberFormat="1" applyFont="1" applyFill="1"/>
    <xf numFmtId="166" fontId="1" fillId="2" borderId="0" xfId="3" applyNumberFormat="1" applyFont="1" applyFill="1"/>
    <xf numFmtId="10" fontId="0" fillId="5" borderId="0" xfId="3" applyNumberFormat="1" applyFont="1" applyFill="1"/>
    <xf numFmtId="10" fontId="1" fillId="5" borderId="0" xfId="3" applyNumberFormat="1" applyFont="1" applyFill="1"/>
    <xf numFmtId="10" fontId="1" fillId="0" borderId="0" xfId="3" applyNumberFormat="1" applyFont="1" applyFill="1"/>
    <xf numFmtId="164" fontId="1" fillId="3" borderId="0" xfId="3" applyNumberFormat="1" applyFont="1" applyFill="1"/>
    <xf numFmtId="43" fontId="1" fillId="2" borderId="0" xfId="1" applyFont="1" applyFill="1"/>
    <xf numFmtId="10" fontId="1" fillId="3" borderId="0" xfId="3" applyNumberFormat="1" applyFont="1" applyFill="1"/>
    <xf numFmtId="164" fontId="2" fillId="2" borderId="0" xfId="0" applyNumberFormat="1" applyFont="1" applyFill="1"/>
    <xf numFmtId="168" fontId="0" fillId="4" borderId="0" xfId="0" applyNumberForma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9304F66F-76C9-4CF5-899B-0CA5A55F07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Comercial\MARCEL\Inf.%20Comerciais.xlsx" TargetMode="External"/><Relationship Id="rId1" Type="http://schemas.openxmlformats.org/officeDocument/2006/relationships/externalLinkPath" Target="file:///X:\Comercial\MARCEL\Inf.%20Comercia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Gerais"/>
      <sheetName val="Resumo"/>
      <sheetName val="preço mercado"/>
      <sheetName val="Projeção Farelo"/>
      <sheetName val="Farelo Bahia"/>
      <sheetName val="Calculo"/>
      <sheetName val="Export e Frames"/>
      <sheetName val="Saldo em Bolsa"/>
      <sheetName val="Posições em Aberto Bolsa"/>
      <sheetName val="Histórico Resumo"/>
      <sheetName val="Exportação + Moagem RGE"/>
      <sheetName val="Relação CBOT"/>
      <sheetName val="EXPORT BA"/>
      <sheetName val="Numeros BRASIL"/>
      <sheetName val="Numeros Safra"/>
      <sheetName val="Grafico da Soja"/>
      <sheetName val="Preço Óleo MI x Expo"/>
      <sheetName val="Grafico Virtual"/>
      <sheetName val="Dolar PTAX"/>
      <sheetName val="Soja a fixar com premio"/>
      <sheetName val="Premio Soja RS"/>
      <sheetName val="Exportação RS"/>
      <sheetName val="Financial Straits"/>
      <sheetName val="STONEX"/>
      <sheetName val="Plan1"/>
      <sheetName val="Frame Bahia"/>
      <sheetName val="EXPORT RS"/>
      <sheetName val="Bahia"/>
      <sheetName val="Hedge"/>
      <sheetName val="Frame JBS"/>
    </sheetNames>
    <sheetDataSet>
      <sheetData sheetId="0"/>
      <sheetData sheetId="1"/>
      <sheetData sheetId="2">
        <row r="26">
          <cell r="B26">
            <v>1890</v>
          </cell>
        </row>
        <row r="28">
          <cell r="B28">
            <v>3850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tarina Garcia Souza" id="{D66E1682-1C02-4C5C-AF0C-42A03A7A01B7}" userId="S::catarina.souza@oleoplan.com.br::615f71fa-3fe4-44f7-88fe-f5edcc046525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12-26T12:10:00.51" personId="{D66E1682-1C02-4C5C-AF0C-42A03A7A01B7}" id="{22AFF600-960F-4726-B4C9-BD4863F424A8}">
    <text>(CBOT + Basis) * Dólar (usamos média da ptax como referência) * Conversor¹</text>
  </threadedComment>
  <threadedComment ref="A10" dT="2024-12-26T20:05:19.52" personId="{D66E1682-1C02-4C5C-AF0C-42A03A7A01B7}" id="{6318A2EE-85DC-407A-927B-BC14C052B807}" parentId="{22AFF600-960F-4726-B4C9-BD4863F424A8}">
    <text>Vai ser considerado essa fórmula a partir de 2025, a fim de ser mais coerente c o mercado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6173-6D0E-4845-99AB-659F4DC9F56A}">
  <dimension ref="A1:NN149"/>
  <sheetViews>
    <sheetView showGridLines="0" tabSelected="1" zoomScale="90" zoomScaleNormal="90" workbookViewId="0">
      <pane xSplit="1" ySplit="1" topLeftCell="MT2" activePane="bottomRight" state="frozen"/>
      <selection pane="topRight" activeCell="B1" sqref="B1"/>
      <selection pane="bottomLeft" activeCell="A2" sqref="A2"/>
      <selection pane="bottomRight" activeCell="NG20" sqref="NG20"/>
    </sheetView>
  </sheetViews>
  <sheetFormatPr defaultColWidth="12.7109375" defaultRowHeight="0" customHeight="1" zeroHeight="1" x14ac:dyDescent="0.25"/>
  <cols>
    <col min="1" max="1" width="36.28515625" bestFit="1" customWidth="1"/>
    <col min="2" max="2" width="12.85546875" customWidth="1"/>
    <col min="25" max="25" width="12.7109375" bestFit="1" customWidth="1"/>
    <col min="59" max="59" width="15" bestFit="1" customWidth="1"/>
    <col min="86" max="86" width="13.85546875" bestFit="1" customWidth="1"/>
    <col min="107" max="107" width="16.7109375" bestFit="1" customWidth="1"/>
    <col min="195" max="195" width="13.28515625" bestFit="1" customWidth="1"/>
    <col min="279" max="279" width="12.85546875" bestFit="1" customWidth="1"/>
    <col min="291" max="293" width="13.85546875" bestFit="1" customWidth="1"/>
    <col min="296" max="296" width="13.85546875" bestFit="1" customWidth="1"/>
    <col min="363" max="363" width="12.7109375" bestFit="1" customWidth="1"/>
    <col min="364" max="365" width="7" bestFit="1" customWidth="1"/>
  </cols>
  <sheetData>
    <row r="1" spans="1:367" s="31" customFormat="1" ht="22.5" customHeight="1" x14ac:dyDescent="0.25">
      <c r="A1" s="30"/>
      <c r="B1" s="31">
        <v>45292</v>
      </c>
      <c r="C1" s="31">
        <v>45293</v>
      </c>
      <c r="D1" s="31">
        <v>45294</v>
      </c>
      <c r="E1" s="31">
        <v>45295</v>
      </c>
      <c r="F1" s="31">
        <v>45296</v>
      </c>
      <c r="G1" s="31">
        <v>45297</v>
      </c>
      <c r="H1" s="31">
        <v>45298</v>
      </c>
      <c r="I1" s="31">
        <v>45299</v>
      </c>
      <c r="J1" s="31">
        <v>45300</v>
      </c>
      <c r="K1" s="31">
        <v>45301</v>
      </c>
      <c r="L1" s="31">
        <v>45302</v>
      </c>
      <c r="M1" s="31">
        <v>45303</v>
      </c>
      <c r="N1" s="31">
        <v>45304</v>
      </c>
      <c r="O1" s="31">
        <v>45305</v>
      </c>
      <c r="P1" s="31">
        <v>45306</v>
      </c>
      <c r="Q1" s="31">
        <v>45307</v>
      </c>
      <c r="R1" s="31">
        <v>45308</v>
      </c>
      <c r="S1" s="31">
        <v>45309</v>
      </c>
      <c r="T1" s="31">
        <v>45310</v>
      </c>
      <c r="U1" s="31">
        <v>45311</v>
      </c>
      <c r="V1" s="31">
        <v>45312</v>
      </c>
      <c r="W1" s="31">
        <v>45313</v>
      </c>
      <c r="X1" s="31">
        <v>45314</v>
      </c>
      <c r="Y1" s="31">
        <v>45315</v>
      </c>
      <c r="Z1" s="31">
        <v>45316</v>
      </c>
      <c r="AA1" s="31">
        <v>45317</v>
      </c>
      <c r="AB1" s="31">
        <v>45318</v>
      </c>
      <c r="AC1" s="31">
        <v>45319</v>
      </c>
      <c r="AD1" s="31">
        <v>45320</v>
      </c>
      <c r="AE1" s="31">
        <v>45321</v>
      </c>
      <c r="AF1" s="31">
        <v>45322</v>
      </c>
      <c r="AG1" s="31">
        <v>45323</v>
      </c>
      <c r="AH1" s="31">
        <v>45324</v>
      </c>
      <c r="AI1" s="31">
        <v>45325</v>
      </c>
      <c r="AJ1" s="31">
        <v>45326</v>
      </c>
      <c r="AK1" s="31">
        <v>45327</v>
      </c>
      <c r="AL1" s="31">
        <v>45328</v>
      </c>
      <c r="AM1" s="31">
        <v>45329</v>
      </c>
      <c r="AN1" s="31">
        <v>45330</v>
      </c>
      <c r="AO1" s="31">
        <v>45331</v>
      </c>
      <c r="AP1" s="31">
        <v>45332</v>
      </c>
      <c r="AQ1" s="31">
        <v>45333</v>
      </c>
      <c r="AR1" s="31">
        <v>45334</v>
      </c>
      <c r="AS1" s="31">
        <v>45335</v>
      </c>
      <c r="AT1" s="31">
        <v>45336</v>
      </c>
      <c r="AU1" s="31">
        <v>45337</v>
      </c>
      <c r="AV1" s="31">
        <v>45338</v>
      </c>
      <c r="AW1" s="31">
        <v>45339</v>
      </c>
      <c r="AX1" s="31">
        <v>45340</v>
      </c>
      <c r="AY1" s="31">
        <v>45341</v>
      </c>
      <c r="AZ1" s="31">
        <v>45342</v>
      </c>
      <c r="BA1" s="31">
        <v>45343</v>
      </c>
      <c r="BB1" s="31">
        <v>45344</v>
      </c>
      <c r="BC1" s="31">
        <v>45345</v>
      </c>
      <c r="BD1" s="31">
        <v>45346</v>
      </c>
      <c r="BE1" s="31">
        <v>45347</v>
      </c>
      <c r="BF1" s="31">
        <v>45348</v>
      </c>
      <c r="BG1" s="31">
        <v>45349</v>
      </c>
      <c r="BH1" s="31">
        <v>45350</v>
      </c>
      <c r="BI1" s="31">
        <v>45351</v>
      </c>
      <c r="BJ1" s="31">
        <v>45352</v>
      </c>
      <c r="BK1" s="31">
        <v>45353</v>
      </c>
      <c r="BL1" s="31">
        <v>45354</v>
      </c>
      <c r="BM1" s="31">
        <v>45355</v>
      </c>
      <c r="BN1" s="31">
        <v>45356</v>
      </c>
      <c r="BO1" s="31">
        <v>45357</v>
      </c>
      <c r="BP1" s="31">
        <v>45358</v>
      </c>
      <c r="BQ1" s="31">
        <v>45359</v>
      </c>
      <c r="BR1" s="31">
        <v>45360</v>
      </c>
      <c r="BS1" s="31">
        <v>45361</v>
      </c>
      <c r="BT1" s="31">
        <v>45362</v>
      </c>
      <c r="BU1" s="31">
        <v>45363</v>
      </c>
      <c r="BV1" s="31">
        <v>45364</v>
      </c>
      <c r="BW1" s="31">
        <v>45365</v>
      </c>
      <c r="BX1" s="31">
        <v>45366</v>
      </c>
      <c r="BY1" s="31">
        <v>45367</v>
      </c>
      <c r="BZ1" s="31">
        <v>45368</v>
      </c>
      <c r="CA1" s="31">
        <v>45369</v>
      </c>
      <c r="CB1" s="31">
        <v>45370</v>
      </c>
      <c r="CC1" s="31">
        <v>45371</v>
      </c>
      <c r="CD1" s="31">
        <v>45372</v>
      </c>
      <c r="CE1" s="31">
        <v>45373</v>
      </c>
      <c r="CF1" s="31">
        <v>45374</v>
      </c>
      <c r="CG1" s="31">
        <v>45375</v>
      </c>
      <c r="CH1" s="31">
        <v>45376</v>
      </c>
      <c r="CI1" s="31">
        <v>45377</v>
      </c>
      <c r="CJ1" s="31">
        <v>45378</v>
      </c>
      <c r="CK1" s="31">
        <v>45379</v>
      </c>
      <c r="CL1" s="31">
        <v>45380</v>
      </c>
      <c r="CM1" s="31">
        <v>45381</v>
      </c>
      <c r="CN1" s="31">
        <v>45382</v>
      </c>
      <c r="CO1" s="31">
        <v>45383</v>
      </c>
      <c r="CP1" s="31">
        <v>45384</v>
      </c>
      <c r="CQ1" s="31">
        <v>45385</v>
      </c>
      <c r="CR1" s="31">
        <v>45386</v>
      </c>
      <c r="CS1" s="31">
        <v>45387</v>
      </c>
      <c r="CT1" s="31">
        <v>45388</v>
      </c>
      <c r="CU1" s="31">
        <v>45389</v>
      </c>
      <c r="CV1" s="31">
        <v>45390</v>
      </c>
      <c r="CW1" s="31">
        <v>45391</v>
      </c>
      <c r="CX1" s="31">
        <v>45392</v>
      </c>
      <c r="CY1" s="31">
        <v>45393</v>
      </c>
      <c r="CZ1" s="31">
        <v>45394</v>
      </c>
      <c r="DA1" s="31">
        <v>45395</v>
      </c>
      <c r="DB1" s="31">
        <v>45396</v>
      </c>
      <c r="DC1" s="31">
        <v>45397</v>
      </c>
      <c r="DD1" s="31">
        <v>45398</v>
      </c>
      <c r="DE1" s="31">
        <v>45399</v>
      </c>
      <c r="DF1" s="31">
        <v>45400</v>
      </c>
      <c r="DG1" s="31">
        <v>45401</v>
      </c>
      <c r="DH1" s="31">
        <v>45402</v>
      </c>
      <c r="DI1" s="31">
        <v>45403</v>
      </c>
      <c r="DJ1" s="31">
        <v>45404</v>
      </c>
      <c r="DK1" s="31">
        <v>45405</v>
      </c>
      <c r="DL1" s="31">
        <v>45406</v>
      </c>
      <c r="DM1" s="31">
        <v>45407</v>
      </c>
      <c r="DN1" s="31">
        <v>45408</v>
      </c>
      <c r="DO1" s="31">
        <v>45409</v>
      </c>
      <c r="DP1" s="31">
        <v>45410</v>
      </c>
      <c r="DQ1" s="31">
        <v>45411</v>
      </c>
      <c r="DR1" s="31">
        <v>45412</v>
      </c>
      <c r="DS1" s="31">
        <v>45413</v>
      </c>
      <c r="DT1" s="31">
        <v>45414</v>
      </c>
      <c r="DU1" s="31">
        <v>45415</v>
      </c>
      <c r="DV1" s="31">
        <v>45416</v>
      </c>
      <c r="DW1" s="31">
        <v>45417</v>
      </c>
      <c r="DX1" s="31">
        <v>45418</v>
      </c>
      <c r="DY1" s="31">
        <v>45419</v>
      </c>
      <c r="DZ1" s="31">
        <v>45420</v>
      </c>
      <c r="EA1" s="31">
        <v>45421</v>
      </c>
      <c r="EB1" s="31">
        <v>45422</v>
      </c>
      <c r="EC1" s="31">
        <v>45423</v>
      </c>
      <c r="ED1" s="31">
        <v>45424</v>
      </c>
      <c r="EE1" s="31">
        <v>45425</v>
      </c>
      <c r="EF1" s="31">
        <v>45426</v>
      </c>
      <c r="EG1" s="31">
        <v>45427</v>
      </c>
      <c r="EH1" s="31">
        <v>45428</v>
      </c>
      <c r="EI1" s="31">
        <v>45429</v>
      </c>
      <c r="EJ1" s="31">
        <v>45430</v>
      </c>
      <c r="EK1" s="31">
        <v>45431</v>
      </c>
      <c r="EL1" s="31">
        <v>45432</v>
      </c>
      <c r="EM1" s="31">
        <v>45433</v>
      </c>
      <c r="EN1" s="31">
        <v>45434</v>
      </c>
      <c r="EO1" s="31">
        <v>45435</v>
      </c>
      <c r="EP1" s="31">
        <v>45436</v>
      </c>
      <c r="EQ1" s="31">
        <v>45437</v>
      </c>
      <c r="ER1" s="31">
        <v>45438</v>
      </c>
      <c r="ES1" s="31">
        <v>45439</v>
      </c>
      <c r="ET1" s="31">
        <v>45440</v>
      </c>
      <c r="EU1" s="31">
        <v>45441</v>
      </c>
      <c r="EV1" s="31">
        <v>45442</v>
      </c>
      <c r="EW1" s="31">
        <v>45443</v>
      </c>
      <c r="EX1" s="31">
        <v>45444</v>
      </c>
      <c r="EY1" s="31">
        <v>45445</v>
      </c>
      <c r="EZ1" s="31">
        <v>45446</v>
      </c>
      <c r="FA1" s="31">
        <v>45447</v>
      </c>
      <c r="FB1" s="31">
        <v>45448</v>
      </c>
      <c r="FC1" s="31">
        <v>45449</v>
      </c>
      <c r="FD1" s="31">
        <v>45450</v>
      </c>
      <c r="FE1" s="31">
        <v>45451</v>
      </c>
      <c r="FF1" s="31">
        <v>45452</v>
      </c>
      <c r="FG1" s="31">
        <v>45453</v>
      </c>
      <c r="FH1" s="31">
        <v>45454</v>
      </c>
      <c r="FI1" s="31">
        <v>45455</v>
      </c>
      <c r="FJ1" s="31">
        <v>45456</v>
      </c>
      <c r="FK1" s="31">
        <v>45457</v>
      </c>
      <c r="FL1" s="31">
        <v>45458</v>
      </c>
      <c r="FM1" s="31">
        <v>45459</v>
      </c>
      <c r="FN1" s="31">
        <v>45460</v>
      </c>
      <c r="FO1" s="31">
        <v>45461</v>
      </c>
      <c r="FP1" s="31">
        <v>45462</v>
      </c>
      <c r="FQ1" s="31">
        <v>45463</v>
      </c>
      <c r="FR1" s="31">
        <v>45464</v>
      </c>
      <c r="FS1" s="31">
        <v>45465</v>
      </c>
      <c r="FT1" s="31">
        <v>45466</v>
      </c>
      <c r="FU1" s="31">
        <v>45467</v>
      </c>
      <c r="FV1" s="31">
        <v>45468</v>
      </c>
      <c r="FW1" s="31">
        <v>45469</v>
      </c>
      <c r="FX1" s="31">
        <v>45470</v>
      </c>
      <c r="FY1" s="31">
        <v>45471</v>
      </c>
      <c r="FZ1" s="31">
        <v>45472</v>
      </c>
      <c r="GA1" s="31">
        <v>45473</v>
      </c>
      <c r="GB1" s="31">
        <v>45474</v>
      </c>
      <c r="GC1" s="31">
        <v>45475</v>
      </c>
      <c r="GD1" s="31">
        <v>45476</v>
      </c>
      <c r="GE1" s="31">
        <v>45477</v>
      </c>
      <c r="GF1" s="31">
        <v>45478</v>
      </c>
      <c r="GG1" s="31">
        <v>45479</v>
      </c>
      <c r="GH1" s="31">
        <v>45480</v>
      </c>
      <c r="GI1" s="31">
        <v>45481</v>
      </c>
      <c r="GJ1" s="31">
        <v>45482</v>
      </c>
      <c r="GK1" s="31">
        <v>45483</v>
      </c>
      <c r="GL1" s="31">
        <v>45484</v>
      </c>
      <c r="GM1" s="31">
        <v>45485</v>
      </c>
      <c r="GN1" s="31">
        <v>45486</v>
      </c>
      <c r="GO1" s="31">
        <v>45487</v>
      </c>
      <c r="GP1" s="31">
        <v>45488</v>
      </c>
      <c r="GQ1" s="31">
        <v>45489</v>
      </c>
      <c r="GR1" s="31">
        <v>45490</v>
      </c>
      <c r="GS1" s="31">
        <v>45491</v>
      </c>
      <c r="GT1" s="31">
        <v>45492</v>
      </c>
      <c r="GU1" s="31">
        <v>45493</v>
      </c>
      <c r="GV1" s="31">
        <v>45494</v>
      </c>
      <c r="GW1" s="31">
        <v>45495</v>
      </c>
      <c r="GX1" s="31">
        <v>45496</v>
      </c>
      <c r="GY1" s="31">
        <v>45497</v>
      </c>
      <c r="GZ1" s="31">
        <v>45498</v>
      </c>
      <c r="HA1" s="31">
        <v>45499</v>
      </c>
      <c r="HB1" s="31">
        <v>45500</v>
      </c>
      <c r="HC1" s="31">
        <v>45501</v>
      </c>
      <c r="HD1" s="31">
        <v>45502</v>
      </c>
      <c r="HE1" s="31">
        <v>45503</v>
      </c>
      <c r="HF1" s="31">
        <v>45504</v>
      </c>
      <c r="HG1" s="31">
        <v>45505</v>
      </c>
      <c r="HH1" s="31">
        <v>45506</v>
      </c>
      <c r="HI1" s="31">
        <v>45507</v>
      </c>
      <c r="HJ1" s="31">
        <v>45508</v>
      </c>
      <c r="HK1" s="31">
        <v>45509</v>
      </c>
      <c r="HL1" s="31">
        <v>45510</v>
      </c>
      <c r="HM1" s="31">
        <v>45511</v>
      </c>
      <c r="HN1" s="31">
        <v>45512</v>
      </c>
      <c r="HO1" s="31">
        <v>45513</v>
      </c>
      <c r="HP1" s="31">
        <v>45514</v>
      </c>
      <c r="HQ1" s="31">
        <v>45515</v>
      </c>
      <c r="HR1" s="31">
        <v>45516</v>
      </c>
      <c r="HS1" s="31">
        <v>45517</v>
      </c>
      <c r="HT1" s="31">
        <v>45518</v>
      </c>
      <c r="HU1" s="31">
        <v>45519</v>
      </c>
      <c r="HV1" s="31">
        <v>45520</v>
      </c>
      <c r="HW1" s="31">
        <v>45521</v>
      </c>
      <c r="HX1" s="31">
        <v>45522</v>
      </c>
      <c r="HY1" s="31">
        <v>45523</v>
      </c>
      <c r="HZ1" s="31">
        <v>45524</v>
      </c>
      <c r="IA1" s="31">
        <v>45525</v>
      </c>
      <c r="IB1" s="31">
        <v>45526</v>
      </c>
      <c r="IC1" s="31">
        <v>45527</v>
      </c>
      <c r="ID1" s="31">
        <v>45528</v>
      </c>
      <c r="IE1" s="31">
        <v>45529</v>
      </c>
      <c r="IF1" s="31">
        <v>45530</v>
      </c>
      <c r="IG1" s="31">
        <v>45531</v>
      </c>
      <c r="IH1" s="31">
        <v>45532</v>
      </c>
      <c r="II1" s="31">
        <v>45533</v>
      </c>
      <c r="IJ1" s="31">
        <v>45534</v>
      </c>
      <c r="IK1" s="31">
        <v>45535</v>
      </c>
      <c r="IL1" s="31">
        <v>45536</v>
      </c>
      <c r="IM1" s="31">
        <v>45537</v>
      </c>
      <c r="IN1" s="31">
        <v>45538</v>
      </c>
      <c r="IO1" s="31">
        <v>45539</v>
      </c>
      <c r="IP1" s="31">
        <v>45540</v>
      </c>
      <c r="IQ1" s="31">
        <v>45541</v>
      </c>
      <c r="IR1" s="31">
        <v>45542</v>
      </c>
      <c r="IS1" s="31">
        <v>45543</v>
      </c>
      <c r="IT1" s="31">
        <v>45544</v>
      </c>
      <c r="IU1" s="31">
        <v>45545</v>
      </c>
      <c r="IV1" s="31">
        <v>45546</v>
      </c>
      <c r="IW1" s="31">
        <v>45547</v>
      </c>
      <c r="IX1" s="31">
        <v>45548</v>
      </c>
      <c r="IY1" s="31">
        <v>45549</v>
      </c>
      <c r="IZ1" s="31">
        <v>45550</v>
      </c>
      <c r="JA1" s="31">
        <v>45551</v>
      </c>
      <c r="JB1" s="31">
        <v>45552</v>
      </c>
      <c r="JC1" s="31">
        <v>45553</v>
      </c>
      <c r="JD1" s="31">
        <v>45554</v>
      </c>
      <c r="JE1" s="31">
        <v>45555</v>
      </c>
      <c r="JF1" s="31">
        <v>45556</v>
      </c>
      <c r="JG1" s="31">
        <v>45557</v>
      </c>
      <c r="JH1" s="31">
        <v>45558</v>
      </c>
      <c r="JI1" s="31">
        <v>45559</v>
      </c>
      <c r="JJ1" s="31">
        <v>45560</v>
      </c>
      <c r="JK1" s="31">
        <v>45561</v>
      </c>
      <c r="JL1" s="31">
        <v>45562</v>
      </c>
      <c r="JM1" s="31">
        <v>45563</v>
      </c>
      <c r="JN1" s="31">
        <v>45564</v>
      </c>
      <c r="JO1" s="31">
        <v>45565</v>
      </c>
      <c r="JP1" s="31">
        <v>45566</v>
      </c>
      <c r="JQ1" s="31">
        <v>45567</v>
      </c>
      <c r="JR1" s="31">
        <v>45568</v>
      </c>
      <c r="JS1" s="31">
        <v>45569</v>
      </c>
      <c r="JT1" s="31">
        <v>45570</v>
      </c>
      <c r="JU1" s="31">
        <v>45571</v>
      </c>
      <c r="JV1" s="31">
        <v>45572</v>
      </c>
      <c r="JW1" s="31">
        <v>45573</v>
      </c>
      <c r="JX1" s="31">
        <v>45574</v>
      </c>
      <c r="JY1" s="31">
        <v>45575</v>
      </c>
      <c r="JZ1" s="31">
        <v>45576</v>
      </c>
      <c r="KA1" s="31">
        <v>45577</v>
      </c>
      <c r="KB1" s="31">
        <v>45578</v>
      </c>
      <c r="KC1" s="31">
        <v>45579</v>
      </c>
      <c r="KD1" s="31">
        <v>45580</v>
      </c>
      <c r="KE1" s="31">
        <v>45581</v>
      </c>
      <c r="KF1" s="31">
        <v>45582</v>
      </c>
      <c r="KG1" s="31">
        <v>45583</v>
      </c>
      <c r="KH1" s="31">
        <v>45584</v>
      </c>
      <c r="KI1" s="31">
        <v>45585</v>
      </c>
      <c r="KJ1" s="31">
        <v>45586</v>
      </c>
      <c r="KK1" s="31">
        <v>45587</v>
      </c>
      <c r="KL1" s="31">
        <v>45588</v>
      </c>
      <c r="KM1" s="31">
        <v>45589</v>
      </c>
      <c r="KN1" s="31">
        <v>45590</v>
      </c>
      <c r="KO1" s="31">
        <v>45591</v>
      </c>
      <c r="KP1" s="31">
        <v>45592</v>
      </c>
      <c r="KQ1" s="31">
        <v>45593</v>
      </c>
      <c r="KR1" s="31">
        <v>45594</v>
      </c>
      <c r="KS1" s="31">
        <v>45595</v>
      </c>
      <c r="KT1" s="31">
        <v>45596</v>
      </c>
      <c r="KU1" s="31">
        <v>45597</v>
      </c>
      <c r="KV1" s="31">
        <v>45598</v>
      </c>
      <c r="KW1" s="31">
        <v>45599</v>
      </c>
      <c r="KX1" s="31">
        <v>45600</v>
      </c>
      <c r="KY1" s="31">
        <v>45601</v>
      </c>
      <c r="KZ1" s="31">
        <v>45602</v>
      </c>
      <c r="LA1" s="31">
        <v>45603</v>
      </c>
      <c r="LB1" s="31">
        <v>45604</v>
      </c>
      <c r="LC1" s="31">
        <v>45605</v>
      </c>
      <c r="LD1" s="31">
        <v>45606</v>
      </c>
      <c r="LE1" s="31">
        <v>45607</v>
      </c>
      <c r="LF1" s="31">
        <v>45608</v>
      </c>
      <c r="LG1" s="31">
        <v>45609</v>
      </c>
      <c r="LH1" s="31">
        <v>45610</v>
      </c>
      <c r="LI1" s="31">
        <v>45611</v>
      </c>
      <c r="LJ1" s="31">
        <v>45612</v>
      </c>
      <c r="LK1" s="31">
        <v>45613</v>
      </c>
      <c r="LL1" s="31">
        <v>45614</v>
      </c>
      <c r="LM1" s="31">
        <v>45615</v>
      </c>
      <c r="LN1" s="31">
        <v>45616</v>
      </c>
      <c r="LO1" s="31">
        <v>45617</v>
      </c>
      <c r="LP1" s="31">
        <v>45618</v>
      </c>
      <c r="LQ1" s="31">
        <v>45619</v>
      </c>
      <c r="LR1" s="31">
        <v>45620</v>
      </c>
      <c r="LS1" s="31">
        <v>45621</v>
      </c>
      <c r="LT1" s="31">
        <v>45622</v>
      </c>
      <c r="LU1" s="31">
        <v>45623</v>
      </c>
      <c r="LV1" s="31">
        <v>45624</v>
      </c>
      <c r="LW1" s="31">
        <v>45625</v>
      </c>
      <c r="LX1" s="31">
        <v>45626</v>
      </c>
      <c r="LY1" s="31">
        <v>45627</v>
      </c>
      <c r="LZ1" s="31">
        <v>45628</v>
      </c>
      <c r="MA1" s="31">
        <v>45629</v>
      </c>
      <c r="MB1" s="31">
        <v>45630</v>
      </c>
      <c r="MC1" s="31">
        <v>45631</v>
      </c>
      <c r="MD1" s="31">
        <v>45632</v>
      </c>
      <c r="ME1" s="31">
        <v>45633</v>
      </c>
      <c r="MF1" s="31">
        <v>45634</v>
      </c>
      <c r="MG1" s="31">
        <v>45635</v>
      </c>
      <c r="MH1" s="31">
        <v>45636</v>
      </c>
      <c r="MI1" s="31">
        <v>45637</v>
      </c>
      <c r="MJ1" s="31">
        <v>45638</v>
      </c>
      <c r="MK1" s="31">
        <v>45639</v>
      </c>
      <c r="ML1" s="31">
        <v>45640</v>
      </c>
      <c r="MM1" s="31">
        <v>45641</v>
      </c>
      <c r="MN1" s="31">
        <v>45642</v>
      </c>
      <c r="MO1" s="31">
        <v>45643</v>
      </c>
      <c r="MP1" s="31">
        <v>45644</v>
      </c>
      <c r="MQ1" s="31">
        <v>45645</v>
      </c>
      <c r="MR1" s="31">
        <v>45646</v>
      </c>
      <c r="MS1" s="31">
        <v>45647</v>
      </c>
      <c r="MT1" s="31">
        <v>45648</v>
      </c>
      <c r="MU1" s="31">
        <v>45649</v>
      </c>
      <c r="MV1" s="31">
        <v>45650</v>
      </c>
      <c r="MW1" s="31">
        <v>45651</v>
      </c>
      <c r="MX1" s="31">
        <v>45652</v>
      </c>
      <c r="MY1" s="31">
        <v>45653</v>
      </c>
      <c r="MZ1" s="31">
        <v>45654</v>
      </c>
      <c r="NA1" s="31">
        <v>45655</v>
      </c>
      <c r="NB1" s="31">
        <v>45656</v>
      </c>
      <c r="NC1" s="31">
        <v>45657</v>
      </c>
    </row>
    <row r="2" spans="1:367" s="33" customFormat="1" ht="15" x14ac:dyDescent="0.25">
      <c r="A2" s="32" t="s">
        <v>0</v>
      </c>
      <c r="B2" s="33">
        <v>77.040000000000006</v>
      </c>
      <c r="C2" s="33">
        <v>75.89</v>
      </c>
      <c r="D2" s="33">
        <v>78.25</v>
      </c>
      <c r="E2" s="33">
        <v>77.59</v>
      </c>
      <c r="F2" s="33">
        <v>78.760000000000005</v>
      </c>
      <c r="I2" s="33">
        <v>76.12</v>
      </c>
      <c r="J2" s="33">
        <v>77.59</v>
      </c>
      <c r="K2" s="33">
        <v>76.8</v>
      </c>
      <c r="L2" s="33">
        <v>77.41</v>
      </c>
      <c r="M2" s="33">
        <v>78.290000000000006</v>
      </c>
      <c r="P2" s="33">
        <v>78.290000000000006</v>
      </c>
      <c r="Q2" s="33">
        <v>78.290000000000006</v>
      </c>
      <c r="R2" s="33">
        <v>77.88</v>
      </c>
      <c r="S2" s="33">
        <v>79.099999999999994</v>
      </c>
      <c r="T2" s="33">
        <v>78.56</v>
      </c>
      <c r="W2" s="33">
        <v>80.06</v>
      </c>
      <c r="X2" s="33">
        <v>79.55</v>
      </c>
      <c r="Y2" s="33">
        <v>80.040000000000006</v>
      </c>
      <c r="Z2" s="33">
        <v>82.43</v>
      </c>
      <c r="AA2" s="33">
        <v>83.55</v>
      </c>
      <c r="AD2" s="33">
        <v>82.4</v>
      </c>
      <c r="AE2" s="33">
        <v>82.5</v>
      </c>
      <c r="AF2" s="33">
        <v>80.55</v>
      </c>
      <c r="AG2" s="33">
        <v>77.33</v>
      </c>
      <c r="AH2" s="33">
        <v>77.33</v>
      </c>
      <c r="AK2" s="33">
        <v>77.989999999999995</v>
      </c>
      <c r="AL2" s="33">
        <v>78.59</v>
      </c>
      <c r="AM2" s="33">
        <v>79.209999999999994</v>
      </c>
      <c r="AN2" s="33">
        <v>81.63</v>
      </c>
      <c r="AO2" s="33">
        <v>82.77</v>
      </c>
      <c r="AR2" s="33">
        <v>82.77</v>
      </c>
      <c r="AS2" s="33">
        <v>82.77</v>
      </c>
      <c r="AT2" s="33">
        <v>81.599999999999994</v>
      </c>
      <c r="AU2" s="33">
        <v>82.86</v>
      </c>
      <c r="AV2" s="33">
        <v>83.47</v>
      </c>
      <c r="AY2" s="33">
        <v>83.47</v>
      </c>
      <c r="AZ2" s="33">
        <v>82.34</v>
      </c>
      <c r="BA2" s="33">
        <v>83.03</v>
      </c>
      <c r="BB2" s="33">
        <v>83.67</v>
      </c>
      <c r="BC2" s="33">
        <v>81.62</v>
      </c>
      <c r="BF2" s="33">
        <v>82.53</v>
      </c>
      <c r="BG2" s="33">
        <v>83.65</v>
      </c>
      <c r="BH2" s="33">
        <v>82.15</v>
      </c>
      <c r="BI2" s="33">
        <v>81.91</v>
      </c>
      <c r="BJ2" s="33">
        <v>83.55</v>
      </c>
      <c r="BM2" s="33">
        <v>82.8</v>
      </c>
      <c r="BN2" s="33">
        <v>82.04</v>
      </c>
      <c r="BO2" s="33">
        <v>82.96</v>
      </c>
      <c r="BP2" s="33">
        <v>82.96</v>
      </c>
      <c r="BQ2" s="33">
        <v>82.08</v>
      </c>
      <c r="BT2" s="33">
        <v>82.21</v>
      </c>
      <c r="BU2" s="33">
        <v>81.92</v>
      </c>
      <c r="BV2" s="33">
        <v>84.03</v>
      </c>
      <c r="BW2" s="33">
        <v>85.42</v>
      </c>
      <c r="BX2" s="33">
        <v>85.34</v>
      </c>
      <c r="CA2" s="33">
        <v>86.89</v>
      </c>
      <c r="CB2" s="33">
        <v>87.38</v>
      </c>
      <c r="CC2" s="33">
        <v>85.95</v>
      </c>
      <c r="CD2" s="33">
        <v>85.78</v>
      </c>
      <c r="CE2" s="33">
        <v>85.43</v>
      </c>
      <c r="CH2" s="33">
        <v>86.75</v>
      </c>
      <c r="CI2" s="33">
        <v>86.25</v>
      </c>
      <c r="CJ2" s="33">
        <v>85.41</v>
      </c>
      <c r="CK2" s="33">
        <v>87</v>
      </c>
      <c r="CL2" s="33">
        <v>87</v>
      </c>
      <c r="CO2" s="33">
        <v>87.42</v>
      </c>
      <c r="CP2" s="33">
        <v>88.92</v>
      </c>
      <c r="CQ2" s="33">
        <v>89.35</v>
      </c>
      <c r="CR2" s="33">
        <v>90.65</v>
      </c>
      <c r="CS2" s="33">
        <v>91.17</v>
      </c>
      <c r="CV2" s="33">
        <v>90.38</v>
      </c>
      <c r="CW2" s="33">
        <v>89.42</v>
      </c>
      <c r="CX2" s="33">
        <v>90.48</v>
      </c>
      <c r="CY2" s="33">
        <v>89.74</v>
      </c>
      <c r="CZ2" s="33">
        <v>90.45</v>
      </c>
      <c r="DC2" s="33">
        <v>90.1</v>
      </c>
      <c r="DD2" s="33">
        <v>90.02</v>
      </c>
      <c r="DE2" s="65">
        <v>87.11</v>
      </c>
      <c r="DF2" s="33">
        <v>87.11</v>
      </c>
      <c r="DG2" s="33">
        <v>87.29</v>
      </c>
      <c r="DJ2" s="33">
        <v>87</v>
      </c>
      <c r="DK2" s="33">
        <v>88.42</v>
      </c>
      <c r="DL2" s="33">
        <v>88.02</v>
      </c>
      <c r="DM2" s="33">
        <v>89.01</v>
      </c>
      <c r="DN2" s="33">
        <v>89.5</v>
      </c>
      <c r="DQ2" s="33">
        <v>87.2</v>
      </c>
      <c r="DR2" s="33">
        <v>83.44</v>
      </c>
      <c r="DS2" s="33">
        <v>83.44</v>
      </c>
      <c r="DT2" s="33">
        <v>83.67</v>
      </c>
      <c r="DU2" s="33">
        <v>82.96</v>
      </c>
      <c r="DX2" s="33">
        <v>83.33</v>
      </c>
      <c r="DY2" s="33">
        <v>83.16</v>
      </c>
      <c r="DZ2" s="33">
        <v>83.58</v>
      </c>
      <c r="EA2" s="33">
        <v>83.88</v>
      </c>
      <c r="EB2" s="33">
        <v>82.79</v>
      </c>
      <c r="EE2" s="33">
        <v>83.36</v>
      </c>
      <c r="EF2" s="33">
        <v>82.38</v>
      </c>
      <c r="EG2" s="33">
        <v>82.75</v>
      </c>
      <c r="EH2" s="33">
        <v>83.27</v>
      </c>
      <c r="EI2" s="33">
        <v>83.98</v>
      </c>
      <c r="EL2" s="33">
        <v>83.71</v>
      </c>
      <c r="EM2" s="33">
        <v>82.88</v>
      </c>
      <c r="EN2" s="33">
        <v>81.900000000000006</v>
      </c>
      <c r="EO2" s="33">
        <v>81.36</v>
      </c>
      <c r="EP2" s="33">
        <v>82.12</v>
      </c>
      <c r="ES2" s="33">
        <v>82.12</v>
      </c>
      <c r="ET2" s="33">
        <v>84.22</v>
      </c>
      <c r="EU2" s="33">
        <v>81.88</v>
      </c>
      <c r="EV2" s="33">
        <v>81.88</v>
      </c>
      <c r="EW2" s="33">
        <v>81.11</v>
      </c>
      <c r="EZ2" s="33">
        <v>78.36</v>
      </c>
      <c r="FA2" s="33">
        <v>77.52</v>
      </c>
      <c r="FB2" s="33">
        <v>78.41</v>
      </c>
      <c r="FC2" s="33">
        <v>79.87</v>
      </c>
      <c r="FD2" s="33">
        <v>79.62</v>
      </c>
      <c r="FG2" s="33">
        <v>81.63</v>
      </c>
      <c r="FH2" s="33">
        <v>81.92</v>
      </c>
      <c r="FI2" s="33">
        <v>82.6</v>
      </c>
      <c r="FJ2" s="33">
        <v>82.75</v>
      </c>
      <c r="FK2" s="33">
        <v>82.62</v>
      </c>
      <c r="FN2" s="33">
        <v>84.25</v>
      </c>
      <c r="FO2" s="33">
        <v>85.33</v>
      </c>
      <c r="FP2" s="33">
        <v>85.33</v>
      </c>
      <c r="FQ2" s="33">
        <v>85.71</v>
      </c>
      <c r="FR2" s="33">
        <v>85.24</v>
      </c>
      <c r="FU2" s="33">
        <v>86.01</v>
      </c>
      <c r="FV2" s="33">
        <v>85.01</v>
      </c>
      <c r="FW2" s="33">
        <v>85.25</v>
      </c>
      <c r="FX2" s="33">
        <v>85.26</v>
      </c>
      <c r="FY2" s="33">
        <v>85</v>
      </c>
      <c r="GB2" s="33">
        <v>86.6</v>
      </c>
      <c r="GC2" s="33">
        <v>86.24</v>
      </c>
      <c r="GD2" s="33">
        <v>87.34</v>
      </c>
      <c r="GE2" s="33">
        <v>87.34</v>
      </c>
      <c r="GF2" s="33">
        <v>86.54</v>
      </c>
      <c r="GI2" s="33">
        <v>85.75</v>
      </c>
      <c r="GJ2" s="33">
        <v>84.66</v>
      </c>
      <c r="GK2" s="33">
        <v>85.08</v>
      </c>
      <c r="GL2" s="33">
        <v>85.4</v>
      </c>
      <c r="GM2" s="33">
        <v>85.03</v>
      </c>
      <c r="GP2" s="33">
        <v>84.85</v>
      </c>
      <c r="GQ2" s="33">
        <v>83.73</v>
      </c>
      <c r="GR2" s="33">
        <v>85.08</v>
      </c>
      <c r="GS2" s="33">
        <v>85.11</v>
      </c>
      <c r="GT2" s="33">
        <v>82.63</v>
      </c>
      <c r="GW2" s="33">
        <v>82.4</v>
      </c>
      <c r="GX2" s="33">
        <v>81.010000000000005</v>
      </c>
      <c r="GY2" s="33">
        <v>81.709999999999994</v>
      </c>
      <c r="GZ2" s="33">
        <v>82.37</v>
      </c>
      <c r="HA2" s="33">
        <v>81.13</v>
      </c>
      <c r="HD2" s="33">
        <v>79.78</v>
      </c>
      <c r="HE2" s="33">
        <v>78.069999999999993</v>
      </c>
      <c r="HF2" s="33">
        <v>80.84</v>
      </c>
      <c r="HG2" s="33">
        <v>79.52</v>
      </c>
      <c r="HH2" s="33">
        <v>76.81</v>
      </c>
      <c r="HK2" s="33">
        <v>76.3</v>
      </c>
      <c r="HL2" s="33">
        <v>76.48</v>
      </c>
      <c r="HM2" s="33">
        <v>78.33</v>
      </c>
      <c r="HN2" s="33">
        <v>79.16</v>
      </c>
      <c r="HO2" s="33">
        <v>79.66</v>
      </c>
      <c r="HR2" s="33">
        <v>82.3</v>
      </c>
      <c r="HS2" s="33">
        <v>80.69</v>
      </c>
      <c r="HT2" s="33">
        <v>79.760000000000005</v>
      </c>
      <c r="HU2" s="33">
        <v>81.040000000000006</v>
      </c>
      <c r="HV2" s="33">
        <v>79.680000000000007</v>
      </c>
      <c r="HY2" s="33">
        <v>77.66</v>
      </c>
      <c r="HZ2" s="33">
        <v>77.2</v>
      </c>
      <c r="IA2" s="33">
        <v>76.05</v>
      </c>
      <c r="IB2" s="33">
        <v>77.22</v>
      </c>
      <c r="IC2" s="33">
        <v>79.02</v>
      </c>
      <c r="IF2" s="33">
        <v>81.430000000000007</v>
      </c>
      <c r="IG2" s="33">
        <v>79.55</v>
      </c>
      <c r="IH2" s="33">
        <v>78.650000000000006</v>
      </c>
      <c r="II2" s="33">
        <v>78.819999999999993</v>
      </c>
      <c r="IJ2" s="33">
        <v>76.930000000000007</v>
      </c>
      <c r="IM2" s="33">
        <v>76.930000000000007</v>
      </c>
      <c r="IN2" s="33">
        <v>73.75</v>
      </c>
      <c r="IO2" s="33">
        <v>72.7</v>
      </c>
      <c r="IP2" s="33">
        <v>72.69</v>
      </c>
      <c r="IQ2" s="33">
        <v>71.06</v>
      </c>
      <c r="IT2" s="33">
        <v>71.84</v>
      </c>
      <c r="IU2" s="33">
        <v>69.19</v>
      </c>
      <c r="IV2" s="33">
        <v>70.61</v>
      </c>
      <c r="IW2" s="33">
        <v>71.97</v>
      </c>
      <c r="IX2" s="33">
        <v>71.61</v>
      </c>
      <c r="JA2" s="33">
        <v>72.75</v>
      </c>
      <c r="JB2" s="33">
        <v>73.7</v>
      </c>
      <c r="JC2" s="33">
        <v>73.650000000000006</v>
      </c>
      <c r="JD2" s="33">
        <v>74.489999999999995</v>
      </c>
      <c r="JE2" s="33">
        <v>74.489999999999995</v>
      </c>
      <c r="JH2" s="33">
        <v>73.900000000000006</v>
      </c>
      <c r="JI2" s="33">
        <v>75.17</v>
      </c>
      <c r="JJ2" s="33">
        <v>73.459999999999994</v>
      </c>
      <c r="JK2" s="33">
        <v>71.599999999999994</v>
      </c>
      <c r="JL2" s="33">
        <v>71.540000000000006</v>
      </c>
      <c r="JO2" s="33">
        <v>71.7</v>
      </c>
      <c r="JP2" s="33">
        <v>73.56</v>
      </c>
      <c r="JQ2" s="33">
        <v>73.900000000000006</v>
      </c>
      <c r="JR2" s="33">
        <v>77.62</v>
      </c>
      <c r="JS2" s="33">
        <v>78.05</v>
      </c>
      <c r="JV2" s="33">
        <v>80.930000000000007</v>
      </c>
      <c r="JW2" s="33">
        <v>77.180000000000007</v>
      </c>
      <c r="JX2" s="33">
        <v>76.58</v>
      </c>
      <c r="JY2" s="33">
        <v>79.400000000000006</v>
      </c>
      <c r="JZ2" s="33">
        <v>79.040000000000006</v>
      </c>
      <c r="KC2" s="33">
        <v>77.459999999999994</v>
      </c>
      <c r="KD2" s="33">
        <v>74.25</v>
      </c>
      <c r="KE2" s="33">
        <v>74.22</v>
      </c>
      <c r="KF2" s="33">
        <v>74.45</v>
      </c>
      <c r="KG2" s="33">
        <v>73.06</v>
      </c>
      <c r="KJ2" s="33">
        <v>74.290000000000006</v>
      </c>
      <c r="KK2" s="33">
        <v>76.040000000000006</v>
      </c>
      <c r="KL2" s="33">
        <v>74.959999999999994</v>
      </c>
      <c r="KM2" s="33">
        <v>74.38</v>
      </c>
      <c r="KN2" s="33">
        <v>76.05</v>
      </c>
      <c r="KQ2" s="33">
        <v>71.42</v>
      </c>
      <c r="KR2" s="33">
        <v>71.12</v>
      </c>
      <c r="KS2" s="33">
        <v>72.16</v>
      </c>
      <c r="KT2" s="33">
        <v>72.81</v>
      </c>
      <c r="KU2" s="33">
        <v>73.099999999999994</v>
      </c>
      <c r="KX2" s="33">
        <v>75.08</v>
      </c>
      <c r="KY2" s="33">
        <v>75.53</v>
      </c>
      <c r="KZ2" s="33">
        <v>74.92</v>
      </c>
      <c r="LA2" s="33">
        <v>75.63</v>
      </c>
      <c r="LB2" s="33">
        <v>73.87</v>
      </c>
      <c r="LE2" s="33">
        <v>71.83</v>
      </c>
      <c r="LF2" s="33">
        <v>71.89</v>
      </c>
      <c r="LG2" s="33">
        <v>72.28</v>
      </c>
      <c r="LH2" s="33">
        <v>71.040000000000006</v>
      </c>
      <c r="LI2" s="33">
        <v>71.040000000000006</v>
      </c>
      <c r="LL2" s="33">
        <v>73.3</v>
      </c>
      <c r="LM2" s="33">
        <v>72.81</v>
      </c>
      <c r="LN2" s="33">
        <v>72.81</v>
      </c>
      <c r="LO2" s="33">
        <v>74.23</v>
      </c>
      <c r="LP2" s="33">
        <v>75.17</v>
      </c>
      <c r="LS2" s="33">
        <v>73.010000000000005</v>
      </c>
      <c r="LT2" s="33">
        <v>72.81</v>
      </c>
      <c r="LU2" s="33">
        <v>72.83</v>
      </c>
      <c r="LV2" s="33">
        <v>72.3</v>
      </c>
      <c r="LW2" s="33">
        <v>71.84</v>
      </c>
      <c r="LZ2" s="33">
        <v>71.83</v>
      </c>
      <c r="MA2" s="33">
        <v>73.62</v>
      </c>
      <c r="MB2" s="33">
        <v>72.09</v>
      </c>
      <c r="MC2" s="33">
        <v>72.09</v>
      </c>
      <c r="MD2" s="33">
        <v>71.12</v>
      </c>
      <c r="MG2" s="33">
        <v>72.14</v>
      </c>
      <c r="MH2" s="33">
        <v>72.19</v>
      </c>
      <c r="MI2" s="33">
        <v>73.52</v>
      </c>
      <c r="MJ2" s="33">
        <v>73.41</v>
      </c>
      <c r="MK2" s="33">
        <v>74.489999999999995</v>
      </c>
      <c r="MN2" s="33">
        <v>73.91</v>
      </c>
      <c r="MO2" s="33">
        <v>73.19</v>
      </c>
      <c r="MP2" s="33">
        <v>73.39</v>
      </c>
      <c r="MQ2" s="33">
        <v>72.88</v>
      </c>
      <c r="MR2" s="33">
        <v>72.94</v>
      </c>
      <c r="MU2" s="33">
        <v>73.58</v>
      </c>
      <c r="MW2" s="33">
        <v>73.58</v>
      </c>
      <c r="MX2" s="33">
        <v>73.260000000000005</v>
      </c>
      <c r="MY2" s="33">
        <v>73.790000000000006</v>
      </c>
      <c r="NB2" s="33">
        <v>73.989999999999995</v>
      </c>
    </row>
    <row r="3" spans="1:367" s="34" customFormat="1" ht="14.25" customHeight="1" x14ac:dyDescent="0.25">
      <c r="A3" s="1" t="s">
        <v>1</v>
      </c>
      <c r="B3" s="34">
        <f t="shared" ref="B3:C3" si="0">B2*7.33</f>
        <v>564.70320000000004</v>
      </c>
      <c r="C3" s="34">
        <f t="shared" si="0"/>
        <v>556.27369999999996</v>
      </c>
      <c r="D3" s="34">
        <f>D2*7.33</f>
        <v>573.57249999999999</v>
      </c>
      <c r="E3" s="34">
        <f>E2*7.33</f>
        <v>568.73469999999998</v>
      </c>
      <c r="F3" s="34">
        <f>F2*7.33</f>
        <v>577.31080000000009</v>
      </c>
      <c r="I3" s="34">
        <f t="shared" ref="I3:J3" si="1">I2*7.33</f>
        <v>557.95960000000002</v>
      </c>
      <c r="J3" s="34">
        <f t="shared" si="1"/>
        <v>568.73469999999998</v>
      </c>
      <c r="K3" s="34">
        <f>K2*7.33</f>
        <v>562.94399999999996</v>
      </c>
      <c r="L3" s="34">
        <f>L2*7.33</f>
        <v>567.4153</v>
      </c>
      <c r="M3" s="34">
        <f>M2*7.33</f>
        <v>573.86570000000006</v>
      </c>
      <c r="P3" s="34">
        <f t="shared" ref="P3:Q3" si="2">P2*7.33</f>
        <v>573.86570000000006</v>
      </c>
      <c r="Q3" s="34">
        <f t="shared" si="2"/>
        <v>573.86570000000006</v>
      </c>
      <c r="R3" s="34">
        <f>R2*7.33</f>
        <v>570.86040000000003</v>
      </c>
      <c r="S3" s="34">
        <f>S2*7.33</f>
        <v>579.803</v>
      </c>
      <c r="T3" s="34">
        <f>T2*7.33</f>
        <v>575.84480000000008</v>
      </c>
      <c r="W3" s="34">
        <f t="shared" ref="W3:X3" si="3">W2*7.33</f>
        <v>586.83979999999997</v>
      </c>
      <c r="X3" s="34">
        <f t="shared" si="3"/>
        <v>583.10149999999999</v>
      </c>
      <c r="Y3" s="34">
        <f>Y2*7.33</f>
        <v>586.69320000000005</v>
      </c>
      <c r="Z3" s="34">
        <f>Z2*7.33</f>
        <v>604.21190000000001</v>
      </c>
      <c r="AA3" s="34">
        <f>AA2*7.33</f>
        <v>612.42150000000004</v>
      </c>
      <c r="AD3" s="34">
        <f t="shared" ref="AD3:AE3" si="4">AD2*7.33</f>
        <v>603.99200000000008</v>
      </c>
      <c r="AE3" s="34">
        <f t="shared" si="4"/>
        <v>604.72500000000002</v>
      </c>
      <c r="AF3" s="34">
        <f>AF2*7.33</f>
        <v>590.43150000000003</v>
      </c>
      <c r="AG3" s="34">
        <f>AG2*7.33</f>
        <v>566.82889999999998</v>
      </c>
      <c r="AH3" s="34">
        <f>AH2*7.33</f>
        <v>566.82889999999998</v>
      </c>
      <c r="AK3" s="34">
        <f t="shared" ref="AK3:AL3" si="5">AK2*7.33</f>
        <v>571.66669999999999</v>
      </c>
      <c r="AL3" s="34">
        <f t="shared" si="5"/>
        <v>576.06470000000002</v>
      </c>
      <c r="AM3" s="34">
        <f>AM2*7.33</f>
        <v>580.60929999999996</v>
      </c>
      <c r="AN3" s="34">
        <f>AN2*7.33</f>
        <v>598.34789999999998</v>
      </c>
      <c r="AO3" s="34">
        <f>AO2*7.33</f>
        <v>606.70409999999993</v>
      </c>
      <c r="AR3" s="34">
        <f t="shared" ref="AR3:AS3" si="6">AR2*7.33</f>
        <v>606.70409999999993</v>
      </c>
      <c r="AS3" s="34">
        <f t="shared" si="6"/>
        <v>606.70409999999993</v>
      </c>
      <c r="AT3" s="34">
        <f>AT2*7.33</f>
        <v>598.12799999999993</v>
      </c>
      <c r="AU3" s="34">
        <f>AU2*7.33</f>
        <v>607.36379999999997</v>
      </c>
      <c r="AV3" s="34">
        <f>AV2*7.33</f>
        <v>611.83510000000001</v>
      </c>
      <c r="AY3" s="34">
        <f t="shared" ref="AY3:AZ3" si="7">AY2*7.33</f>
        <v>611.83510000000001</v>
      </c>
      <c r="AZ3" s="34">
        <f t="shared" si="7"/>
        <v>603.55220000000008</v>
      </c>
      <c r="BA3" s="34">
        <f>BA2*7.33</f>
        <v>608.60990000000004</v>
      </c>
      <c r="BB3" s="34">
        <f>BB2*7.33</f>
        <v>613.30110000000002</v>
      </c>
      <c r="BC3" s="34">
        <f>BC2*7.33</f>
        <v>598.27460000000008</v>
      </c>
      <c r="BF3" s="34">
        <f t="shared" ref="BF3:BG3" si="8">BF2*7.33</f>
        <v>604.94489999999996</v>
      </c>
      <c r="BG3" s="34">
        <f t="shared" si="8"/>
        <v>613.1545000000001</v>
      </c>
      <c r="BH3" s="34">
        <f>BH2*7.33</f>
        <v>602.15950000000009</v>
      </c>
      <c r="BI3" s="34">
        <f>BI2*7.33</f>
        <v>600.40030000000002</v>
      </c>
      <c r="BJ3" s="34">
        <f>BJ2*7.33</f>
        <v>612.42150000000004</v>
      </c>
      <c r="BM3" s="34">
        <f t="shared" ref="BM3:BN3" si="9">BM2*7.33</f>
        <v>606.92399999999998</v>
      </c>
      <c r="BN3" s="34">
        <f t="shared" si="9"/>
        <v>601.35320000000002</v>
      </c>
      <c r="BO3" s="34">
        <f>BO2*7.33</f>
        <v>608.09679999999992</v>
      </c>
      <c r="BP3" s="34">
        <f>BP2*7.33</f>
        <v>608.09679999999992</v>
      </c>
      <c r="BQ3" s="34">
        <f>BQ2*7.33</f>
        <v>601.64639999999997</v>
      </c>
      <c r="BT3" s="34">
        <f t="shared" ref="BT3:BU3" si="10">BT2*7.33</f>
        <v>602.59929999999997</v>
      </c>
      <c r="BU3" s="34">
        <f t="shared" si="10"/>
        <v>600.47360000000003</v>
      </c>
      <c r="BV3" s="34">
        <f>BV2*7.33</f>
        <v>615.93989999999997</v>
      </c>
      <c r="BW3" s="34">
        <f>BW2*7.33</f>
        <v>626.12860000000001</v>
      </c>
      <c r="BX3" s="34">
        <f>BX2*7.33</f>
        <v>625.54219999999998</v>
      </c>
      <c r="CA3" s="34">
        <f t="shared" ref="CA3:CB3" si="11">CA2*7.33</f>
        <v>636.90369999999996</v>
      </c>
      <c r="CB3" s="34">
        <f t="shared" si="11"/>
        <v>640.49540000000002</v>
      </c>
      <c r="CC3" s="34">
        <f>CC2*7.33</f>
        <v>630.01350000000002</v>
      </c>
      <c r="CD3" s="34">
        <f>CD2*7.33</f>
        <v>628.76740000000007</v>
      </c>
      <c r="CE3" s="34">
        <f>CE2*7.33</f>
        <v>626.20190000000002</v>
      </c>
      <c r="CH3" s="34">
        <f t="shared" ref="CH3:CI3" si="12">CH2*7.33</f>
        <v>635.87750000000005</v>
      </c>
      <c r="CI3" s="34">
        <f t="shared" si="12"/>
        <v>632.21249999999998</v>
      </c>
      <c r="CJ3" s="34">
        <f>CJ2*7.33</f>
        <v>626.05529999999999</v>
      </c>
      <c r="CK3" s="34">
        <f>CK2*7.33</f>
        <v>637.71</v>
      </c>
      <c r="CL3" s="34">
        <f>CL2*7.33</f>
        <v>637.71</v>
      </c>
      <c r="CO3" s="34">
        <f t="shared" ref="CO3:CP3" si="13">CO2*7.33</f>
        <v>640.78859999999997</v>
      </c>
      <c r="CP3" s="34">
        <f t="shared" si="13"/>
        <v>651.78359999999998</v>
      </c>
      <c r="CQ3" s="34">
        <f>CQ2*7.33</f>
        <v>654.93549999999993</v>
      </c>
      <c r="CR3" s="34">
        <f>CR2*7.33</f>
        <v>664.46450000000004</v>
      </c>
      <c r="CS3" s="34">
        <f>CS2*7.33</f>
        <v>668.27610000000004</v>
      </c>
      <c r="CV3" s="34">
        <f t="shared" ref="CV3:CW3" si="14">CV2*7.33</f>
        <v>662.48540000000003</v>
      </c>
      <c r="CW3" s="34">
        <f t="shared" si="14"/>
        <v>655.44860000000006</v>
      </c>
      <c r="CX3" s="34">
        <f>CX2*7.33</f>
        <v>663.21840000000009</v>
      </c>
      <c r="CY3" s="34">
        <f>CY2*7.33</f>
        <v>657.79419999999993</v>
      </c>
      <c r="CZ3" s="34">
        <f>CZ2*7.33</f>
        <v>662.99850000000004</v>
      </c>
      <c r="DC3" s="34">
        <f t="shared" ref="DC3:DD3" si="15">DC2*7.33</f>
        <v>660.43299999999999</v>
      </c>
      <c r="DD3" s="34">
        <f t="shared" si="15"/>
        <v>659.84659999999997</v>
      </c>
      <c r="DE3" s="34">
        <f>DE2*7.33</f>
        <v>638.5163</v>
      </c>
      <c r="DF3" s="34">
        <f>DF2*7.33</f>
        <v>638.5163</v>
      </c>
      <c r="DG3" s="34">
        <f>DG2*7.33</f>
        <v>639.83570000000009</v>
      </c>
      <c r="DJ3" s="34">
        <f t="shared" ref="DJ3:DK3" si="16">DJ2*7.33</f>
        <v>637.71</v>
      </c>
      <c r="DK3" s="34">
        <f t="shared" si="16"/>
        <v>648.11860000000001</v>
      </c>
      <c r="DL3" s="34">
        <f>DL2*7.33</f>
        <v>645.1866</v>
      </c>
      <c r="DM3" s="34">
        <f>DM2*7.33</f>
        <v>652.44330000000002</v>
      </c>
      <c r="DN3" s="34">
        <f>DN2*7.33</f>
        <v>656.03499999999997</v>
      </c>
      <c r="DQ3" s="34">
        <f t="shared" ref="DQ3" si="17">DQ2*7.33</f>
        <v>639.17600000000004</v>
      </c>
      <c r="DR3" s="34">
        <f t="shared" ref="DR3:DS3" si="18">DR2*7.33</f>
        <v>611.61519999999996</v>
      </c>
      <c r="DS3" s="34">
        <f t="shared" si="18"/>
        <v>611.61519999999996</v>
      </c>
      <c r="DT3" s="34">
        <f>DT2*7.33</f>
        <v>613.30110000000002</v>
      </c>
      <c r="DU3" s="34">
        <f>DU2*7.33</f>
        <v>608.09679999999992</v>
      </c>
      <c r="DX3" s="34">
        <f t="shared" ref="DX3:DZ3" si="19">DX2*7.33</f>
        <v>610.80889999999999</v>
      </c>
      <c r="DY3" s="34">
        <f t="shared" si="19"/>
        <v>609.56279999999992</v>
      </c>
      <c r="DZ3" s="34">
        <f t="shared" si="19"/>
        <v>612.64139999999998</v>
      </c>
      <c r="EA3" s="34">
        <f>EA2*7.33</f>
        <v>614.84039999999993</v>
      </c>
      <c r="EB3" s="34">
        <f>EB2*7.33</f>
        <v>606.85070000000007</v>
      </c>
      <c r="EE3" s="34">
        <f t="shared" ref="EE3:EG3" si="20">EE2*7.33</f>
        <v>611.02880000000005</v>
      </c>
      <c r="EF3" s="34">
        <f t="shared" si="20"/>
        <v>603.84539999999993</v>
      </c>
      <c r="EG3" s="34">
        <f t="shared" si="20"/>
        <v>606.5575</v>
      </c>
      <c r="EH3" s="34">
        <f>EH2*7.33</f>
        <v>610.3691</v>
      </c>
      <c r="EI3" s="34">
        <f>EI2*7.33</f>
        <v>615.57339999999999</v>
      </c>
      <c r="EL3" s="34">
        <f>EL2*7.33</f>
        <v>613.59429999999998</v>
      </c>
      <c r="EM3" s="34">
        <f t="shared" ref="EM3:EN3" si="21">EM2*7.33</f>
        <v>607.5104</v>
      </c>
      <c r="EN3" s="34">
        <f t="shared" si="21"/>
        <v>600.327</v>
      </c>
      <c r="EO3" s="34">
        <f>EO2*7.33</f>
        <v>596.36879999999996</v>
      </c>
      <c r="EP3" s="34">
        <f>EP2*7.33</f>
        <v>601.93960000000004</v>
      </c>
      <c r="ES3" s="34">
        <f>ES2*7.33</f>
        <v>601.93960000000004</v>
      </c>
      <c r="ET3" s="34">
        <f t="shared" ref="ET3:EU3" si="22">ET2*7.33</f>
        <v>617.33259999999996</v>
      </c>
      <c r="EU3" s="34">
        <f t="shared" si="22"/>
        <v>600.18039999999996</v>
      </c>
      <c r="EV3" s="34">
        <f t="shared" ref="EV3" si="23">EV2*7.33</f>
        <v>600.18039999999996</v>
      </c>
      <c r="EW3" s="34">
        <f>EW2*7.33</f>
        <v>594.53629999999998</v>
      </c>
      <c r="EZ3" s="34">
        <f>EZ2*7.33</f>
        <v>574.37879999999996</v>
      </c>
      <c r="FA3" s="34">
        <f t="shared" ref="FA3:FC3" si="24">FA2*7.33</f>
        <v>568.22159999999997</v>
      </c>
      <c r="FB3" s="34">
        <f t="shared" si="24"/>
        <v>574.74529999999993</v>
      </c>
      <c r="FC3" s="34">
        <f t="shared" si="24"/>
        <v>585.44710000000009</v>
      </c>
      <c r="FD3" s="34">
        <f>FD2*7.33</f>
        <v>583.6146</v>
      </c>
      <c r="FG3" s="34">
        <f>FG2*7.33</f>
        <v>598.34789999999998</v>
      </c>
      <c r="FH3" s="34">
        <f t="shared" ref="FH3:FJ3" si="25">FH2*7.33</f>
        <v>600.47360000000003</v>
      </c>
      <c r="FI3" s="34">
        <f t="shared" si="25"/>
        <v>605.45799999999997</v>
      </c>
      <c r="FJ3" s="34">
        <f t="shared" si="25"/>
        <v>606.5575</v>
      </c>
      <c r="FK3" s="34">
        <f>FK2*7.33</f>
        <v>605.6046</v>
      </c>
      <c r="FN3" s="34">
        <f>FN2*7.33</f>
        <v>617.55250000000001</v>
      </c>
      <c r="FO3" s="34">
        <f t="shared" ref="FO3:FQ3" si="26">FO2*7.33</f>
        <v>625.46889999999996</v>
      </c>
      <c r="FP3" s="34">
        <f t="shared" si="26"/>
        <v>625.46889999999996</v>
      </c>
      <c r="FQ3" s="34">
        <f t="shared" si="26"/>
        <v>628.25429999999994</v>
      </c>
      <c r="FR3" s="34">
        <f>FR2*7.33</f>
        <v>624.80919999999992</v>
      </c>
      <c r="FU3" s="34">
        <f>FU2*7.33</f>
        <v>630.45330000000001</v>
      </c>
      <c r="FV3" s="34">
        <f t="shared" ref="FV3:FX3" si="27">FV2*7.33</f>
        <v>623.12330000000009</v>
      </c>
      <c r="FW3" s="34">
        <f t="shared" si="27"/>
        <v>624.88250000000005</v>
      </c>
      <c r="FX3" s="34">
        <f t="shared" si="27"/>
        <v>624.95580000000007</v>
      </c>
      <c r="FY3" s="34">
        <f>FY2*7.33</f>
        <v>623.04999999999995</v>
      </c>
      <c r="GB3" s="34">
        <f>GB2*7.33</f>
        <v>634.77800000000002</v>
      </c>
      <c r="GC3" s="34">
        <f t="shared" ref="GC3:GE3" si="28">GC2*7.33</f>
        <v>632.13919999999996</v>
      </c>
      <c r="GD3" s="34">
        <f t="shared" si="28"/>
        <v>640.20220000000006</v>
      </c>
      <c r="GE3" s="34">
        <f t="shared" si="28"/>
        <v>640.20220000000006</v>
      </c>
      <c r="GF3" s="34">
        <f>GF2*7.33</f>
        <v>634.33820000000003</v>
      </c>
      <c r="GI3" s="34">
        <f>GI2*7.33</f>
        <v>628.54750000000001</v>
      </c>
      <c r="GJ3" s="34">
        <f t="shared" ref="GJ3:GL3" si="29">GJ2*7.33</f>
        <v>620.55779999999993</v>
      </c>
      <c r="GK3" s="34">
        <f t="shared" si="29"/>
        <v>623.63639999999998</v>
      </c>
      <c r="GL3" s="34">
        <f t="shared" si="29"/>
        <v>625.98200000000008</v>
      </c>
      <c r="GM3" s="34">
        <f>GM2*7.33</f>
        <v>623.26990000000001</v>
      </c>
      <c r="GP3" s="34">
        <f>GP2*7.33</f>
        <v>621.95049999999992</v>
      </c>
      <c r="GQ3" s="34">
        <f t="shared" ref="GQ3:GS3" si="30">GQ2*7.33</f>
        <v>613.74090000000001</v>
      </c>
      <c r="GR3" s="34">
        <f t="shared" si="30"/>
        <v>623.63639999999998</v>
      </c>
      <c r="GS3" s="34">
        <f t="shared" si="30"/>
        <v>623.85630000000003</v>
      </c>
      <c r="GT3" s="34">
        <f>GT2*7.33</f>
        <v>605.67790000000002</v>
      </c>
      <c r="GW3" s="34">
        <f>GW2*7.33</f>
        <v>603.99200000000008</v>
      </c>
      <c r="GX3" s="34">
        <f t="shared" ref="GX3:GZ3" si="31">GX2*7.33</f>
        <v>593.80330000000004</v>
      </c>
      <c r="GY3" s="34">
        <f t="shared" si="31"/>
        <v>598.93430000000001</v>
      </c>
      <c r="GZ3" s="34">
        <f t="shared" si="31"/>
        <v>603.77210000000002</v>
      </c>
      <c r="HA3" s="34">
        <f>HA2*7.33</f>
        <v>594.68290000000002</v>
      </c>
      <c r="HD3" s="34">
        <f>HD2*7.33</f>
        <v>584.78740000000005</v>
      </c>
      <c r="HE3" s="34">
        <f t="shared" ref="HE3:HG3" si="32">HE2*7.33</f>
        <v>572.2530999999999</v>
      </c>
      <c r="HF3" s="34">
        <f t="shared" si="32"/>
        <v>592.55720000000008</v>
      </c>
      <c r="HG3" s="34">
        <f t="shared" si="32"/>
        <v>582.88159999999993</v>
      </c>
      <c r="HH3" s="34">
        <f>HH2*7.33</f>
        <v>563.01729999999998</v>
      </c>
      <c r="HK3" s="34">
        <f>HK2*7.33</f>
        <v>559.279</v>
      </c>
      <c r="HL3" s="34">
        <f t="shared" ref="HL3:HN3" si="33">HL2*7.33</f>
        <v>560.59840000000008</v>
      </c>
      <c r="HM3" s="34">
        <f t="shared" si="33"/>
        <v>574.15890000000002</v>
      </c>
      <c r="HN3" s="34">
        <f t="shared" si="33"/>
        <v>580.24279999999999</v>
      </c>
      <c r="HO3" s="34">
        <f>HO2*7.33</f>
        <v>583.90779999999995</v>
      </c>
      <c r="HR3" s="34">
        <f>HR2*7.33</f>
        <v>603.25900000000001</v>
      </c>
      <c r="HS3" s="34">
        <f t="shared" ref="HS3:HU3" si="34">HS2*7.33</f>
        <v>591.45770000000005</v>
      </c>
      <c r="HT3" s="34">
        <f t="shared" si="34"/>
        <v>584.64080000000001</v>
      </c>
      <c r="HU3" s="34">
        <f t="shared" si="34"/>
        <v>594.02320000000009</v>
      </c>
      <c r="HV3" s="34">
        <f>HV2*7.33</f>
        <v>584.0544000000001</v>
      </c>
      <c r="HY3" s="34">
        <f>HY2*7.33</f>
        <v>569.24779999999998</v>
      </c>
      <c r="HZ3" s="34">
        <f t="shared" ref="HZ3:IB3" si="35">HZ2*7.33</f>
        <v>565.87599999999998</v>
      </c>
      <c r="IA3" s="34">
        <f t="shared" si="35"/>
        <v>557.44650000000001</v>
      </c>
      <c r="IB3" s="34">
        <f t="shared" si="35"/>
        <v>566.02260000000001</v>
      </c>
      <c r="IC3" s="34">
        <f>IC2*7.33</f>
        <v>579.21659999999997</v>
      </c>
      <c r="IF3" s="34">
        <f>IF2*7.33</f>
        <v>596.88190000000009</v>
      </c>
      <c r="IG3" s="34">
        <f t="shared" ref="IG3:II3" si="36">IG2*7.33</f>
        <v>583.10149999999999</v>
      </c>
      <c r="IH3" s="34">
        <f t="shared" si="36"/>
        <v>576.50450000000001</v>
      </c>
      <c r="II3" s="34">
        <f t="shared" si="36"/>
        <v>577.75059999999996</v>
      </c>
      <c r="IJ3" s="34">
        <f>IJ2*7.33</f>
        <v>563.89690000000007</v>
      </c>
      <c r="IM3" s="34">
        <f>IM2*7.33</f>
        <v>563.89690000000007</v>
      </c>
      <c r="IN3" s="34">
        <f t="shared" ref="IN3:IP3" si="37">IN2*7.33</f>
        <v>540.58749999999998</v>
      </c>
      <c r="IO3" s="34">
        <f t="shared" si="37"/>
        <v>532.89100000000008</v>
      </c>
      <c r="IP3" s="34">
        <f t="shared" si="37"/>
        <v>532.81769999999995</v>
      </c>
      <c r="IQ3" s="34">
        <f>IQ2*7.33</f>
        <v>520.86980000000005</v>
      </c>
      <c r="IT3" s="34">
        <f>IT2*7.33</f>
        <v>526.58720000000005</v>
      </c>
      <c r="IU3" s="34">
        <f t="shared" ref="IU3:IW3" si="38">IU2*7.33</f>
        <v>507.16269999999997</v>
      </c>
      <c r="IV3" s="34">
        <f t="shared" si="38"/>
        <v>517.57129999999995</v>
      </c>
      <c r="IW3" s="34">
        <f t="shared" si="38"/>
        <v>527.54010000000005</v>
      </c>
      <c r="IX3" s="34">
        <f>IX2*7.33</f>
        <v>524.90129999999999</v>
      </c>
      <c r="JA3" s="34">
        <f>JA2*7.33</f>
        <v>533.25750000000005</v>
      </c>
      <c r="JB3" s="34">
        <f t="shared" ref="JB3:JD3" si="39">JB2*7.33</f>
        <v>540.221</v>
      </c>
      <c r="JC3" s="34">
        <f t="shared" si="39"/>
        <v>539.85450000000003</v>
      </c>
      <c r="JD3" s="34">
        <f t="shared" si="39"/>
        <v>546.01170000000002</v>
      </c>
      <c r="JE3" s="34">
        <f>JE2*7.33</f>
        <v>546.01170000000002</v>
      </c>
      <c r="JH3" s="34">
        <f>JH2*7.33</f>
        <v>541.68700000000001</v>
      </c>
      <c r="JI3" s="34">
        <f t="shared" ref="JI3:JK3" si="40">JI2*7.33</f>
        <v>550.99610000000007</v>
      </c>
      <c r="JJ3" s="34">
        <f t="shared" si="40"/>
        <v>538.46179999999993</v>
      </c>
      <c r="JK3" s="34">
        <f t="shared" si="40"/>
        <v>524.82799999999997</v>
      </c>
      <c r="JL3" s="34">
        <f>JL2*7.33</f>
        <v>524.3882000000001</v>
      </c>
      <c r="JO3" s="34">
        <f>JO2*7.33</f>
        <v>525.56100000000004</v>
      </c>
      <c r="JP3" s="34">
        <f t="shared" ref="JP3:JR3" si="41">JP2*7.33</f>
        <v>539.19479999999999</v>
      </c>
      <c r="JQ3" s="34">
        <f t="shared" si="41"/>
        <v>541.68700000000001</v>
      </c>
      <c r="JR3" s="34">
        <f t="shared" si="41"/>
        <v>568.95460000000003</v>
      </c>
      <c r="JS3" s="34">
        <f>JS2*7.33</f>
        <v>572.10649999999998</v>
      </c>
      <c r="JV3" s="34">
        <f>JV2*7.33</f>
        <v>593.21690000000001</v>
      </c>
      <c r="JW3" s="34">
        <f t="shared" ref="JW3:JY3" si="42">JW2*7.33</f>
        <v>565.72940000000006</v>
      </c>
      <c r="JX3" s="34">
        <f t="shared" si="42"/>
        <v>561.33140000000003</v>
      </c>
      <c r="JY3" s="34">
        <f t="shared" si="42"/>
        <v>582.00200000000007</v>
      </c>
      <c r="JZ3" s="34">
        <f>JZ2*7.33</f>
        <v>579.36320000000001</v>
      </c>
      <c r="KC3" s="34">
        <f>KC2*7.33</f>
        <v>567.78179999999998</v>
      </c>
      <c r="KD3" s="34">
        <f t="shared" ref="KD3:KF3" si="43">KD2*7.33</f>
        <v>544.25250000000005</v>
      </c>
      <c r="KE3" s="34">
        <f t="shared" si="43"/>
        <v>544.0326</v>
      </c>
      <c r="KF3" s="34">
        <f t="shared" si="43"/>
        <v>545.71850000000006</v>
      </c>
      <c r="KG3" s="34">
        <f>KG2*7.33</f>
        <v>535.52980000000002</v>
      </c>
      <c r="KJ3" s="34">
        <f t="shared" ref="KJ3:KU3" si="44">KJ2*7.33</f>
        <v>544.54570000000001</v>
      </c>
      <c r="KK3" s="34">
        <f t="shared" si="44"/>
        <v>557.3732</v>
      </c>
      <c r="KL3" s="34">
        <f t="shared" si="44"/>
        <v>549.45679999999993</v>
      </c>
      <c r="KM3" s="34">
        <f t="shared" si="44"/>
        <v>545.20539999999994</v>
      </c>
      <c r="KN3" s="34">
        <f t="shared" si="44"/>
        <v>557.44650000000001</v>
      </c>
      <c r="KQ3" s="34">
        <f t="shared" si="44"/>
        <v>523.5086</v>
      </c>
      <c r="KR3" s="34">
        <f t="shared" si="44"/>
        <v>521.30960000000005</v>
      </c>
      <c r="KS3" s="34">
        <f t="shared" si="44"/>
        <v>528.93279999999993</v>
      </c>
      <c r="KT3" s="34">
        <f t="shared" si="44"/>
        <v>533.69730000000004</v>
      </c>
      <c r="KU3" s="34">
        <f t="shared" si="44"/>
        <v>535.82299999999998</v>
      </c>
      <c r="KX3" s="34">
        <f t="shared" ref="KX3:LE3" si="45">KX2*7.33</f>
        <v>550.33640000000003</v>
      </c>
      <c r="KY3" s="34">
        <f t="shared" si="45"/>
        <v>553.63490000000002</v>
      </c>
      <c r="KZ3" s="34">
        <f t="shared" si="45"/>
        <v>549.16359999999997</v>
      </c>
      <c r="LA3" s="34">
        <f t="shared" si="45"/>
        <v>554.36789999999996</v>
      </c>
      <c r="LB3" s="34">
        <f t="shared" si="45"/>
        <v>541.46710000000007</v>
      </c>
      <c r="LE3" s="34">
        <f t="shared" si="45"/>
        <v>526.51390000000004</v>
      </c>
      <c r="LF3" s="34">
        <f>LF2*7.33</f>
        <v>526.95370000000003</v>
      </c>
      <c r="LG3" s="34">
        <f t="shared" ref="LG3:MR3" si="46">LG2*7.33</f>
        <v>529.81240000000003</v>
      </c>
      <c r="LH3" s="34">
        <f t="shared" si="46"/>
        <v>520.72320000000002</v>
      </c>
      <c r="LI3" s="34">
        <f t="shared" si="46"/>
        <v>520.72320000000002</v>
      </c>
      <c r="LL3" s="34">
        <f t="shared" si="46"/>
        <v>537.28899999999999</v>
      </c>
      <c r="LM3" s="34">
        <f t="shared" si="46"/>
        <v>533.69730000000004</v>
      </c>
      <c r="LN3" s="34">
        <f t="shared" si="46"/>
        <v>533.69730000000004</v>
      </c>
      <c r="LO3" s="34">
        <f t="shared" si="46"/>
        <v>544.10590000000002</v>
      </c>
      <c r="LP3" s="34">
        <f t="shared" si="46"/>
        <v>550.99610000000007</v>
      </c>
      <c r="LS3" s="34">
        <f t="shared" si="46"/>
        <v>535.16330000000005</v>
      </c>
      <c r="LT3" s="34">
        <f t="shared" si="46"/>
        <v>533.69730000000004</v>
      </c>
      <c r="LU3" s="34">
        <f t="shared" si="46"/>
        <v>533.84389999999996</v>
      </c>
      <c r="LV3" s="34">
        <f t="shared" si="46"/>
        <v>529.95899999999995</v>
      </c>
      <c r="LW3" s="34">
        <f t="shared" si="46"/>
        <v>526.58720000000005</v>
      </c>
      <c r="LZ3" s="34">
        <f t="shared" si="46"/>
        <v>526.51390000000004</v>
      </c>
      <c r="MA3" s="34">
        <f t="shared" si="46"/>
        <v>539.63460000000009</v>
      </c>
      <c r="MB3" s="34">
        <f t="shared" si="46"/>
        <v>528.41970000000003</v>
      </c>
      <c r="MC3" s="34">
        <f t="shared" si="46"/>
        <v>528.41970000000003</v>
      </c>
      <c r="MD3" s="34">
        <f t="shared" si="46"/>
        <v>521.30960000000005</v>
      </c>
      <c r="MG3" s="34">
        <f t="shared" si="46"/>
        <v>528.78620000000001</v>
      </c>
      <c r="MH3" s="34">
        <f t="shared" si="46"/>
        <v>529.15269999999998</v>
      </c>
      <c r="MI3" s="34">
        <f t="shared" si="46"/>
        <v>538.90160000000003</v>
      </c>
      <c r="MJ3" s="34">
        <f t="shared" si="46"/>
        <v>538.09529999999995</v>
      </c>
      <c r="MK3" s="34">
        <f t="shared" si="46"/>
        <v>546.01170000000002</v>
      </c>
      <c r="MN3" s="34">
        <f t="shared" si="46"/>
        <v>541.76030000000003</v>
      </c>
      <c r="MO3" s="34">
        <f t="shared" si="46"/>
        <v>536.48270000000002</v>
      </c>
      <c r="MP3" s="34">
        <f t="shared" si="46"/>
        <v>537.94870000000003</v>
      </c>
      <c r="MQ3" s="34">
        <f t="shared" si="46"/>
        <v>534.21039999999994</v>
      </c>
      <c r="MR3" s="34">
        <f t="shared" si="46"/>
        <v>534.65020000000004</v>
      </c>
      <c r="MU3" s="34">
        <f>MU2*7.33</f>
        <v>539.34140000000002</v>
      </c>
      <c r="MW3" s="34">
        <f>MW2*7.33</f>
        <v>539.34140000000002</v>
      </c>
      <c r="MX3" s="34">
        <f>MX2*7.33</f>
        <v>536.99580000000003</v>
      </c>
      <c r="MY3" s="34">
        <f>MY2*7.33</f>
        <v>540.88070000000005</v>
      </c>
      <c r="NB3" s="34">
        <f t="shared" ref="NB3:NC3" si="47">NB2*7.33</f>
        <v>542.34669999999994</v>
      </c>
    </row>
    <row r="4" spans="1:367" s="33" customFormat="1" ht="30.75" hidden="1" customHeight="1" x14ac:dyDescent="0.25">
      <c r="A4" s="32" t="s">
        <v>2</v>
      </c>
    </row>
    <row r="5" spans="1:367" s="35" customFormat="1" ht="1.5" customHeight="1" x14ac:dyDescent="0.25">
      <c r="A5" t="s">
        <v>3</v>
      </c>
    </row>
    <row r="6" spans="1:367" s="33" customFormat="1" ht="0.75" customHeight="1" x14ac:dyDescent="0.25">
      <c r="A6" s="32" t="s">
        <v>4</v>
      </c>
    </row>
    <row r="7" spans="1:367" s="37" customFormat="1" ht="11.25" customHeight="1" x14ac:dyDescent="0.25">
      <c r="A7" s="36"/>
    </row>
    <row r="8" spans="1:367" s="6" customFormat="1" ht="15" x14ac:dyDescent="0.25">
      <c r="A8" s="1" t="s">
        <v>5</v>
      </c>
      <c r="B8" s="6">
        <f>((1305.25*60)/27.2155)/100</f>
        <v>28.775881391119032</v>
      </c>
      <c r="C8" s="6">
        <f>((1274*60)/27.2155)/100</f>
        <v>28.086935753522813</v>
      </c>
      <c r="D8" s="6">
        <f>((1269.5*60)/27.2155)/100</f>
        <v>27.987727581708956</v>
      </c>
      <c r="E8" s="6">
        <f>((1262*60)/27.2155)/100</f>
        <v>27.82238062868586</v>
      </c>
      <c r="F8" s="6">
        <f>((1249.75*60)/27.2155)/100</f>
        <v>27.552313938748142</v>
      </c>
      <c r="I8" s="6">
        <f>((1239.5*60)/27.2155)/100</f>
        <v>27.326339769616581</v>
      </c>
      <c r="J8" s="6">
        <f>((1241.5*60)/27.2155)/100</f>
        <v>27.370432290422738</v>
      </c>
      <c r="K8" s="6">
        <f>((1228.75*60)/27.2155)/100</f>
        <v>27.089342470283476</v>
      </c>
      <c r="L8" s="6">
        <f>((1231.25*60)/27.2155)/100</f>
        <v>27.144458121291176</v>
      </c>
      <c r="M8" s="6">
        <f>((1205.75*60)/27.2155)/100</f>
        <v>26.582278481012658</v>
      </c>
      <c r="P8" s="6">
        <f>((1205.75*60)/27.2155)/100</f>
        <v>26.582278481012658</v>
      </c>
      <c r="Q8" s="6">
        <f>((1227.25*60)/27.2155)/100</f>
        <v>27.056273079678864</v>
      </c>
      <c r="R8" s="6">
        <f>((1205.75*60)/27.2155)/100</f>
        <v>26.582278481012658</v>
      </c>
      <c r="S8" s="6">
        <f>((1213.5*60)/27.2155)/100</f>
        <v>26.753136999136522</v>
      </c>
      <c r="T8" s="6">
        <f>((1213.25*60)/27.2155)/100</f>
        <v>26.747625434035754</v>
      </c>
      <c r="W8" s="6">
        <f>((1224.25*60)/27.2155)/100</f>
        <v>26.990134298469624</v>
      </c>
      <c r="X8" s="6">
        <f>((1239.5*60)/27.2155)/100</f>
        <v>27.326339769616581</v>
      </c>
      <c r="Y8" s="6">
        <f>((1240.25*60)/27.2155)/100</f>
        <v>27.342874464918893</v>
      </c>
      <c r="Z8" s="6">
        <f>((1223*60)/27.2155)/100</f>
        <v>26.962576472965775</v>
      </c>
      <c r="AA8" s="6">
        <f>((1209.25*60)/27.2155)/100</f>
        <v>26.659440392423434</v>
      </c>
      <c r="AD8" s="6">
        <f>((1194.25*60)/27.2155)/100</f>
        <v>26.328746486377248</v>
      </c>
      <c r="AE8" s="6">
        <f>((1218.75*60)/27.2155)/100</f>
        <v>26.868879866252687</v>
      </c>
      <c r="AF8" s="6">
        <f>((1222.25*60)/27.2155)/100</f>
        <v>26.946041777663464</v>
      </c>
      <c r="AG8" s="6">
        <f>((1203.25*60)/27.2155)/100</f>
        <v>26.527162830004965</v>
      </c>
      <c r="AH8" s="6">
        <f>((1188.5*60)/27.2155)/100</f>
        <v>26.201980489059544</v>
      </c>
      <c r="AK8" s="6">
        <f>((1196.25*60)/27.2155)/100</f>
        <v>26.372839007183405</v>
      </c>
      <c r="AL8" s="6">
        <f>((1199.5*60)/27.2155)/100</f>
        <v>26.444489353493413</v>
      </c>
      <c r="AM8" s="6">
        <f>((1189*60)/27.2155)/100</f>
        <v>26.213003619261084</v>
      </c>
      <c r="AN8" s="6">
        <f>((1193.5*60)/27.2155)/100</f>
        <v>26.312211791074944</v>
      </c>
      <c r="AO8" s="6">
        <f>((1183.5*60)/27.2155)/100</f>
        <v>26.091749187044147</v>
      </c>
      <c r="AR8" s="6">
        <f>((1183.5*60)/27.2155)/100</f>
        <v>26.091749187044147</v>
      </c>
      <c r="AS8" s="6">
        <f>((1183.5*60)/27.2155)/100</f>
        <v>26.091749187044147</v>
      </c>
      <c r="AT8" s="6">
        <f>((1170.5*60)/27.2155)/100</f>
        <v>25.805147801804118</v>
      </c>
      <c r="AU8" s="6">
        <f>((1162.25*60)/27.2155)/100</f>
        <v>25.623266153478717</v>
      </c>
      <c r="AV8" s="6">
        <f>((1172.25*60)/27.2155)/100</f>
        <v>25.843728757509506</v>
      </c>
      <c r="AY8" s="6">
        <f>((1172.25*60)/27.2155)/100</f>
        <v>25.843728757509506</v>
      </c>
      <c r="AZ8" s="6">
        <f>((1179*60)/27.2155)/100</f>
        <v>25.992541015230294</v>
      </c>
      <c r="BA8" s="6">
        <f>((1160.75*60)/27.2155)/100</f>
        <v>25.590196762874097</v>
      </c>
      <c r="BB8" s="6">
        <f>((1147.75*60)/27.2155)/100</f>
        <v>25.303595377634068</v>
      </c>
      <c r="BC8" s="6">
        <f>((1133*60)/27.2155)/100</f>
        <v>24.978413036688654</v>
      </c>
      <c r="BF8" s="6">
        <f>((1136*60)/27.2155)/100</f>
        <v>25.04455181789789</v>
      </c>
      <c r="BG8" s="6">
        <f>((1131.25*60)/27.2155)/100</f>
        <v>24.939832080983265</v>
      </c>
      <c r="BH8" s="6">
        <f>((1134*60)/27.2155)/100</f>
        <v>25.000459297091734</v>
      </c>
      <c r="BI8" s="6">
        <f>((1128.25*60)/27.2155)/100</f>
        <v>24.873693299774025</v>
      </c>
      <c r="BJ8" s="6">
        <f>((1143*60)/27.2155)/100</f>
        <v>25.198875640719443</v>
      </c>
      <c r="BM8" s="6">
        <f>((1147*60)/27.2155)/100</f>
        <v>25.287060682331763</v>
      </c>
      <c r="BN8" s="6">
        <f>((1140.75*60)/27.2155)/100</f>
        <v>25.149271554812518</v>
      </c>
      <c r="BO8" s="6">
        <f>((1140.25*60)/27.2155)/100</f>
        <v>25.138248424610975</v>
      </c>
      <c r="BP8" s="6">
        <f>((1157*60)/27.2155)/100</f>
        <v>25.507523286362552</v>
      </c>
      <c r="BQ8" s="6">
        <f>((1170.5*60)/27.2155)/100</f>
        <v>25.805147801804118</v>
      </c>
      <c r="BT8" s="6">
        <f>((1165*60)/27.2155)/100</f>
        <v>25.683893369587185</v>
      </c>
      <c r="BU8" s="6">
        <f>((1182*60)/27.2155)/100</f>
        <v>26.058679796439527</v>
      </c>
      <c r="BV8" s="6">
        <f>((1181.75*60)/27.2155)/100</f>
        <v>26.053168231338759</v>
      </c>
      <c r="BW8" s="6">
        <f>((1180.75*60)/27.2155)/100</f>
        <v>26.031121970935683</v>
      </c>
      <c r="BX8" s="6">
        <f>((1198.25*60)/27.2155)/100</f>
        <v>26.416931527989568</v>
      </c>
      <c r="CA8" s="6">
        <f>((1187.75*60)/27.2155)/100</f>
        <v>26.185445793757236</v>
      </c>
      <c r="CB8" s="6">
        <f>((1185.5*60)/27.2155)/100</f>
        <v>26.135841707850307</v>
      </c>
      <c r="CC8" s="6">
        <f>((1209.5*60)/27.2155)/100</f>
        <v>26.66495195752421</v>
      </c>
      <c r="CD8" s="6">
        <f>((1212*60)/27.2155)/100</f>
        <v>26.720067608531902</v>
      </c>
      <c r="CE8" s="6">
        <f>((1192.5*60)/27.2155)/100</f>
        <v>26.29016553067186</v>
      </c>
      <c r="CH8" s="6">
        <f>((1209.25*60)/27.2155)/100</f>
        <v>26.659440392423434</v>
      </c>
      <c r="CI8" s="6">
        <f>((1199*60)/27.2155)/100</f>
        <v>26.433466223291877</v>
      </c>
      <c r="CJ8" s="6">
        <f>((1192.5*60)/27.2155)/100</f>
        <v>26.29016553067186</v>
      </c>
      <c r="CK8" s="6">
        <f>((1191.5*60)/27.2155)/100</f>
        <v>26.26811927026878</v>
      </c>
      <c r="CL8" s="6">
        <f>((1191.5*60)/27.2155)/100</f>
        <v>26.26811927026878</v>
      </c>
      <c r="CO8" s="6">
        <f>((1185.75*60)/27.2155)/100</f>
        <v>26.141353272951079</v>
      </c>
      <c r="CP8" s="6">
        <f>((1174*60)/27.2155)/100</f>
        <v>25.882309713214894</v>
      </c>
      <c r="CQ8" s="6">
        <f>((1182.25*60)/27.2155)/100</f>
        <v>26.064191361540303</v>
      </c>
      <c r="CR8" s="6">
        <f>((1180*60)/27.2155)/100</f>
        <v>26.014587275633371</v>
      </c>
      <c r="CS8" s="6">
        <f>((1185*60)/27.2155)/100</f>
        <v>26.124818577648767</v>
      </c>
      <c r="CV8" s="6">
        <f>((1181.5*60)/27.2155)/100</f>
        <v>26.047656666237991</v>
      </c>
      <c r="CW8" s="6">
        <f>((1174.5*60)/27.2155)/100</f>
        <v>25.893332843416438</v>
      </c>
      <c r="CX8" s="6">
        <f>((1164.75*60)/27.2155)/100</f>
        <v>25.678381804486417</v>
      </c>
      <c r="CY8" s="6">
        <f>((1159.25*60)/27.2155)/100</f>
        <v>25.557127372269477</v>
      </c>
      <c r="CZ8" s="6">
        <f>((1174*60)/27.2155)/100</f>
        <v>25.882309713214894</v>
      </c>
      <c r="DC8" s="6">
        <f>((1158.25*60)/27.2155)/100</f>
        <v>25.535081111866404</v>
      </c>
      <c r="DD8" s="6">
        <f>((1145*60)/27.2155)/100</f>
        <v>25.242968161525599</v>
      </c>
      <c r="DE8" s="6">
        <f>((1149.5*60)/27.2155)/100</f>
        <v>25.342176333339456</v>
      </c>
      <c r="DF8" s="6">
        <f>((1134.25*60)/27.2155)/100</f>
        <v>25.005970862192502</v>
      </c>
      <c r="DG8" s="6">
        <f>((1150.5*60)/27.2155)/100</f>
        <v>25.364222593742539</v>
      </c>
      <c r="DJ8" s="6">
        <f>((1161*60)/27.2155)/100</f>
        <v>25.595708327974865</v>
      </c>
      <c r="DK8" s="6">
        <f>((1167.5*60)/27.2155)/100</f>
        <v>25.739009020594882</v>
      </c>
      <c r="DL8" s="6">
        <f>((1166*60)/27.2155)/100</f>
        <v>25.705939629990262</v>
      </c>
      <c r="DM8" s="6">
        <f>((1162.75*60)/27.2155)/100</f>
        <v>25.634289283680253</v>
      </c>
      <c r="DN8" s="6">
        <f>((1159.5*60)/27.2155)/100</f>
        <v>25.562638937370249</v>
      </c>
      <c r="DQ8" s="6">
        <f>((1160.75*60)/27.2155)/100</f>
        <v>25.590196762874097</v>
      </c>
      <c r="DR8" s="6">
        <f>((1145.5*60)/27.2155)/100</f>
        <v>25.253991291727143</v>
      </c>
      <c r="DS8" s="6">
        <f>((1145.5*60)/27.2155)/100</f>
        <v>25.253991291727143</v>
      </c>
      <c r="DT8" s="6">
        <f>((1190*60)/27.2155)/100</f>
        <v>26.23504987966416</v>
      </c>
      <c r="DU8" s="6">
        <f>((1201.75*60)/27.2155)/100</f>
        <v>26.494093439400345</v>
      </c>
      <c r="DX8" s="6">
        <f>((1234.75*60)/27.2155)/100</f>
        <v>27.221620032701953</v>
      </c>
      <c r="DY8" s="6">
        <f>((1232.25*60)/27.2155)/100</f>
        <v>27.166504381694256</v>
      </c>
      <c r="DZ8" s="6">
        <f>((1212.75*60)/27.2155)/100</f>
        <v>26.736602303834214</v>
      </c>
      <c r="EA8" s="6">
        <f>((1192.75*60)/27.2155)/100</f>
        <v>26.295677095772632</v>
      </c>
      <c r="EB8" s="6">
        <f>((1205*60)/27.2155)/100</f>
        <v>26.565743785710353</v>
      </c>
      <c r="EE8" s="6">
        <f>((1205.5*60)/27.2155)/100</f>
        <v>26.57676691591189</v>
      </c>
      <c r="EF8" s="6">
        <f>((1199*60)/27.2155)/100</f>
        <v>26.433466223291877</v>
      </c>
      <c r="EG8" s="6">
        <f>((1213.5*60)/27.2155)/100</f>
        <v>26.753136999136522</v>
      </c>
      <c r="EH8" s="6">
        <f>((1216.25*60)/27.2155)/100</f>
        <v>26.813764215244991</v>
      </c>
      <c r="EI8" s="6">
        <f>((1228*60)/27.2155)/100</f>
        <v>27.072807774981172</v>
      </c>
      <c r="EL8" s="6">
        <f>((1248*60)/27.2155)/100</f>
        <v>27.51373298304275</v>
      </c>
      <c r="EM8" s="6">
        <f>((1236.25*60)/27.2155)/100</f>
        <v>27.254689423306573</v>
      </c>
      <c r="EN8" s="6">
        <f>((1246.25*60)/27.2155)/100</f>
        <v>27.475152027337362</v>
      </c>
      <c r="EO8" s="6">
        <f>((1239.25*60)/27.2155)/100</f>
        <v>27.320828204515809</v>
      </c>
      <c r="EP8" s="6">
        <f>((1248*60)/27.2155)/100</f>
        <v>27.51373298304275</v>
      </c>
      <c r="ES8" s="6">
        <f>((1248*60)/27.2155)/100</f>
        <v>27.51373298304275</v>
      </c>
      <c r="ET8" s="6">
        <f>((1229.5*60)/27.2155)/100</f>
        <v>27.105877165585788</v>
      </c>
      <c r="EU8" s="6">
        <f>((1214*60)/27.2155)/100</f>
        <v>26.764160129338062</v>
      </c>
      <c r="EV8" s="6">
        <f>((1214*60)/27.2155)/100</f>
        <v>26.764160129338062</v>
      </c>
      <c r="EW8" s="6">
        <f>((1205*60)/27.2155)/100</f>
        <v>26.565743785710353</v>
      </c>
      <c r="EZ8" s="6">
        <f>((1184.5*60)/27.2155)/100</f>
        <v>26.113795447447227</v>
      </c>
      <c r="FA8" s="6">
        <f>((1179*60)/27.2155)/100</f>
        <v>25.992541015230294</v>
      </c>
      <c r="FB8" s="6">
        <f>((1177.25*60)/27.2155)/100</f>
        <v>25.953960059524903</v>
      </c>
      <c r="FC8" s="6">
        <f>((1200*60)/27.2155)/100</f>
        <v>26.455512483694957</v>
      </c>
      <c r="FD8" s="6">
        <f>((1179.25*60)/27.2155)/100</f>
        <v>25.998052580331063</v>
      </c>
      <c r="FG8" s="6">
        <f>((1188.25*60)/27.2155)/100</f>
        <v>26.196468923958772</v>
      </c>
      <c r="FH8" s="6">
        <f>((1178*60)/27.2155)/100</f>
        <v>25.970494754827214</v>
      </c>
      <c r="FI8" s="6">
        <f>((1177.25*60)/27.2155)/100</f>
        <v>25.953960059524903</v>
      </c>
      <c r="FJ8" s="6">
        <f>((1189.5*60)/27.2155)/100</f>
        <v>26.224026749462624</v>
      </c>
      <c r="FK8" s="6">
        <f>((1179.75*60)/27.2155)/100</f>
        <v>26.009075710532603</v>
      </c>
      <c r="FN8" s="6">
        <f>((1157.75*60)/27.2155)/100</f>
        <v>25.524057981664861</v>
      </c>
      <c r="FO8" s="6">
        <f>((1174*60)/27.2155)/100</f>
        <v>25.882309713214894</v>
      </c>
      <c r="FP8" s="6">
        <f>((1174*60)/27.2155)/100</f>
        <v>25.882309713214894</v>
      </c>
      <c r="FQ8" s="6">
        <f>((1155.25*60)/27.2155)/100</f>
        <v>25.468942330657164</v>
      </c>
      <c r="FR8" s="6">
        <f>((1160.5*60)/27.2155)/100</f>
        <v>25.584685197773329</v>
      </c>
      <c r="FU8" s="6">
        <f>((1175.25*60)/27.2155)/100</f>
        <v>25.909867538718746</v>
      </c>
      <c r="FV8" s="6">
        <f>((1163.25*60)/27.2155)/100</f>
        <v>25.645312413881797</v>
      </c>
      <c r="FW8" s="6">
        <f>((1162.75*60)/27.2155)/100</f>
        <v>25.634289283680253</v>
      </c>
      <c r="FX8" s="6">
        <f>((1152.25*60)/27.2155)/100</f>
        <v>25.402803549447928</v>
      </c>
      <c r="FY8" s="6">
        <f>((1150.5*60)/27.2155)/100</f>
        <v>25.364222593742539</v>
      </c>
      <c r="GB8" s="6">
        <f>((1159.5*60)/27.2155)/100</f>
        <v>25.562638937370249</v>
      </c>
      <c r="GC8" s="6">
        <f>((1165*60)/27.2155)/100</f>
        <v>25.683893369587185</v>
      </c>
      <c r="GD8" s="6">
        <f>((1176.5*60)/27.2155)/100</f>
        <v>25.937425364222594</v>
      </c>
      <c r="GE8" s="6">
        <f>((1176.5*60)/27.2155)/100</f>
        <v>25.937425364222594</v>
      </c>
      <c r="GF8" s="6">
        <f>((1188.5*60)/27.2155)/100</f>
        <v>26.201980489059544</v>
      </c>
      <c r="GI8" s="6">
        <f>((1174.25*60)/27.2155)/100</f>
        <v>25.88782127831567</v>
      </c>
      <c r="GJ8" s="6">
        <f>((1161.5*60)/27.2155)/100</f>
        <v>25.606731458176409</v>
      </c>
      <c r="GK8" s="6">
        <f>((1141.25*60)/27.2155)/100</f>
        <v>25.160294685014055</v>
      </c>
      <c r="GL8" s="6">
        <f>((1142.75*60)/27.2155)/100</f>
        <v>25.193364075618675</v>
      </c>
      <c r="GM8" s="6">
        <f>((1134.5*60)/27.2155)/100</f>
        <v>25.011482427293274</v>
      </c>
      <c r="GP8" s="6">
        <f>((1078*60)/27.2155)/100</f>
        <v>23.7658687145193</v>
      </c>
      <c r="GQ8" s="6">
        <f>((1090.5*60)/27.2155)/100</f>
        <v>24.041446969557793</v>
      </c>
      <c r="GR8" s="6">
        <f>((1097.25*60)/27.2155)/100</f>
        <v>24.190259227278574</v>
      </c>
      <c r="GS8" s="6">
        <f>((1098.5*60)/27.2155)/100</f>
        <v>24.217817052782426</v>
      </c>
      <c r="GT8" s="6">
        <f>((1097.25*60)/27.2155)/100</f>
        <v>24.190259227278574</v>
      </c>
      <c r="GW8" s="6">
        <f>((1117.75*60)/27.2155)/100</f>
        <v>24.6422075655417</v>
      </c>
      <c r="GX8" s="6">
        <f>((1117.5*60)/27.2155)/100</f>
        <v>24.636696000440924</v>
      </c>
      <c r="GY8" s="6">
        <f>((1111*60)/27.2155)/100</f>
        <v>24.493395307820911</v>
      </c>
      <c r="GZ8" s="6">
        <f>((1116*60)/27.2155)/100</f>
        <v>24.603626609836304</v>
      </c>
      <c r="HA8" s="6">
        <f>((1077.5*60)/27.2155)/100</f>
        <v>23.754845584317763</v>
      </c>
      <c r="HD8" s="6">
        <f>((1054.75*60)/27.2155)/100</f>
        <v>23.25329316014771</v>
      </c>
      <c r="HE8" s="6">
        <f>((1027.25*60)/27.2155)/100</f>
        <v>22.647020999063034</v>
      </c>
      <c r="HF8" s="6">
        <f>((1028.5*60)/27.2155)/100</f>
        <v>22.674578824566883</v>
      </c>
      <c r="HG8" s="6">
        <f>((1022*60)/27.2155)/100</f>
        <v>22.53127813194687</v>
      </c>
      <c r="HH8" s="6">
        <f>((1029.25*60)/27.2155)/100</f>
        <v>22.691113519869194</v>
      </c>
      <c r="HK8" s="6">
        <f>((1029.25*60)/27.2155)/100</f>
        <v>22.691113519869194</v>
      </c>
      <c r="HL8" s="6">
        <f>((1044.25*60)/27.2155)/100</f>
        <v>23.02180742591538</v>
      </c>
      <c r="HM8" s="6">
        <f>((1020.25*60)/27.2155)/100</f>
        <v>22.492697176241482</v>
      </c>
      <c r="HN8" s="6">
        <f>((1009.75*60)/27.2155)/100</f>
        <v>22.261211442009149</v>
      </c>
      <c r="HO8" s="6">
        <f>((1028*60)/27.2155)/100</f>
        <v>22.663555694365346</v>
      </c>
      <c r="HR8" s="6">
        <f>((1012*60)/27.2155)/100</f>
        <v>22.31081552791608</v>
      </c>
      <c r="HS8" s="6">
        <f>((989*60)/27.2155)/100</f>
        <v>21.803751538645262</v>
      </c>
      <c r="HT8" s="6">
        <f>((979.75*60)/27.2155)/100</f>
        <v>21.599823629916777</v>
      </c>
      <c r="HU8" s="6">
        <f>((951.5*60)/27.2155)/100</f>
        <v>20.97701677352979</v>
      </c>
      <c r="HV8" s="6">
        <f>((938.75*60)/27.2155)/100</f>
        <v>20.695926953390529</v>
      </c>
      <c r="HY8" s="6">
        <f>((956.25*60)/27.2155)/100</f>
        <v>21.081736510444415</v>
      </c>
      <c r="HZ8" s="6">
        <f>((957.25*60)/27.2155)/100</f>
        <v>21.103782770847499</v>
      </c>
      <c r="IA8" s="6">
        <f>((963*60)/27.2155)/100</f>
        <v>21.2305487681652</v>
      </c>
      <c r="IB8" s="6">
        <f>((941.25*60)/27.2155)/100</f>
        <v>20.751042604398229</v>
      </c>
      <c r="IC8" s="6">
        <f>((952*60)/27.2155)/100</f>
        <v>20.988039903731334</v>
      </c>
      <c r="IF8" s="6">
        <f>((959.75*60)/27.2155)/100</f>
        <v>21.158898421855191</v>
      </c>
      <c r="IG8" s="6">
        <f>((967.5*60)/27.2155)/100</f>
        <v>21.329756939979056</v>
      </c>
      <c r="IH8" s="6">
        <f>((958.5*60)/27.2155)/100</f>
        <v>21.131340596351347</v>
      </c>
      <c r="II8" s="6">
        <f>((973.75*60)/27.2155)/100</f>
        <v>21.467546067498301</v>
      </c>
      <c r="IJ8" s="6">
        <f>((982*60)/27.2155)/100</f>
        <v>21.649427715823705</v>
      </c>
      <c r="IM8" s="6">
        <f>((982*60)/27.2155)/100</f>
        <v>21.649427715823705</v>
      </c>
      <c r="IN8" s="6">
        <f>((997*60)/27.2155)/100</f>
        <v>21.980121621869888</v>
      </c>
      <c r="IO8" s="6">
        <f>((1006*60)/27.2155)/100</f>
        <v>22.178537965497604</v>
      </c>
      <c r="IP8" s="6">
        <f>((1008.25*60)/27.2155)/100</f>
        <v>22.228142051404529</v>
      </c>
      <c r="IQ8" s="6">
        <f>((989.25*60)/27.2155)/100</f>
        <v>21.80926310374603</v>
      </c>
      <c r="IT8" s="6">
        <f>((1000*60)/27.2155)/100</f>
        <v>22.046260403079128</v>
      </c>
      <c r="IU8" s="6">
        <f>((997.5*60)/27.2155)/100</f>
        <v>21.991144752071431</v>
      </c>
      <c r="IV8" s="6">
        <f>((979.75*60)/27.2155)/100</f>
        <v>21.599823629916777</v>
      </c>
      <c r="IW8" s="6">
        <f>((991.5*60)/27.2155)/100</f>
        <v>21.858867189652955</v>
      </c>
      <c r="IX8" s="6">
        <f>((986.75*60)/27.2155)/100</f>
        <v>21.75414745273833</v>
      </c>
      <c r="JA8" s="6">
        <f>((1004.5*60)/27.2155)/100</f>
        <v>22.145468574892984</v>
      </c>
      <c r="JB8" s="6">
        <f>((1006*60)/27.2155)/100</f>
        <v>22.178537965497604</v>
      </c>
      <c r="JC8" s="6">
        <f>((1014*60)/27.2155)/100</f>
        <v>22.354908048722237</v>
      </c>
      <c r="JD8" s="6">
        <f>((1013.25*60)/27.2155)/100</f>
        <v>22.338373353419929</v>
      </c>
      <c r="JE8" s="6">
        <f>((1012*60)/27.2155)/100</f>
        <v>22.31081552791608</v>
      </c>
      <c r="JH8" s="6">
        <f>((1039.25*60)/27.2155)/100</f>
        <v>22.911576123899987</v>
      </c>
      <c r="JI8" s="6">
        <f>((1042.25*60)/27.2155)/100</f>
        <v>22.977714905109224</v>
      </c>
      <c r="JJ8" s="6">
        <f>((1053.25*60)/27.2155)/100</f>
        <v>23.22022376954309</v>
      </c>
      <c r="JK8" s="6">
        <f>((1041*60)/27.2155)/100</f>
        <v>22.950157079605376</v>
      </c>
      <c r="JL8" s="6">
        <f>((1065.75*60)/27.2155)/100</f>
        <v>23.495802024581579</v>
      </c>
      <c r="JO8" s="6">
        <f>((1057*60)/27.2155)/100</f>
        <v>23.302897246054641</v>
      </c>
      <c r="JP8" s="6">
        <f>((1057.25*60)/27.2155)/100</f>
        <v>23.30840881115541</v>
      </c>
      <c r="JQ8" s="6">
        <f>((1056*60)/27.2155)/100</f>
        <v>23.280850985651558</v>
      </c>
      <c r="JR8" s="6">
        <f>((1046*60)/27.2155)/100</f>
        <v>23.060388381620768</v>
      </c>
      <c r="JS8" s="6">
        <f>((1037.75*60)/27.2155)/100</f>
        <v>22.878506733295367</v>
      </c>
      <c r="JV8" s="6">
        <f>((1034*60)/27.2155)/100</f>
        <v>22.795833256783816</v>
      </c>
      <c r="JW8" s="6">
        <f>((1016.25*60)/27.2155)/100</f>
        <v>22.404512134629162</v>
      </c>
      <c r="JX8" s="6">
        <f>((1020.25*60)/27.2155)/100</f>
        <v>22.492697176241482</v>
      </c>
      <c r="JY8" s="6">
        <f>((1014.75*60)/27.2155)/100</f>
        <v>22.371442744024549</v>
      </c>
      <c r="JZ8" s="6">
        <f>((1005.5*60)/27.2155)/100</f>
        <v>22.167514835296064</v>
      </c>
      <c r="KC8" s="6">
        <f>((996*60)/27.2155)/100</f>
        <v>21.958075361466811</v>
      </c>
      <c r="KD8" s="6">
        <f>((991*60)/27.2155)/100</f>
        <v>21.847844059451418</v>
      </c>
      <c r="KE8" s="6">
        <f>((980*60)/27.2155)/100</f>
        <v>21.605335195017545</v>
      </c>
      <c r="KF8" s="6">
        <f>((988.75*60)/27.2155)/100</f>
        <v>21.798239973544487</v>
      </c>
      <c r="KG8" s="6">
        <f>((970*60)/27.2155)/100</f>
        <v>21.384872590986756</v>
      </c>
      <c r="KJ8" s="6">
        <f>((981*60)/27.2155)/100</f>
        <v>21.627381455420629</v>
      </c>
      <c r="KK8" s="6">
        <f>((991.75*60)/27.2155)/100</f>
        <v>21.864378754753726</v>
      </c>
      <c r="KL8" s="6">
        <f>((997.5*60)/27.2155)/100</f>
        <v>21.991144752071431</v>
      </c>
      <c r="KM8" s="6">
        <f>((996.25*60)/27.2155)/100</f>
        <v>21.963586926567583</v>
      </c>
      <c r="KN8" s="6">
        <f>((987.75*60)/27.2155)/100</f>
        <v>21.77619371314141</v>
      </c>
      <c r="KQ8" s="6">
        <f>((974*60)/27.2155)/100</f>
        <v>21.473057632599069</v>
      </c>
      <c r="KR8" s="6">
        <f>((965.25*60)/27.2155)/100</f>
        <v>21.280152854072131</v>
      </c>
      <c r="KS8" s="6">
        <f>((976.5*60)/27.2155)/100</f>
        <v>21.528173283606769</v>
      </c>
      <c r="KT8" s="6">
        <f>((982.5*60)/27.2155)/100</f>
        <v>21.660450846025242</v>
      </c>
      <c r="KU8" s="6">
        <f>((982.5*60)/27.2155)/100</f>
        <v>21.660450846025242</v>
      </c>
      <c r="KX8" s="6">
        <f>((987.25*60)/27.2155)/100</f>
        <v>21.765170582939867</v>
      </c>
      <c r="KY8" s="6">
        <f>((993.75*60)/27.2155)/100</f>
        <v>21.908471275559883</v>
      </c>
      <c r="KZ8" s="6">
        <f>((994.5*60)/27.2155)/100</f>
        <v>21.925005970862195</v>
      </c>
      <c r="LA8" s="6">
        <f>((1015.5*60)/27.2155)/100</f>
        <v>22.387977439326857</v>
      </c>
      <c r="LB8" s="6">
        <f>((1016.75*60)/27.2155)/100</f>
        <v>22.415535264830705</v>
      </c>
      <c r="LE8" s="6">
        <f>((1011.75*60)/27.2155)/100</f>
        <v>22.305303962815309</v>
      </c>
      <c r="LF8" s="6">
        <f>((1003.5*60)/27.2155)/100</f>
        <v>22.123422314489908</v>
      </c>
      <c r="LG8" s="6">
        <f>((1004.25*60)/27.2155)/100</f>
        <v>22.139957009792216</v>
      </c>
      <c r="LH8" s="6">
        <f>((985.75*60)/27.2155)/100</f>
        <v>21.73210119233525</v>
      </c>
      <c r="LI8" s="6">
        <f>((985.75*60)/27.2155)/100</f>
        <v>21.73210119233525</v>
      </c>
      <c r="LL8" s="6">
        <f>((1009.75*60)/27.2155)/100</f>
        <v>22.261211442009149</v>
      </c>
      <c r="LM8" s="6">
        <f>((998.5*60)/27.2155)/100</f>
        <v>22.013191012474508</v>
      </c>
      <c r="LN8" s="6">
        <f>((998.5*60)/27.2155)/100</f>
        <v>22.013191012474508</v>
      </c>
      <c r="LO8" s="6">
        <f>((977.75*60)/27.2155)/100</f>
        <v>21.555731109110621</v>
      </c>
      <c r="LP8" s="6">
        <f>((983.5*60)/27.2155)/100</f>
        <v>21.682497106428322</v>
      </c>
      <c r="LS8" s="6">
        <f>((983.75*60)/27.2155)/100</f>
        <v>21.68800867152909</v>
      </c>
      <c r="LT8" s="6">
        <f>((983.5*60)/27.2155)/100</f>
        <v>21.682497106428322</v>
      </c>
      <c r="LU8" s="6">
        <f>((988.75*60)/27.2155)/100</f>
        <v>21.798239973544487</v>
      </c>
      <c r="LV8" s="6">
        <f>((988.75*60)/27.2155)/100</f>
        <v>21.798239973544487</v>
      </c>
      <c r="LW8" s="6">
        <f>((989.5*60)/27.2155)/100</f>
        <v>21.814774668846798</v>
      </c>
      <c r="LZ8" s="6">
        <f>((985.25*60)/27.2155)/100</f>
        <v>21.72107806213371</v>
      </c>
      <c r="MA8" s="6">
        <f>((991.75*60)/27.2155)/100</f>
        <v>21.864378754753726</v>
      </c>
      <c r="MB8" s="6">
        <f>((983.75*60)/27.2155)/100</f>
        <v>21.68800867152909</v>
      </c>
      <c r="MC8" s="6">
        <f>((993.75*60)/27.2155)/100</f>
        <v>21.908471275559883</v>
      </c>
      <c r="MD8" s="6">
        <f>((993.75*60)/27.2155)/100</f>
        <v>21.908471275559883</v>
      </c>
      <c r="MG8" s="6">
        <f>((990*60)/27.2155)/100</f>
        <v>21.825797799048338</v>
      </c>
      <c r="MH8" s="6">
        <f>((994.75*60)/27.2155)/100</f>
        <v>21.930517535962963</v>
      </c>
      <c r="MI8" s="6">
        <f>((995.5*60)/27.2155)/100</f>
        <v>21.947052231265275</v>
      </c>
      <c r="MJ8" s="6">
        <f>((995.75*60)/27.2155)/100</f>
        <v>21.952563796366043</v>
      </c>
      <c r="MK8" s="6">
        <f>((988.25*60)/27.2155)/100</f>
        <v>21.78721684334295</v>
      </c>
      <c r="MN8" s="6">
        <f>((982*60)/27.2155)/100</f>
        <v>21.649427715823705</v>
      </c>
      <c r="MO8" s="6">
        <f>((976.75*60)/27.2155)/100</f>
        <v>21.533684848707541</v>
      </c>
      <c r="MP8" s="6">
        <f>((951.75*60)/27.2155)/100</f>
        <v>20.982528338630559</v>
      </c>
      <c r="MQ8" s="6">
        <f>((963*60)/27.2155)/100</f>
        <v>21.2305487681652</v>
      </c>
      <c r="MR8" s="6">
        <f>((969.5*60)/27.2155)/100</f>
        <v>21.373849460785213</v>
      </c>
      <c r="MU8" s="6">
        <f>((969.5*60)/27.2155)/100</f>
        <v>21.373849460785213</v>
      </c>
      <c r="MW8" s="6">
        <f>((969.5*60)/27.2155)/100</f>
        <v>21.373849460785213</v>
      </c>
      <c r="MX8" s="6">
        <f>((988*60)/27.2155)/100</f>
        <v>21.781705278242178</v>
      </c>
      <c r="MY8" s="6">
        <f>((980*60)/27.2155)/100</f>
        <v>21.605335195017545</v>
      </c>
      <c r="NB8" s="6">
        <f>((982*60)/27.2155)/100</f>
        <v>21.649427715823705</v>
      </c>
    </row>
    <row r="9" spans="1:367" s="33" customFormat="1" ht="15" x14ac:dyDescent="0.25">
      <c r="A9" s="32" t="s">
        <v>6</v>
      </c>
      <c r="B9" s="33">
        <v>390.8</v>
      </c>
      <c r="C9" s="33">
        <v>386</v>
      </c>
      <c r="D9" s="33">
        <v>379.6</v>
      </c>
      <c r="E9" s="33">
        <v>380.9</v>
      </c>
      <c r="F9" s="33">
        <v>380.4</v>
      </c>
      <c r="I9" s="33">
        <v>369</v>
      </c>
      <c r="J9" s="33">
        <v>365</v>
      </c>
      <c r="K9" s="33">
        <v>363.8</v>
      </c>
      <c r="L9" s="33">
        <v>366.1</v>
      </c>
      <c r="M9" s="33">
        <v>361.8</v>
      </c>
      <c r="P9" s="33">
        <v>361.8</v>
      </c>
      <c r="Q9" s="33">
        <v>363.2</v>
      </c>
      <c r="R9" s="33">
        <v>371.5</v>
      </c>
      <c r="S9" s="33">
        <v>358.7</v>
      </c>
      <c r="T9" s="33">
        <v>361.9</v>
      </c>
      <c r="W9" s="33">
        <v>356.5</v>
      </c>
      <c r="X9" s="33">
        <v>356.2</v>
      </c>
      <c r="Y9" s="33">
        <v>361</v>
      </c>
      <c r="Z9" s="33">
        <v>363.3</v>
      </c>
      <c r="AA9" s="33">
        <v>357.9</v>
      </c>
      <c r="AD9" s="33">
        <v>349.9</v>
      </c>
      <c r="AE9" s="33">
        <v>354.3</v>
      </c>
      <c r="AF9" s="33">
        <v>363</v>
      </c>
      <c r="AG9" s="33">
        <v>361.7</v>
      </c>
      <c r="AH9" s="33">
        <v>361.7</v>
      </c>
      <c r="AK9" s="33">
        <v>356.8</v>
      </c>
      <c r="AL9" s="33">
        <v>361</v>
      </c>
      <c r="AM9" s="33">
        <v>358.8</v>
      </c>
      <c r="AN9" s="33">
        <v>351</v>
      </c>
      <c r="AO9" s="33">
        <v>348.9</v>
      </c>
      <c r="AR9" s="33">
        <v>348.9</v>
      </c>
      <c r="AS9" s="33">
        <v>348.9</v>
      </c>
      <c r="AT9" s="33">
        <v>344.8</v>
      </c>
      <c r="AU9" s="33">
        <v>343.4</v>
      </c>
      <c r="AV9" s="33">
        <v>339.7</v>
      </c>
      <c r="AY9" s="33">
        <v>339.7</v>
      </c>
      <c r="AZ9" s="33">
        <v>346.6</v>
      </c>
      <c r="BA9" s="33">
        <v>348</v>
      </c>
      <c r="BB9" s="33">
        <v>342.3</v>
      </c>
      <c r="BC9" s="33">
        <v>334.9</v>
      </c>
      <c r="BF9" s="33">
        <v>332.5</v>
      </c>
      <c r="BG9" s="33">
        <v>334.5</v>
      </c>
      <c r="BH9" s="33">
        <v>328.5</v>
      </c>
      <c r="BI9" s="33">
        <v>330.8</v>
      </c>
      <c r="BJ9" s="33">
        <v>334.4</v>
      </c>
      <c r="BM9" s="33">
        <v>337.9</v>
      </c>
      <c r="BN9" s="33">
        <v>335.5</v>
      </c>
      <c r="BO9" s="33">
        <v>328.2</v>
      </c>
      <c r="BP9" s="33">
        <v>338.3</v>
      </c>
      <c r="BQ9" s="33">
        <v>334.3</v>
      </c>
      <c r="BT9" s="33">
        <v>335.9</v>
      </c>
      <c r="BU9" s="33">
        <v>333.3</v>
      </c>
      <c r="BV9" s="33">
        <v>328.5</v>
      </c>
      <c r="BW9" s="33">
        <v>333.2</v>
      </c>
      <c r="BX9" s="33">
        <v>337.8</v>
      </c>
      <c r="CA9" s="33">
        <v>334.9</v>
      </c>
      <c r="CB9" s="33">
        <v>331.8</v>
      </c>
      <c r="CC9" s="33">
        <v>334.1</v>
      </c>
      <c r="CD9" s="33">
        <v>342.5</v>
      </c>
      <c r="CE9" s="33">
        <v>344.5</v>
      </c>
      <c r="CH9" s="33">
        <v>338.9</v>
      </c>
      <c r="CI9" s="33">
        <v>341.5</v>
      </c>
      <c r="CJ9" s="33">
        <v>339.2</v>
      </c>
      <c r="CK9" s="33">
        <v>338.8</v>
      </c>
      <c r="CL9" s="33">
        <v>338.8</v>
      </c>
      <c r="CO9" s="33">
        <v>338.3</v>
      </c>
      <c r="CP9" s="33">
        <v>333.3</v>
      </c>
      <c r="CQ9" s="33">
        <v>328.5</v>
      </c>
      <c r="CR9" s="33">
        <v>330</v>
      </c>
      <c r="CS9" s="33">
        <v>331.5</v>
      </c>
      <c r="CV9" s="33">
        <v>333.1</v>
      </c>
      <c r="CW9" s="33">
        <v>335.6</v>
      </c>
      <c r="CX9" s="33">
        <v>335.6</v>
      </c>
      <c r="CY9" s="33">
        <v>330.9</v>
      </c>
      <c r="CZ9" s="33">
        <v>335.2</v>
      </c>
      <c r="DC9" s="33">
        <v>343.9</v>
      </c>
      <c r="DD9" s="33">
        <v>338.6</v>
      </c>
      <c r="DE9" s="65">
        <v>338.7</v>
      </c>
      <c r="DF9" s="33">
        <v>338.7</v>
      </c>
      <c r="DG9" s="33">
        <v>337.8</v>
      </c>
      <c r="DJ9" s="33">
        <v>342.5</v>
      </c>
      <c r="DK9" s="33">
        <v>344</v>
      </c>
      <c r="DL9" s="33">
        <v>345.2</v>
      </c>
      <c r="DM9" s="33">
        <v>346.5</v>
      </c>
      <c r="DN9" s="33">
        <v>343.6</v>
      </c>
      <c r="DQ9" s="33">
        <v>339.1</v>
      </c>
      <c r="DR9" s="33">
        <v>342.9</v>
      </c>
      <c r="DS9" s="33">
        <v>342.9</v>
      </c>
      <c r="DT9" s="33">
        <v>343.8</v>
      </c>
      <c r="DU9" s="33">
        <v>360.3</v>
      </c>
      <c r="DX9" s="33">
        <v>366</v>
      </c>
      <c r="DY9" s="33">
        <v>381.7</v>
      </c>
      <c r="DZ9" s="33">
        <v>381.7</v>
      </c>
      <c r="EA9" s="33">
        <v>376</v>
      </c>
      <c r="EB9" s="33">
        <v>368.2</v>
      </c>
      <c r="EE9" s="33">
        <v>369.2</v>
      </c>
      <c r="EF9" s="33">
        <v>362.8</v>
      </c>
      <c r="EG9" s="33">
        <v>373.2</v>
      </c>
      <c r="EH9" s="33">
        <v>373.2</v>
      </c>
      <c r="EI9" s="33">
        <v>368.5</v>
      </c>
      <c r="EL9" s="33">
        <v>368.6</v>
      </c>
      <c r="EM9" s="33">
        <v>373.9</v>
      </c>
      <c r="EN9" s="33">
        <v>371.9</v>
      </c>
      <c r="EO9" s="33">
        <v>378.2</v>
      </c>
      <c r="EP9" s="33">
        <v>377</v>
      </c>
      <c r="ES9" s="33">
        <v>377</v>
      </c>
      <c r="ET9" s="33">
        <v>387</v>
      </c>
      <c r="EU9" s="33">
        <v>369.1</v>
      </c>
      <c r="EV9" s="33">
        <v>369.1</v>
      </c>
      <c r="EW9" s="33">
        <v>365.4</v>
      </c>
      <c r="EZ9" s="33">
        <v>364.7</v>
      </c>
      <c r="FA9" s="33">
        <v>359.8</v>
      </c>
      <c r="FB9" s="33">
        <v>355.5</v>
      </c>
      <c r="FC9" s="33">
        <v>359.3</v>
      </c>
      <c r="FD9" s="33">
        <v>362.8</v>
      </c>
      <c r="FG9" s="33">
        <v>360.5</v>
      </c>
      <c r="FH9" s="33">
        <v>368.2</v>
      </c>
      <c r="FI9" s="33">
        <v>358.6</v>
      </c>
      <c r="FJ9" s="33">
        <v>360.2</v>
      </c>
      <c r="FK9" s="33">
        <v>368.1</v>
      </c>
      <c r="FN9" s="33">
        <v>367.4</v>
      </c>
      <c r="FO9" s="33">
        <v>360.8</v>
      </c>
      <c r="FP9" s="33">
        <v>360.8</v>
      </c>
      <c r="FQ9" s="33">
        <v>365</v>
      </c>
      <c r="FR9" s="33">
        <v>358.8</v>
      </c>
      <c r="FU9" s="33">
        <v>362</v>
      </c>
      <c r="FV9" s="33">
        <v>372.8</v>
      </c>
      <c r="FW9" s="33">
        <v>365.3</v>
      </c>
      <c r="FX9" s="33">
        <v>361.5</v>
      </c>
      <c r="FY9" s="33">
        <v>362</v>
      </c>
      <c r="GB9" s="33">
        <v>360.5</v>
      </c>
      <c r="GC9" s="33">
        <v>366.2</v>
      </c>
      <c r="GD9" s="33">
        <v>369</v>
      </c>
      <c r="GE9" s="33">
        <v>369</v>
      </c>
      <c r="GF9" s="33">
        <v>378.8</v>
      </c>
      <c r="GI9" s="33">
        <v>386.5</v>
      </c>
      <c r="GJ9" s="33">
        <v>378.5</v>
      </c>
      <c r="GK9" s="33">
        <v>378.5</v>
      </c>
      <c r="GL9" s="33">
        <v>377.4</v>
      </c>
      <c r="GM9" s="33">
        <v>373.1</v>
      </c>
      <c r="GP9" s="33">
        <v>338</v>
      </c>
      <c r="GQ9" s="33">
        <v>333.8</v>
      </c>
      <c r="GR9" s="33">
        <v>335.6</v>
      </c>
      <c r="GS9" s="33">
        <v>339.6</v>
      </c>
      <c r="GT9" s="33">
        <v>337.2</v>
      </c>
      <c r="GW9" s="33">
        <v>336.8</v>
      </c>
      <c r="GX9" s="33">
        <v>343.6</v>
      </c>
      <c r="GY9" s="33">
        <v>342.7</v>
      </c>
      <c r="GZ9" s="33">
        <v>343.9</v>
      </c>
      <c r="HA9" s="33">
        <v>352.4</v>
      </c>
      <c r="HD9" s="33">
        <v>350.9</v>
      </c>
      <c r="HE9" s="33">
        <v>356</v>
      </c>
      <c r="HF9" s="33">
        <v>351</v>
      </c>
      <c r="HG9" s="33">
        <v>354.2</v>
      </c>
      <c r="HH9" s="33">
        <v>355.5</v>
      </c>
      <c r="HK9" s="33">
        <v>356.3</v>
      </c>
      <c r="HL9" s="33">
        <v>362.7</v>
      </c>
      <c r="HM9" s="33">
        <v>351.2</v>
      </c>
      <c r="HN9" s="33">
        <v>342.2</v>
      </c>
      <c r="HO9" s="33">
        <v>331.2</v>
      </c>
      <c r="HR9" s="33">
        <v>327.7</v>
      </c>
      <c r="HS9" s="33">
        <v>314.89999999999998</v>
      </c>
      <c r="HT9" s="33">
        <v>321.10000000000002</v>
      </c>
      <c r="HU9" s="33">
        <v>305.60000000000002</v>
      </c>
      <c r="HV9" s="33">
        <v>308</v>
      </c>
      <c r="HY9" s="33">
        <v>302.8</v>
      </c>
      <c r="HZ9" s="33">
        <v>312.39999999999998</v>
      </c>
      <c r="IA9" s="33">
        <v>312.5</v>
      </c>
      <c r="IB9" s="33">
        <v>312.5</v>
      </c>
      <c r="IC9" s="33">
        <v>306.39999999999998</v>
      </c>
      <c r="IF9" s="33">
        <v>304.7</v>
      </c>
      <c r="IG9" s="33">
        <v>311.5</v>
      </c>
      <c r="IH9" s="33">
        <v>317.3</v>
      </c>
      <c r="II9" s="33">
        <v>310.5</v>
      </c>
      <c r="IJ9" s="33">
        <v>309.10000000000002</v>
      </c>
      <c r="IM9" s="33">
        <v>309.10000000000002</v>
      </c>
      <c r="IN9" s="33">
        <v>311.8</v>
      </c>
      <c r="IO9" s="33">
        <v>319.7</v>
      </c>
      <c r="IP9" s="33">
        <v>318</v>
      </c>
      <c r="IQ9" s="33">
        <v>320.39999999999998</v>
      </c>
      <c r="IT9" s="33">
        <v>320.3</v>
      </c>
      <c r="IU9" s="33">
        <v>318.39999999999998</v>
      </c>
      <c r="IV9" s="33">
        <v>310.60000000000002</v>
      </c>
      <c r="IW9" s="33">
        <v>317</v>
      </c>
      <c r="IX9" s="33">
        <v>315.39999999999998</v>
      </c>
      <c r="JA9" s="33">
        <v>318.5</v>
      </c>
      <c r="JB9" s="33">
        <v>319.3</v>
      </c>
      <c r="JC9" s="33">
        <v>318.60000000000002</v>
      </c>
      <c r="JD9" s="33">
        <v>320</v>
      </c>
      <c r="JE9" s="33">
        <v>320</v>
      </c>
      <c r="JH9" s="33">
        <v>317.39999999999998</v>
      </c>
      <c r="JI9" s="33">
        <v>326.5</v>
      </c>
      <c r="JJ9" s="33">
        <v>323.5</v>
      </c>
      <c r="JK9" s="33">
        <v>326</v>
      </c>
      <c r="JL9" s="33">
        <v>324.39999999999998</v>
      </c>
      <c r="JO9" s="33">
        <v>339.1</v>
      </c>
      <c r="JP9" s="33">
        <v>344.1</v>
      </c>
      <c r="JQ9" s="33">
        <v>352.2</v>
      </c>
      <c r="JR9" s="33">
        <v>341</v>
      </c>
      <c r="JS9" s="33">
        <v>332.9</v>
      </c>
      <c r="JV9" s="33">
        <v>330</v>
      </c>
      <c r="JW9" s="33">
        <v>324</v>
      </c>
      <c r="JX9" s="33">
        <v>323.5</v>
      </c>
      <c r="JY9" s="33">
        <v>321.39999999999998</v>
      </c>
      <c r="JZ9" s="33">
        <v>318.7</v>
      </c>
      <c r="KC9" s="33">
        <v>316.5</v>
      </c>
      <c r="KD9" s="33">
        <v>315.60000000000002</v>
      </c>
      <c r="KE9" s="33">
        <v>312.10000000000002</v>
      </c>
      <c r="KF9" s="33">
        <v>313.7</v>
      </c>
      <c r="KG9" s="33">
        <v>318.5</v>
      </c>
      <c r="KJ9" s="33">
        <v>315.60000000000002</v>
      </c>
      <c r="KK9" s="33">
        <v>318.39999999999998</v>
      </c>
      <c r="KL9" s="33">
        <v>318.39999999999998</v>
      </c>
      <c r="KM9" s="33">
        <v>314.5</v>
      </c>
      <c r="KN9" s="33">
        <v>311.39999999999998</v>
      </c>
      <c r="KQ9" s="33">
        <v>305.8</v>
      </c>
      <c r="KR9" s="33">
        <v>305.39999999999998</v>
      </c>
      <c r="KS9" s="33">
        <v>301.7</v>
      </c>
      <c r="KT9" s="33">
        <v>301.5</v>
      </c>
      <c r="KU9" s="33">
        <v>299.60000000000002</v>
      </c>
      <c r="KX9" s="33">
        <v>295.3</v>
      </c>
      <c r="KY9" s="33">
        <v>299.60000000000002</v>
      </c>
      <c r="KZ9" s="33">
        <v>299</v>
      </c>
      <c r="LA9" s="33">
        <v>298.39999999999998</v>
      </c>
      <c r="LB9" s="33">
        <v>298.60000000000002</v>
      </c>
      <c r="LE9" s="33">
        <v>297</v>
      </c>
      <c r="LF9" s="33">
        <v>295.3</v>
      </c>
      <c r="LG9" s="33">
        <v>293</v>
      </c>
      <c r="LH9" s="33">
        <v>287.5</v>
      </c>
      <c r="LI9" s="33">
        <v>287.5</v>
      </c>
      <c r="LL9" s="33">
        <v>290</v>
      </c>
      <c r="LM9" s="33">
        <v>289.3</v>
      </c>
      <c r="LN9" s="33">
        <v>289.3</v>
      </c>
      <c r="LO9" s="33">
        <v>290</v>
      </c>
      <c r="LP9" s="33">
        <v>288.3</v>
      </c>
      <c r="LS9" s="33">
        <v>289.5</v>
      </c>
      <c r="LT9" s="33">
        <v>289.5</v>
      </c>
      <c r="LU9" s="33">
        <v>288.10000000000002</v>
      </c>
      <c r="LV9" s="33">
        <v>288.10000000000002</v>
      </c>
      <c r="LW9" s="33">
        <v>289.8</v>
      </c>
      <c r="LZ9" s="33">
        <v>288.39999999999998</v>
      </c>
      <c r="MA9" s="33">
        <v>283.8</v>
      </c>
      <c r="MB9" s="33">
        <v>288.39999999999998</v>
      </c>
      <c r="MC9" s="33">
        <v>288.39999999999998</v>
      </c>
      <c r="MD9" s="33">
        <v>288.39999999999998</v>
      </c>
      <c r="MG9" s="33">
        <v>287.89999999999998</v>
      </c>
      <c r="MH9" s="33">
        <v>287.39999999999998</v>
      </c>
      <c r="MI9" s="33">
        <v>289.60000000000002</v>
      </c>
      <c r="MJ9" s="33">
        <v>287.7</v>
      </c>
      <c r="MK9" s="33">
        <v>284.5</v>
      </c>
      <c r="MN9" s="33">
        <v>286.2</v>
      </c>
      <c r="MO9" s="33">
        <v>286.89999999999998</v>
      </c>
      <c r="MP9" s="33">
        <v>287.2</v>
      </c>
      <c r="MQ9" s="33">
        <v>279.89999999999998</v>
      </c>
      <c r="MR9" s="33">
        <v>284.10000000000002</v>
      </c>
      <c r="MU9" s="33">
        <v>289.7</v>
      </c>
      <c r="MW9" s="33">
        <v>289.7</v>
      </c>
      <c r="MX9" s="33">
        <v>295</v>
      </c>
      <c r="MY9" s="33">
        <v>305.8</v>
      </c>
      <c r="NB9" s="33">
        <v>302.39999999999998</v>
      </c>
    </row>
    <row r="10" spans="1:367" s="7" customFormat="1" ht="15" x14ac:dyDescent="0.25">
      <c r="A10" s="2" t="s">
        <v>7</v>
      </c>
      <c r="B10" s="7">
        <v>4749</v>
      </c>
      <c r="C10" s="7">
        <v>4779</v>
      </c>
      <c r="D10" s="7">
        <v>4810</v>
      </c>
      <c r="E10" s="7">
        <v>4788</v>
      </c>
      <c r="F10" s="7">
        <v>4717</v>
      </c>
      <c r="I10" s="7">
        <v>4744</v>
      </c>
      <c r="J10" s="7">
        <v>4812</v>
      </c>
      <c r="K10" s="7">
        <v>4786</v>
      </c>
      <c r="L10" s="7">
        <v>4837</v>
      </c>
      <c r="M10" s="7">
        <v>4775</v>
      </c>
      <c r="P10" s="7">
        <v>4775</v>
      </c>
      <c r="Q10" s="7">
        <v>4725</v>
      </c>
      <c r="R10" s="7">
        <v>4770</v>
      </c>
      <c r="S10" s="7">
        <v>4762</v>
      </c>
      <c r="T10" s="7">
        <v>4690</v>
      </c>
      <c r="W10" s="7">
        <v>4816</v>
      </c>
      <c r="X10" s="7">
        <v>4821</v>
      </c>
      <c r="Y10" s="7">
        <v>4732</v>
      </c>
      <c r="Z10" s="7">
        <v>4653</v>
      </c>
      <c r="AA10" s="7">
        <v>4693</v>
      </c>
      <c r="AD10" s="7">
        <v>4555</v>
      </c>
      <c r="AE10" s="7">
        <v>4600</v>
      </c>
      <c r="AF10" s="7">
        <v>4602</v>
      </c>
      <c r="AG10" s="7">
        <v>4560</v>
      </c>
      <c r="AH10" s="7">
        <v>4473</v>
      </c>
      <c r="AK10" s="7">
        <v>4533</v>
      </c>
      <c r="AL10" s="7">
        <v>4594</v>
      </c>
      <c r="AM10" s="7">
        <v>4676</v>
      </c>
      <c r="AN10" s="7">
        <v>4794</v>
      </c>
      <c r="AO10" s="7">
        <v>4726</v>
      </c>
      <c r="AR10" s="7">
        <v>4726</v>
      </c>
      <c r="AS10" s="7">
        <v>4726</v>
      </c>
      <c r="AT10" s="7">
        <v>4635</v>
      </c>
      <c r="AU10" s="7">
        <v>4600</v>
      </c>
      <c r="AV10" s="7">
        <v>4559</v>
      </c>
      <c r="AY10" s="7">
        <v>4559</v>
      </c>
      <c r="AZ10" s="7">
        <v>4541</v>
      </c>
      <c r="BA10" s="7">
        <v>4483</v>
      </c>
      <c r="BB10" s="7">
        <v>4421</v>
      </c>
      <c r="BC10" s="7">
        <v>4402</v>
      </c>
      <c r="BF10" s="7">
        <v>4440</v>
      </c>
      <c r="BG10" s="7">
        <v>4491</v>
      </c>
      <c r="BH10" s="7">
        <v>4466</v>
      </c>
      <c r="BI10" s="7">
        <v>4466</v>
      </c>
      <c r="BJ10" s="7">
        <v>4462</v>
      </c>
      <c r="BM10" s="7">
        <v>4465</v>
      </c>
      <c r="BN10" s="7">
        <v>4451</v>
      </c>
      <c r="BO10" s="7">
        <v>4478</v>
      </c>
      <c r="BP10" s="7">
        <v>4583</v>
      </c>
      <c r="BQ10" s="7">
        <v>4560</v>
      </c>
      <c r="BT10" s="7">
        <v>4605</v>
      </c>
      <c r="BU10" s="7">
        <v>4723</v>
      </c>
      <c r="BV10" s="7">
        <v>4799</v>
      </c>
      <c r="BW10" s="7">
        <v>4794</v>
      </c>
      <c r="BX10" s="7">
        <v>4942</v>
      </c>
      <c r="CA10" s="7">
        <v>4870</v>
      </c>
      <c r="CB10" s="7">
        <v>4814</v>
      </c>
      <c r="CC10" s="7">
        <v>4900</v>
      </c>
      <c r="CD10" s="7">
        <v>4879</v>
      </c>
      <c r="CE10" s="7">
        <v>4764</v>
      </c>
      <c r="CH10" s="7">
        <v>4902</v>
      </c>
      <c r="CI10" s="7">
        <v>4842</v>
      </c>
      <c r="CJ10" s="7">
        <v>4767</v>
      </c>
      <c r="CK10" s="7">
        <v>4795</v>
      </c>
      <c r="CL10" s="7">
        <v>4795</v>
      </c>
      <c r="CO10" s="7">
        <v>4824</v>
      </c>
      <c r="CP10" s="7">
        <v>4860</v>
      </c>
      <c r="CQ10" s="7">
        <v>4885</v>
      </c>
      <c r="CR10" s="7">
        <v>4815</v>
      </c>
      <c r="CS10" s="7">
        <v>4889</v>
      </c>
      <c r="CV10" s="7">
        <v>4790</v>
      </c>
      <c r="CW10" s="7">
        <v>4752</v>
      </c>
      <c r="CX10" s="7">
        <v>4760</v>
      </c>
      <c r="CY10" s="7">
        <v>4602</v>
      </c>
      <c r="CZ10" s="7">
        <v>4589</v>
      </c>
      <c r="DC10" s="7">
        <v>4547</v>
      </c>
      <c r="DD10" s="7">
        <v>4491</v>
      </c>
      <c r="DE10" s="7">
        <v>4500</v>
      </c>
      <c r="DF10" s="7">
        <v>4412</v>
      </c>
      <c r="DG10" s="7">
        <v>4438</v>
      </c>
      <c r="DJ10" s="7">
        <v>4504</v>
      </c>
      <c r="DK10" s="7">
        <v>4531</v>
      </c>
      <c r="DL10" s="7">
        <v>4466</v>
      </c>
      <c r="DM10" s="7">
        <v>4482</v>
      </c>
      <c r="DN10" s="7">
        <v>4493</v>
      </c>
      <c r="DQ10" s="7">
        <v>4369</v>
      </c>
      <c r="DR10" s="7">
        <v>4229</v>
      </c>
      <c r="DS10" s="7">
        <v>4229</v>
      </c>
      <c r="DT10" s="7">
        <v>4257</v>
      </c>
      <c r="DU10" s="7">
        <v>4242</v>
      </c>
      <c r="DX10" s="7">
        <v>4317</v>
      </c>
      <c r="DY10" s="7">
        <v>4385</v>
      </c>
      <c r="DZ10" s="7">
        <v>4315</v>
      </c>
      <c r="EA10" s="7">
        <v>4201</v>
      </c>
      <c r="EB10" s="7">
        <v>4381</v>
      </c>
      <c r="EE10" s="7">
        <v>4452</v>
      </c>
      <c r="EF10" s="7">
        <v>4268</v>
      </c>
      <c r="EG10" s="7">
        <v>4355</v>
      </c>
      <c r="EH10" s="7">
        <v>4452</v>
      </c>
      <c r="EI10" s="7">
        <v>4527</v>
      </c>
      <c r="EL10" s="7">
        <v>4632</v>
      </c>
      <c r="EM10" s="7">
        <v>4581</v>
      </c>
      <c r="EN10" s="7">
        <v>4588</v>
      </c>
      <c r="EO10" s="7">
        <v>4519</v>
      </c>
      <c r="EP10" s="7">
        <v>4495</v>
      </c>
      <c r="ES10" s="7">
        <v>4495</v>
      </c>
      <c r="ET10" s="7">
        <v>4552</v>
      </c>
      <c r="EU10" s="7">
        <v>4588</v>
      </c>
      <c r="EV10" s="7">
        <v>4588</v>
      </c>
      <c r="EW10" s="7">
        <v>4552</v>
      </c>
      <c r="EZ10" s="7">
        <v>4414</v>
      </c>
      <c r="FA10" s="7">
        <v>4362</v>
      </c>
      <c r="FB10" s="7">
        <v>4313</v>
      </c>
      <c r="FC10" s="7">
        <v>4435</v>
      </c>
      <c r="FD10" s="7">
        <v>4363</v>
      </c>
      <c r="FG10" s="7">
        <v>4366</v>
      </c>
      <c r="FH10" s="7">
        <v>4367</v>
      </c>
      <c r="FI10" s="7">
        <v>4379</v>
      </c>
      <c r="FJ10" s="7">
        <v>4386</v>
      </c>
      <c r="FK10" s="7">
        <v>4368</v>
      </c>
      <c r="FN10" s="7">
        <v>4373</v>
      </c>
      <c r="FO10" s="7">
        <v>4430</v>
      </c>
      <c r="FP10" s="7">
        <v>4430</v>
      </c>
      <c r="FQ10" s="7">
        <v>4397</v>
      </c>
      <c r="FR10" s="7">
        <v>4394</v>
      </c>
      <c r="FU10" s="7">
        <v>4349</v>
      </c>
      <c r="FV10" s="7">
        <v>4276</v>
      </c>
      <c r="FW10" s="7">
        <v>4345</v>
      </c>
      <c r="FX10" s="7">
        <v>4349</v>
      </c>
      <c r="FY10" s="7">
        <v>4377</v>
      </c>
      <c r="GB10" s="7">
        <v>4583</v>
      </c>
      <c r="GC10" s="7">
        <v>4693</v>
      </c>
      <c r="GD10" s="7">
        <v>4860</v>
      </c>
      <c r="GE10" s="7">
        <v>4860</v>
      </c>
      <c r="GF10" s="7">
        <v>4962</v>
      </c>
      <c r="GI10" s="7">
        <v>4900</v>
      </c>
      <c r="GJ10" s="7">
        <v>4686</v>
      </c>
      <c r="GK10" s="7">
        <v>4626</v>
      </c>
      <c r="GL10" s="7">
        <v>4711</v>
      </c>
      <c r="GM10" s="7">
        <v>4755</v>
      </c>
      <c r="GP10" s="7">
        <v>4642</v>
      </c>
      <c r="GQ10" s="7">
        <v>4670</v>
      </c>
      <c r="GR10" s="7">
        <v>4621</v>
      </c>
      <c r="GS10" s="7">
        <v>4645</v>
      </c>
      <c r="GT10" s="7">
        <v>4656</v>
      </c>
      <c r="GW10" s="7">
        <v>4700</v>
      </c>
      <c r="GX10" s="7">
        <v>4666</v>
      </c>
      <c r="GY10" s="7">
        <v>4602</v>
      </c>
      <c r="GZ10" s="7">
        <v>4581</v>
      </c>
      <c r="HA10" s="7">
        <v>4366</v>
      </c>
      <c r="HD10" s="7">
        <v>4284</v>
      </c>
      <c r="HE10" s="7">
        <v>4275</v>
      </c>
      <c r="HF10" s="7">
        <v>4330</v>
      </c>
      <c r="HG10" s="7">
        <v>4287</v>
      </c>
      <c r="HH10" s="7">
        <v>4171</v>
      </c>
      <c r="HK10" s="7">
        <v>4104</v>
      </c>
      <c r="HL10" s="7">
        <v>4104</v>
      </c>
      <c r="HM10" s="7">
        <v>4225</v>
      </c>
      <c r="HN10" s="7">
        <v>4236</v>
      </c>
      <c r="HO10" s="7">
        <v>4274</v>
      </c>
      <c r="HR10" s="7">
        <v>4161</v>
      </c>
      <c r="HS10" s="7">
        <v>4068</v>
      </c>
      <c r="HT10" s="7">
        <v>4005</v>
      </c>
      <c r="HU10" s="7">
        <v>3947</v>
      </c>
      <c r="HV10" s="7">
        <v>3995</v>
      </c>
      <c r="HY10" s="7">
        <v>4047</v>
      </c>
      <c r="HZ10" s="7">
        <v>4071</v>
      </c>
      <c r="IA10" s="7">
        <v>4100</v>
      </c>
      <c r="IB10" s="7">
        <v>4044</v>
      </c>
      <c r="IC10" s="7">
        <v>4147</v>
      </c>
      <c r="IF10" s="7">
        <v>4170</v>
      </c>
      <c r="IG10" s="7">
        <v>4115</v>
      </c>
      <c r="IH10" s="7">
        <v>4180</v>
      </c>
      <c r="II10" s="7">
        <v>4317</v>
      </c>
      <c r="IJ10" s="7">
        <v>4314</v>
      </c>
      <c r="IM10" s="7">
        <v>4314</v>
      </c>
      <c r="IN10" s="7">
        <v>4207</v>
      </c>
      <c r="IO10" s="7">
        <v>4135</v>
      </c>
      <c r="IP10" s="7">
        <v>4232</v>
      </c>
      <c r="IQ10" s="7">
        <v>4077</v>
      </c>
      <c r="IT10" s="7">
        <v>4161</v>
      </c>
      <c r="IU10" s="7">
        <v>4085</v>
      </c>
      <c r="IV10" s="7">
        <v>4032</v>
      </c>
      <c r="IW10" s="7">
        <v>4081</v>
      </c>
      <c r="IX10" s="7">
        <v>4069</v>
      </c>
      <c r="JA10" s="7">
        <v>3975</v>
      </c>
      <c r="JB10" s="7">
        <v>4055</v>
      </c>
      <c r="JC10" s="7">
        <v>4099</v>
      </c>
      <c r="JD10" s="7">
        <v>4175</v>
      </c>
      <c r="JE10" s="7">
        <v>4216</v>
      </c>
      <c r="JH10" s="7">
        <v>4262</v>
      </c>
      <c r="JI10" s="7">
        <v>4395</v>
      </c>
      <c r="JJ10" s="7">
        <v>4438</v>
      </c>
      <c r="JK10" s="7">
        <v>4292</v>
      </c>
      <c r="JL10" s="7">
        <v>4218</v>
      </c>
      <c r="JO10" s="7">
        <v>4351</v>
      </c>
      <c r="JP10" s="7">
        <v>4291</v>
      </c>
      <c r="JQ10" s="7">
        <v>4372</v>
      </c>
      <c r="JR10" s="7">
        <v>4469</v>
      </c>
      <c r="JS10" s="7">
        <v>4404</v>
      </c>
      <c r="JV10" s="7">
        <v>4456</v>
      </c>
      <c r="JW10" s="7">
        <v>4337</v>
      </c>
      <c r="JX10" s="7">
        <v>4326</v>
      </c>
      <c r="JY10" s="7">
        <v>4387</v>
      </c>
      <c r="JZ10" s="7">
        <v>4344</v>
      </c>
      <c r="KC10" s="7">
        <v>4216</v>
      </c>
      <c r="KD10" s="7">
        <v>4245</v>
      </c>
      <c r="KE10" s="7">
        <v>4168</v>
      </c>
      <c r="KF10" s="7">
        <v>4259</v>
      </c>
      <c r="KG10" s="7">
        <v>4182</v>
      </c>
      <c r="KJ10" s="7">
        <v>4239</v>
      </c>
      <c r="KK10" s="7">
        <v>4369</v>
      </c>
      <c r="KL10" s="7">
        <v>4339</v>
      </c>
      <c r="KM10" s="7">
        <v>4433</v>
      </c>
      <c r="KN10" s="7">
        <v>4415</v>
      </c>
      <c r="KQ10" s="7">
        <v>4269</v>
      </c>
      <c r="KR10" s="7">
        <v>4280</v>
      </c>
      <c r="KS10" s="7">
        <v>4381</v>
      </c>
      <c r="KT10" s="7">
        <v>4514</v>
      </c>
      <c r="KU10" s="7">
        <v>4630</v>
      </c>
      <c r="KX10" s="7">
        <v>4556</v>
      </c>
      <c r="KY10" s="7">
        <v>4499</v>
      </c>
      <c r="KZ10" s="7">
        <v>4634</v>
      </c>
      <c r="LA10" s="7">
        <v>4832</v>
      </c>
      <c r="LB10" s="7">
        <v>4877</v>
      </c>
      <c r="LE10" s="7">
        <v>4814</v>
      </c>
      <c r="LF10" s="7">
        <v>4623</v>
      </c>
      <c r="LG10" s="7">
        <v>4518</v>
      </c>
      <c r="LH10" s="7">
        <v>4444</v>
      </c>
      <c r="LI10" s="7">
        <v>4444</v>
      </c>
      <c r="LL10" s="7">
        <v>4552</v>
      </c>
      <c r="LM10" s="7">
        <v>4484</v>
      </c>
      <c r="LN10" s="7">
        <v>4484</v>
      </c>
      <c r="LO10" s="7">
        <v>4218</v>
      </c>
      <c r="LP10" s="7">
        <v>4177</v>
      </c>
      <c r="LS10" s="7">
        <v>4121</v>
      </c>
      <c r="LT10" s="7">
        <v>4259</v>
      </c>
      <c r="LU10" s="7">
        <v>4075</v>
      </c>
      <c r="LV10" s="7">
        <v>4075</v>
      </c>
      <c r="LW10" s="7">
        <v>4161</v>
      </c>
      <c r="LZ10" s="7">
        <v>4127</v>
      </c>
      <c r="MA10" s="7">
        <v>4195</v>
      </c>
      <c r="MB10" s="7">
        <v>4123</v>
      </c>
      <c r="MC10" s="7">
        <v>4212</v>
      </c>
      <c r="MD10" s="7">
        <v>4278</v>
      </c>
      <c r="MG10" s="7">
        <v>4263</v>
      </c>
      <c r="MH10" s="7">
        <v>4256</v>
      </c>
      <c r="MI10" s="7">
        <v>4226</v>
      </c>
      <c r="MJ10" s="7">
        <v>4247</v>
      </c>
      <c r="MK10" s="7">
        <v>4228</v>
      </c>
      <c r="MN10" s="7">
        <v>4172</v>
      </c>
      <c r="MO10" s="7">
        <v>4062</v>
      </c>
      <c r="MP10" s="7">
        <v>3955</v>
      </c>
      <c r="MQ10" s="7">
        <v>4001</v>
      </c>
      <c r="MR10" s="7">
        <v>3978</v>
      </c>
      <c r="MU10" s="7">
        <v>4023</v>
      </c>
      <c r="MW10" s="7">
        <v>4023</v>
      </c>
      <c r="MX10" s="7">
        <v>3947</v>
      </c>
      <c r="MY10" s="7">
        <v>3952</v>
      </c>
      <c r="NB10" s="7">
        <v>3972</v>
      </c>
    </row>
    <row r="11" spans="1:367" s="8" customFormat="1" ht="15" x14ac:dyDescent="0.25">
      <c r="A11" s="32" t="s">
        <v>8</v>
      </c>
      <c r="B11" s="8">
        <f>B10*0.220462</f>
        <v>1046.9740380000001</v>
      </c>
      <c r="C11" s="8">
        <f>C10*0.220462</f>
        <v>1053.587898</v>
      </c>
      <c r="D11" s="8">
        <f t="shared" ref="D11:E11" si="48">D10*0.220462</f>
        <v>1060.4222199999999</v>
      </c>
      <c r="E11" s="8">
        <f t="shared" si="48"/>
        <v>1055.572056</v>
      </c>
      <c r="F11" s="8">
        <f>F10*0.220462</f>
        <v>1039.9192539999999</v>
      </c>
      <c r="I11" s="8">
        <f>I10*0.220462</f>
        <v>1045.8717279999998</v>
      </c>
      <c r="J11" s="8">
        <f>J10*0.220462</f>
        <v>1060.8631439999999</v>
      </c>
      <c r="K11" s="8">
        <f t="shared" ref="K11:L11" si="49">K10*0.220462</f>
        <v>1055.131132</v>
      </c>
      <c r="L11" s="8">
        <f t="shared" si="49"/>
        <v>1066.3746939999999</v>
      </c>
      <c r="M11" s="8">
        <f>M10*0.220462</f>
        <v>1052.70605</v>
      </c>
      <c r="P11" s="8">
        <f>P10*0.220462</f>
        <v>1052.70605</v>
      </c>
      <c r="Q11" s="8">
        <f>Q10*0.220462</f>
        <v>1041.6829499999999</v>
      </c>
      <c r="R11" s="8">
        <f t="shared" ref="R11:S11" si="50">R10*0.220462</f>
        <v>1051.60374</v>
      </c>
      <c r="S11" s="8">
        <f t="shared" si="50"/>
        <v>1049.840044</v>
      </c>
      <c r="T11" s="8">
        <f>T10*0.220462</f>
        <v>1033.96678</v>
      </c>
      <c r="W11" s="8">
        <f>W10*0.220462</f>
        <v>1061.7449919999999</v>
      </c>
      <c r="X11" s="8">
        <f>X10*0.220462</f>
        <v>1062.8473019999999</v>
      </c>
      <c r="Y11" s="8">
        <f t="shared" ref="Y11:Z11" si="51">Y10*0.220462</f>
        <v>1043.2261839999999</v>
      </c>
      <c r="Z11" s="8">
        <f t="shared" si="51"/>
        <v>1025.8096860000001</v>
      </c>
      <c r="AA11" s="8">
        <f>AA10*0.220462</f>
        <v>1034.628166</v>
      </c>
      <c r="AD11" s="8">
        <f>AD10*0.220462</f>
        <v>1004.2044099999999</v>
      </c>
      <c r="AE11" s="8">
        <f>AE10*0.220462</f>
        <v>1014.1251999999999</v>
      </c>
      <c r="AF11" s="8">
        <f t="shared" ref="AF11:AG11" si="52">AF10*0.220462</f>
        <v>1014.5661239999999</v>
      </c>
      <c r="AG11" s="8">
        <f t="shared" si="52"/>
        <v>1005.3067199999999</v>
      </c>
      <c r="AH11" s="8">
        <f>AH10*0.220462</f>
        <v>986.12652600000001</v>
      </c>
      <c r="AK11" s="8">
        <f>AK10*0.220462</f>
        <v>999.35424599999999</v>
      </c>
      <c r="AL11" s="8">
        <f>AL10*0.220462</f>
        <v>1012.802428</v>
      </c>
      <c r="AM11" s="8">
        <f t="shared" ref="AM11:AN11" si="53">AM10*0.220462</f>
        <v>1030.880312</v>
      </c>
      <c r="AN11" s="8">
        <f t="shared" si="53"/>
        <v>1056.894828</v>
      </c>
      <c r="AO11" s="8">
        <f>AO10*0.220462</f>
        <v>1041.9034119999999</v>
      </c>
      <c r="AR11" s="8">
        <f>AR10*0.220462</f>
        <v>1041.9034119999999</v>
      </c>
      <c r="AS11" s="8">
        <f>AS10*0.220462</f>
        <v>1041.9034119999999</v>
      </c>
      <c r="AT11" s="8">
        <f t="shared" ref="AT11:AU11" si="54">AT10*0.220462</f>
        <v>1021.84137</v>
      </c>
      <c r="AU11" s="8">
        <f t="shared" si="54"/>
        <v>1014.1251999999999</v>
      </c>
      <c r="AV11" s="8">
        <f>AV10*0.220462</f>
        <v>1005.0862579999999</v>
      </c>
      <c r="AY11" s="8">
        <f>AY10*0.220462</f>
        <v>1005.0862579999999</v>
      </c>
      <c r="AZ11" s="8">
        <f>AZ10*0.220462</f>
        <v>1001.117942</v>
      </c>
      <c r="BA11" s="8">
        <f t="shared" ref="BA11:BB11" si="55">BA10*0.220462</f>
        <v>988.33114599999999</v>
      </c>
      <c r="BB11" s="8">
        <f t="shared" si="55"/>
        <v>974.66250200000002</v>
      </c>
      <c r="BC11" s="8">
        <f>BC10*0.220462</f>
        <v>970.47372399999995</v>
      </c>
      <c r="BF11" s="8">
        <f>BF10*0.220462</f>
        <v>978.85127999999997</v>
      </c>
      <c r="BG11" s="8">
        <f>BG10*0.220462</f>
        <v>990.09484199999997</v>
      </c>
      <c r="BH11" s="8">
        <f t="shared" ref="BH11:BI11" si="56">BH10*0.220462</f>
        <v>984.58329199999991</v>
      </c>
      <c r="BI11" s="8">
        <f t="shared" si="56"/>
        <v>984.58329199999991</v>
      </c>
      <c r="BJ11" s="8">
        <f>BJ10*0.220462</f>
        <v>983.70144399999992</v>
      </c>
      <c r="BM11" s="8">
        <f>BM10*0.220462</f>
        <v>984.36282999999992</v>
      </c>
      <c r="BN11" s="8">
        <f>BN10*0.220462</f>
        <v>981.27636199999995</v>
      </c>
      <c r="BO11" s="8">
        <f t="shared" ref="BO11:BP11" si="57">BO10*0.220462</f>
        <v>987.228836</v>
      </c>
      <c r="BP11" s="8">
        <f t="shared" si="57"/>
        <v>1010.377346</v>
      </c>
      <c r="BQ11" s="8">
        <f>BQ10*0.220462</f>
        <v>1005.3067199999999</v>
      </c>
      <c r="BT11" s="8">
        <f>BT10*0.220462</f>
        <v>1015.2275099999999</v>
      </c>
      <c r="BU11" s="8">
        <f>BU10*0.220462</f>
        <v>1041.2420259999999</v>
      </c>
      <c r="BV11" s="8">
        <f t="shared" ref="BV11:BW11" si="58">BV10*0.220462</f>
        <v>1057.9971379999999</v>
      </c>
      <c r="BW11" s="8">
        <f t="shared" si="58"/>
        <v>1056.894828</v>
      </c>
      <c r="BX11" s="8">
        <f>BX10*0.220462</f>
        <v>1089.5232039999999</v>
      </c>
      <c r="CA11" s="8">
        <f>CA10*0.220462</f>
        <v>1073.64994</v>
      </c>
      <c r="CB11" s="8">
        <f>CB10*0.220462</f>
        <v>1061.3040679999999</v>
      </c>
      <c r="CC11" s="8">
        <f t="shared" ref="CC11:CD11" si="59">CC10*0.220462</f>
        <v>1080.2637999999999</v>
      </c>
      <c r="CD11" s="8">
        <f t="shared" si="59"/>
        <v>1075.634098</v>
      </c>
      <c r="CE11" s="8">
        <f>CE10*0.220462</f>
        <v>1050.280968</v>
      </c>
      <c r="CH11" s="8">
        <f>CH10*0.220462</f>
        <v>1080.7047239999999</v>
      </c>
      <c r="CI11" s="8">
        <f>CI10*0.220462</f>
        <v>1067.4770039999999</v>
      </c>
      <c r="CJ11" s="8">
        <f t="shared" ref="CJ11:CK11" si="60">CJ10*0.220462</f>
        <v>1050.942354</v>
      </c>
      <c r="CK11" s="8">
        <f t="shared" si="60"/>
        <v>1057.11529</v>
      </c>
      <c r="CL11" s="8">
        <f>CL10*0.220462</f>
        <v>1057.11529</v>
      </c>
      <c r="CO11" s="8">
        <f>CO10*0.220462</f>
        <v>1063.5086879999999</v>
      </c>
      <c r="CP11" s="8">
        <f>CP10*0.220462</f>
        <v>1071.44532</v>
      </c>
      <c r="CQ11" s="8">
        <f t="shared" ref="CQ11:CR11" si="61">CQ10*0.220462</f>
        <v>1076.95687</v>
      </c>
      <c r="CR11" s="8">
        <f t="shared" si="61"/>
        <v>1061.5245299999999</v>
      </c>
      <c r="CS11" s="8">
        <f>CS10*0.220462</f>
        <v>1077.838718</v>
      </c>
      <c r="CV11" s="8">
        <f>CV10*0.220462</f>
        <v>1056.01298</v>
      </c>
      <c r="CW11" s="8">
        <f>CW10*0.220462</f>
        <v>1047.6354240000001</v>
      </c>
      <c r="CX11" s="8">
        <f t="shared" ref="CX11:CY11" si="62">CX10*0.220462</f>
        <v>1049.39912</v>
      </c>
      <c r="CY11" s="8">
        <f t="shared" si="62"/>
        <v>1014.5661239999999</v>
      </c>
      <c r="CZ11" s="8">
        <f>CZ10*0.220462</f>
        <v>1011.700118</v>
      </c>
      <c r="DC11" s="8">
        <f>DC10*0.220462</f>
        <v>1002.440714</v>
      </c>
      <c r="DD11" s="8">
        <f>DD10*0.220462</f>
        <v>990.09484199999997</v>
      </c>
      <c r="DE11" s="8">
        <f t="shared" ref="DE11:DF11" si="63">DE10*0.220462</f>
        <v>992.07899999999995</v>
      </c>
      <c r="DF11" s="8">
        <f t="shared" si="63"/>
        <v>972.67834399999992</v>
      </c>
      <c r="DG11" s="8">
        <f>DG10*0.220462</f>
        <v>978.41035599999998</v>
      </c>
      <c r="DJ11" s="8">
        <f>DJ10*0.220462</f>
        <v>992.96084799999994</v>
      </c>
      <c r="DK11" s="8">
        <f>DK10*0.220462</f>
        <v>998.91332199999999</v>
      </c>
      <c r="DL11" s="8">
        <f t="shared" ref="DL11:DM11" si="64">DL10*0.220462</f>
        <v>984.58329199999991</v>
      </c>
      <c r="DM11" s="8">
        <f t="shared" si="64"/>
        <v>988.11068399999999</v>
      </c>
      <c r="DN11" s="8">
        <f>DN10*0.220462</f>
        <v>990.53576599999997</v>
      </c>
      <c r="DQ11" s="8">
        <f>DQ10*0.220462</f>
        <v>963.19847799999991</v>
      </c>
      <c r="DR11" s="8">
        <f>DR10*0.220462</f>
        <v>932.333798</v>
      </c>
      <c r="DS11" s="8">
        <f>DS10*0.220462</f>
        <v>932.333798</v>
      </c>
      <c r="DT11" s="8">
        <f t="shared" ref="DT11" si="65">DT10*0.220462</f>
        <v>938.50673399999994</v>
      </c>
      <c r="DU11" s="8">
        <f>DU10*0.220462</f>
        <v>935.19980399999997</v>
      </c>
      <c r="DX11" s="8">
        <f>DX10*0.220462</f>
        <v>951.73445399999991</v>
      </c>
      <c r="DY11" s="8">
        <f>DY10*0.220462</f>
        <v>966.72586999999999</v>
      </c>
      <c r="DZ11" s="8">
        <f>DZ10*0.220462</f>
        <v>951.29352999999992</v>
      </c>
      <c r="EA11" s="8">
        <f t="shared" ref="EA11" si="66">EA10*0.220462</f>
        <v>926.16086199999995</v>
      </c>
      <c r="EB11" s="8">
        <f>EB10*0.220462</f>
        <v>965.844022</v>
      </c>
      <c r="EE11" s="8">
        <f>EE10*0.220462</f>
        <v>981.49682399999995</v>
      </c>
      <c r="EF11" s="8">
        <f>EF10*0.220462</f>
        <v>940.93181599999991</v>
      </c>
      <c r="EG11" s="8">
        <f>EG10*0.220462</f>
        <v>960.11200999999994</v>
      </c>
      <c r="EH11" s="8">
        <f t="shared" ref="EH11" si="67">EH10*0.220462</f>
        <v>981.49682399999995</v>
      </c>
      <c r="EI11" s="8">
        <f>EI10*0.220462</f>
        <v>998.031474</v>
      </c>
      <c r="EL11" s="8">
        <f>EL10*0.220462</f>
        <v>1021.179984</v>
      </c>
      <c r="EM11" s="8">
        <f>EM10*0.220462</f>
        <v>1009.936422</v>
      </c>
      <c r="EN11" s="8">
        <f>EN10*0.220462</f>
        <v>1011.479656</v>
      </c>
      <c r="EO11" s="8">
        <f t="shared" ref="EO11" si="68">EO10*0.220462</f>
        <v>996.26777799999991</v>
      </c>
      <c r="EP11" s="8">
        <f>EP10*0.220462</f>
        <v>990.97668999999996</v>
      </c>
      <c r="ES11" s="8">
        <f>ES10*0.220462</f>
        <v>990.97668999999996</v>
      </c>
      <c r="ET11" s="8">
        <f>ET10*0.220462</f>
        <v>1003.5430239999999</v>
      </c>
      <c r="EU11" s="8">
        <f>EU10*0.220462</f>
        <v>1011.479656</v>
      </c>
      <c r="EV11" s="8">
        <f>EV10*0.220462</f>
        <v>1011.479656</v>
      </c>
      <c r="EW11" s="8">
        <f>EW10*0.220462</f>
        <v>1003.5430239999999</v>
      </c>
      <c r="EZ11" s="8">
        <f>EZ10*0.220462</f>
        <v>973.11926799999992</v>
      </c>
      <c r="FA11" s="8">
        <f>FA10*0.220462</f>
        <v>961.65524399999993</v>
      </c>
      <c r="FB11" s="8">
        <f>FB10*0.220462</f>
        <v>950.85260599999992</v>
      </c>
      <c r="FC11" s="8">
        <f>FC10*0.220462</f>
        <v>977.74896999999999</v>
      </c>
      <c r="FD11" s="8">
        <f>FD10*0.220462</f>
        <v>961.87570599999992</v>
      </c>
      <c r="FG11" s="8">
        <f>FG10*0.220462</f>
        <v>962.53709199999992</v>
      </c>
      <c r="FH11" s="8">
        <f>FH10*0.220462</f>
        <v>962.75755399999991</v>
      </c>
      <c r="FI11" s="8">
        <f>FI10*0.220462</f>
        <v>965.403098</v>
      </c>
      <c r="FJ11" s="8">
        <f>FJ10*0.220462</f>
        <v>966.94633199999998</v>
      </c>
      <c r="FK11" s="8">
        <f>FK10*0.220462</f>
        <v>962.97801599999991</v>
      </c>
      <c r="FN11" s="8">
        <f>FN10*0.220462</f>
        <v>964.08032600000001</v>
      </c>
      <c r="FO11" s="8">
        <f>FO10*0.220462</f>
        <v>976.64666</v>
      </c>
      <c r="FP11" s="8">
        <f>FP10*0.220462</f>
        <v>976.64666</v>
      </c>
      <c r="FQ11" s="8">
        <f>FQ10*0.220462</f>
        <v>969.37141399999996</v>
      </c>
      <c r="FR11" s="8">
        <f>FR10*0.220462</f>
        <v>968.71002799999997</v>
      </c>
      <c r="FU11" s="8">
        <f>FU10*0.220462</f>
        <v>958.78923799999995</v>
      </c>
      <c r="FV11" s="8">
        <f>FV10*0.220462</f>
        <v>942.69551200000001</v>
      </c>
      <c r="FW11" s="8">
        <f>FW10*0.220462</f>
        <v>957.90738999999996</v>
      </c>
      <c r="FX11" s="8">
        <f>FX10*0.220462</f>
        <v>958.78923799999995</v>
      </c>
      <c r="FY11" s="8">
        <f>FY10*0.220462</f>
        <v>964.962174</v>
      </c>
      <c r="GB11" s="8">
        <f>GB10*0.220462</f>
        <v>1010.377346</v>
      </c>
      <c r="GC11" s="8">
        <f>GC10*0.220462</f>
        <v>1034.628166</v>
      </c>
      <c r="GD11" s="8">
        <f>GD10*0.220462</f>
        <v>1071.44532</v>
      </c>
      <c r="GE11" s="8">
        <f>GE10*0.220462</f>
        <v>1071.44532</v>
      </c>
      <c r="GF11" s="8">
        <f>GF10*0.220462</f>
        <v>1093.932444</v>
      </c>
      <c r="GI11" s="8">
        <f>GI10*0.220462</f>
        <v>1080.2637999999999</v>
      </c>
      <c r="GJ11" s="8">
        <f>GJ10*0.220462</f>
        <v>1033.084932</v>
      </c>
      <c r="GK11" s="8">
        <f>GK10*0.220462</f>
        <v>1019.857212</v>
      </c>
      <c r="GL11" s="8">
        <f>GL10*0.220462</f>
        <v>1038.5964819999999</v>
      </c>
      <c r="GM11" s="8">
        <f>GM10*0.220462</f>
        <v>1048.2968100000001</v>
      </c>
      <c r="GP11" s="8">
        <f>GP10*0.220462</f>
        <v>1023.384604</v>
      </c>
      <c r="GQ11" s="8">
        <f>GQ10*0.220462</f>
        <v>1029.55754</v>
      </c>
      <c r="GR11" s="8">
        <f>GR10*0.220462</f>
        <v>1018.754902</v>
      </c>
      <c r="GS11" s="8">
        <f>GS10*0.220462</f>
        <v>1024.0459899999998</v>
      </c>
      <c r="GT11" s="8">
        <f>GT10*0.220462</f>
        <v>1026.471072</v>
      </c>
      <c r="GW11" s="8">
        <f>GW10*0.220462</f>
        <v>1036.1713999999999</v>
      </c>
      <c r="GX11" s="8">
        <f>GX10*0.220462</f>
        <v>1028.675692</v>
      </c>
      <c r="GY11" s="8">
        <f>GY10*0.220462</f>
        <v>1014.5661239999999</v>
      </c>
      <c r="GZ11" s="8">
        <f>GZ10*0.220462</f>
        <v>1009.936422</v>
      </c>
      <c r="HA11" s="8">
        <f>HA10*0.220462</f>
        <v>962.53709199999992</v>
      </c>
      <c r="HD11" s="8">
        <f>HD10*0.220462</f>
        <v>944.45920799999999</v>
      </c>
      <c r="HE11" s="8">
        <f>HE10*0.220462</f>
        <v>942.47505000000001</v>
      </c>
      <c r="HF11" s="8">
        <f>HF10*0.220462</f>
        <v>954.60046</v>
      </c>
      <c r="HG11" s="8">
        <f>HG10*0.220462</f>
        <v>945.12059399999998</v>
      </c>
      <c r="HH11" s="8">
        <f>HH10*0.220462</f>
        <v>919.54700200000002</v>
      </c>
      <c r="HK11" s="8">
        <f>HK10*0.220462</f>
        <v>904.77604799999995</v>
      </c>
      <c r="HL11" s="8">
        <f>HL10*0.220462</f>
        <v>904.77604799999995</v>
      </c>
      <c r="HM11" s="8">
        <f>HM10*0.220462</f>
        <v>931.45195000000001</v>
      </c>
      <c r="HN11" s="8">
        <f>HN10*0.220462</f>
        <v>933.87703199999999</v>
      </c>
      <c r="HO11" s="8">
        <f>HO10*0.220462</f>
        <v>942.25458800000001</v>
      </c>
      <c r="HR11" s="8">
        <f>HR10*0.220462</f>
        <v>917.34238199999993</v>
      </c>
      <c r="HS11" s="8">
        <f>HS10*0.220462</f>
        <v>896.83941599999991</v>
      </c>
      <c r="HT11" s="8">
        <f>HT10*0.220462</f>
        <v>882.95030999999994</v>
      </c>
      <c r="HU11" s="8">
        <f>HU10*0.220462</f>
        <v>870.16351399999996</v>
      </c>
      <c r="HV11" s="8">
        <f>HV10*0.220462</f>
        <v>880.74568999999997</v>
      </c>
      <c r="HY11" s="8">
        <f>HY10*0.220462</f>
        <v>892.20971399999996</v>
      </c>
      <c r="HZ11" s="8">
        <f>HZ10*0.220462</f>
        <v>897.50080199999991</v>
      </c>
      <c r="IA11" s="8">
        <f>IA10*0.220462</f>
        <v>903.89419999999996</v>
      </c>
      <c r="IB11" s="8">
        <f>IB10*0.220462</f>
        <v>891.54832799999997</v>
      </c>
      <c r="IC11" s="8">
        <f>IC10*0.220462</f>
        <v>914.25591399999996</v>
      </c>
      <c r="IF11" s="8">
        <f>IF10*0.220462</f>
        <v>919.32653999999991</v>
      </c>
      <c r="IG11" s="8">
        <f>IG10*0.220462</f>
        <v>907.20112999999992</v>
      </c>
      <c r="IH11" s="8">
        <f>IH10*0.220462</f>
        <v>921.53116</v>
      </c>
      <c r="II11" s="8">
        <f>II10*0.220462</f>
        <v>951.73445399999991</v>
      </c>
      <c r="IJ11" s="8">
        <f>IJ10*0.220462</f>
        <v>951.07306799999992</v>
      </c>
      <c r="IM11" s="8">
        <f>IM10*0.220462</f>
        <v>951.07306799999992</v>
      </c>
      <c r="IN11" s="8">
        <f>IN10*0.220462</f>
        <v>927.48363399999994</v>
      </c>
      <c r="IO11" s="8">
        <f>IO10*0.220462</f>
        <v>911.61036999999999</v>
      </c>
      <c r="IP11" s="8">
        <f>IP10*0.220462</f>
        <v>932.99518399999999</v>
      </c>
      <c r="IQ11" s="8">
        <f>IQ10*0.220462</f>
        <v>898.82357400000001</v>
      </c>
      <c r="IT11" s="8">
        <f>IT10*0.220462</f>
        <v>917.34238199999993</v>
      </c>
      <c r="IU11" s="8">
        <f>IU10*0.220462</f>
        <v>900.58726999999999</v>
      </c>
      <c r="IV11" s="8">
        <f>IV10*0.220462</f>
        <v>888.902784</v>
      </c>
      <c r="IW11" s="8">
        <f>IW10*0.220462</f>
        <v>899.705422</v>
      </c>
      <c r="IX11" s="8">
        <f>IX10*0.220462</f>
        <v>897.05987799999991</v>
      </c>
      <c r="JA11" s="8">
        <f>JA10*0.220462</f>
        <v>876.33645000000001</v>
      </c>
      <c r="JB11" s="8">
        <f>JB10*0.220462</f>
        <v>893.97340999999994</v>
      </c>
      <c r="JC11" s="8">
        <f>JC10*0.220462</f>
        <v>903.67373799999996</v>
      </c>
      <c r="JD11" s="8">
        <f>JD10*0.220462</f>
        <v>920.42885000000001</v>
      </c>
      <c r="JE11" s="8">
        <f>JE10*0.220462</f>
        <v>929.46779199999992</v>
      </c>
      <c r="JH11" s="8">
        <f>JH10*0.220462</f>
        <v>939.60904399999993</v>
      </c>
      <c r="JI11" s="8">
        <f>JI10*0.220462</f>
        <v>968.93048999999996</v>
      </c>
      <c r="JJ11" s="8">
        <f>JJ10*0.220462</f>
        <v>978.41035599999998</v>
      </c>
      <c r="JK11" s="8">
        <f>JK10*0.220462</f>
        <v>946.22290399999997</v>
      </c>
      <c r="JL11" s="8">
        <f>JL10*0.220462</f>
        <v>929.90871599999991</v>
      </c>
      <c r="JO11" s="8">
        <f>JO10*0.220462</f>
        <v>959.23016199999995</v>
      </c>
      <c r="JP11" s="8">
        <f>JP10*0.220462</f>
        <v>946.00244199999997</v>
      </c>
      <c r="JQ11" s="8">
        <f>JQ10*0.220462</f>
        <v>963.85986400000002</v>
      </c>
      <c r="JR11" s="8">
        <f>JR10*0.220462</f>
        <v>985.24467799999991</v>
      </c>
      <c r="JS11" s="8">
        <f>JS10*0.220462</f>
        <v>970.91464799999994</v>
      </c>
      <c r="JV11" s="8">
        <f>JV10*0.220462</f>
        <v>982.37867199999994</v>
      </c>
      <c r="JW11" s="8">
        <f>JW10*0.220462</f>
        <v>956.14369399999998</v>
      </c>
      <c r="JX11" s="8">
        <f>JX10*0.220462</f>
        <v>953.71861200000001</v>
      </c>
      <c r="JY11" s="8">
        <f>JY10*0.220462</f>
        <v>967.16679399999998</v>
      </c>
      <c r="JZ11" s="8">
        <f>JZ10*0.220462</f>
        <v>957.68692799999997</v>
      </c>
      <c r="KC11" s="8">
        <f>KC10*0.220462</f>
        <v>929.46779199999992</v>
      </c>
      <c r="KD11" s="8">
        <f>KD10*0.220462</f>
        <v>935.86118999999997</v>
      </c>
      <c r="KE11" s="8">
        <f>KE10*0.220462</f>
        <v>918.88561599999991</v>
      </c>
      <c r="KF11" s="8">
        <f>KF10*0.220462</f>
        <v>938.94765799999993</v>
      </c>
      <c r="KG11" s="8">
        <f>KG10*0.220462</f>
        <v>921.972084</v>
      </c>
      <c r="KJ11" s="8">
        <f t="shared" ref="KJ11:KU11" si="69">KJ10*0.220462</f>
        <v>934.53841799999998</v>
      </c>
      <c r="KK11" s="8">
        <f t="shared" si="69"/>
        <v>963.19847799999991</v>
      </c>
      <c r="KL11" s="8">
        <f t="shared" si="69"/>
        <v>956.58461799999998</v>
      </c>
      <c r="KM11" s="8">
        <f t="shared" si="69"/>
        <v>977.30804599999999</v>
      </c>
      <c r="KN11" s="8">
        <f t="shared" si="69"/>
        <v>973.33972999999992</v>
      </c>
      <c r="KQ11" s="8">
        <f t="shared" si="69"/>
        <v>941.15227799999991</v>
      </c>
      <c r="KR11" s="8">
        <f t="shared" si="69"/>
        <v>943.57736</v>
      </c>
      <c r="KS11" s="8">
        <f t="shared" si="69"/>
        <v>965.844022</v>
      </c>
      <c r="KT11" s="8">
        <f t="shared" si="69"/>
        <v>995.16546799999992</v>
      </c>
      <c r="KU11" s="8">
        <f t="shared" si="69"/>
        <v>1020.73906</v>
      </c>
      <c r="KX11" s="8">
        <f t="shared" ref="KX11:LE11" si="70">KX10*0.220462</f>
        <v>1004.4248719999999</v>
      </c>
      <c r="KY11" s="8">
        <f t="shared" si="70"/>
        <v>991.85853799999995</v>
      </c>
      <c r="KZ11" s="8">
        <f t="shared" si="70"/>
        <v>1021.620908</v>
      </c>
      <c r="LA11" s="8">
        <f t="shared" si="70"/>
        <v>1065.2723839999999</v>
      </c>
      <c r="LB11" s="8">
        <f t="shared" si="70"/>
        <v>1075.193174</v>
      </c>
      <c r="LE11" s="8">
        <f t="shared" si="70"/>
        <v>1061.3040679999999</v>
      </c>
      <c r="LF11" s="8">
        <f>LF10*0.220462</f>
        <v>1019.195826</v>
      </c>
      <c r="LG11" s="8">
        <f>LG10*0.220462</f>
        <v>996.04731599999991</v>
      </c>
      <c r="LH11" s="8">
        <f>LH10*0.220462</f>
        <v>979.73312799999997</v>
      </c>
      <c r="LI11" s="8">
        <f>LI10*0.220462</f>
        <v>979.73312799999997</v>
      </c>
      <c r="LL11" s="8">
        <f t="shared" ref="LL11:MR11" si="71">LL10*0.220462</f>
        <v>1003.5430239999999</v>
      </c>
      <c r="LM11" s="8">
        <f t="shared" si="71"/>
        <v>988.55160799999999</v>
      </c>
      <c r="LN11" s="8">
        <f t="shared" si="71"/>
        <v>988.55160799999999</v>
      </c>
      <c r="LO11" s="8">
        <f t="shared" si="71"/>
        <v>929.90871599999991</v>
      </c>
      <c r="LP11" s="8">
        <f t="shared" si="71"/>
        <v>920.86977400000001</v>
      </c>
      <c r="LS11" s="8">
        <f t="shared" si="71"/>
        <v>908.52390200000002</v>
      </c>
      <c r="LT11" s="8">
        <f t="shared" si="71"/>
        <v>938.94765799999993</v>
      </c>
      <c r="LU11" s="8">
        <f t="shared" si="71"/>
        <v>898.38265000000001</v>
      </c>
      <c r="LV11" s="8">
        <f t="shared" si="71"/>
        <v>898.38265000000001</v>
      </c>
      <c r="LW11" s="8">
        <f t="shared" si="71"/>
        <v>917.34238199999993</v>
      </c>
      <c r="LZ11" s="8">
        <f t="shared" si="71"/>
        <v>909.84667400000001</v>
      </c>
      <c r="MA11" s="8">
        <f t="shared" si="71"/>
        <v>924.83808999999997</v>
      </c>
      <c r="MB11" s="8">
        <f t="shared" si="71"/>
        <v>908.96482600000002</v>
      </c>
      <c r="MC11" s="8">
        <f t="shared" si="71"/>
        <v>928.58594399999993</v>
      </c>
      <c r="MD11" s="8">
        <f t="shared" si="71"/>
        <v>943.136436</v>
      </c>
      <c r="MG11" s="8">
        <f t="shared" si="71"/>
        <v>939.82950599999992</v>
      </c>
      <c r="MH11" s="8">
        <f t="shared" si="71"/>
        <v>938.28627199999994</v>
      </c>
      <c r="MI11" s="8">
        <f t="shared" si="71"/>
        <v>931.67241200000001</v>
      </c>
      <c r="MJ11" s="8">
        <f t="shared" si="71"/>
        <v>936.30211399999996</v>
      </c>
      <c r="MK11" s="8">
        <f t="shared" si="71"/>
        <v>932.113336</v>
      </c>
      <c r="MN11" s="8">
        <f t="shared" si="71"/>
        <v>919.76746400000002</v>
      </c>
      <c r="MO11" s="8">
        <f t="shared" si="71"/>
        <v>895.51664399999993</v>
      </c>
      <c r="MP11" s="8">
        <f t="shared" si="71"/>
        <v>871.92720999999995</v>
      </c>
      <c r="MQ11" s="8">
        <f t="shared" si="71"/>
        <v>882.06846199999995</v>
      </c>
      <c r="MR11" s="8">
        <f t="shared" si="71"/>
        <v>876.99783600000001</v>
      </c>
      <c r="MU11" s="8">
        <f>MU10*0.220462</f>
        <v>886.91862600000002</v>
      </c>
      <c r="MW11" s="8">
        <f>MW10*0.220462</f>
        <v>886.91862600000002</v>
      </c>
      <c r="MX11" s="8">
        <f>MX10*0.220462</f>
        <v>870.16351399999996</v>
      </c>
      <c r="MY11" s="8">
        <f>MY10*0.220462</f>
        <v>871.26582399999995</v>
      </c>
      <c r="NB11" s="8">
        <f t="shared" ref="NB11:NC11" si="72">NB10*0.220462</f>
        <v>875.67506400000002</v>
      </c>
    </row>
    <row r="12" spans="1:367" s="7" customFormat="1" ht="15" x14ac:dyDescent="0.25">
      <c r="A12" s="2" t="s">
        <v>9</v>
      </c>
      <c r="B12" s="7">
        <f>IFERROR(B11/B2,0)</f>
        <v>13.590005685358255</v>
      </c>
      <c r="C12" s="7">
        <f t="shared" ref="C12:F12" si="73">IFERROR(C11/C2,0)</f>
        <v>13.883092607721702</v>
      </c>
      <c r="D12" s="7">
        <f t="shared" si="73"/>
        <v>13.551721661341851</v>
      </c>
      <c r="E12" s="7">
        <f t="shared" si="73"/>
        <v>13.604485835803581</v>
      </c>
      <c r="F12" s="7">
        <f t="shared" si="73"/>
        <v>13.203647206703909</v>
      </c>
      <c r="I12" s="7">
        <f>IFERROR(I11/I2,0)</f>
        <v>13.739775722543349</v>
      </c>
      <c r="J12" s="7">
        <f t="shared" ref="J12:M12" si="74">IFERROR(J11/J2,0)</f>
        <v>13.672678747261243</v>
      </c>
      <c r="K12" s="7">
        <f t="shared" si="74"/>
        <v>13.738686614583333</v>
      </c>
      <c r="L12" s="7">
        <f t="shared" si="74"/>
        <v>13.775671024415448</v>
      </c>
      <c r="M12" s="7">
        <f t="shared" si="74"/>
        <v>13.446238983267339</v>
      </c>
      <c r="P12" s="7">
        <f>IFERROR(P11/P2,0)</f>
        <v>13.446238983267339</v>
      </c>
      <c r="Q12" s="7">
        <f t="shared" ref="Q12:T12" si="75">IFERROR(Q11/Q2,0)</f>
        <v>13.305440669306423</v>
      </c>
      <c r="R12" s="7">
        <f t="shared" si="75"/>
        <v>13.502872881355934</v>
      </c>
      <c r="S12" s="7">
        <f t="shared" si="75"/>
        <v>13.272314083438687</v>
      </c>
      <c r="T12" s="7">
        <f t="shared" si="75"/>
        <v>13.161491598778003</v>
      </c>
      <c r="W12" s="7">
        <f>IFERROR(W11/W2,0)</f>
        <v>13.261866000499623</v>
      </c>
      <c r="X12" s="7">
        <f t="shared" ref="X12:AA12" si="76">IFERROR(X11/X2,0)</f>
        <v>13.360745468258957</v>
      </c>
      <c r="Y12" s="7">
        <f t="shared" si="76"/>
        <v>13.033810394802597</v>
      </c>
      <c r="Z12" s="7">
        <f t="shared" si="76"/>
        <v>12.444615868009219</v>
      </c>
      <c r="AA12" s="7">
        <f t="shared" si="76"/>
        <v>12.383341304608019</v>
      </c>
      <c r="AD12" s="7">
        <f>IFERROR(AD11/AD2,0)</f>
        <v>12.18694672330097</v>
      </c>
      <c r="AE12" s="7">
        <f t="shared" ref="AE12:AH12" si="77">IFERROR(AE11/AE2,0)</f>
        <v>12.292426666666666</v>
      </c>
      <c r="AF12" s="7">
        <f t="shared" si="77"/>
        <v>12.595482607076351</v>
      </c>
      <c r="AG12" s="7">
        <f t="shared" si="77"/>
        <v>13.000216216216215</v>
      </c>
      <c r="AH12" s="7">
        <f t="shared" si="77"/>
        <v>12.752185775248934</v>
      </c>
      <c r="AK12" s="7">
        <f>IFERROR(AK11/AK2,0)</f>
        <v>12.813876727785614</v>
      </c>
      <c r="AL12" s="7">
        <f t="shared" ref="AL12:AO12" si="78">IFERROR(AL11/AL2,0)</f>
        <v>12.887166662425244</v>
      </c>
      <c r="AM12" s="7">
        <f t="shared" si="78"/>
        <v>13.014522307789422</v>
      </c>
      <c r="AN12" s="7">
        <f t="shared" si="78"/>
        <v>12.94738243292907</v>
      </c>
      <c r="AO12" s="7">
        <f t="shared" si="78"/>
        <v>12.587935387217589</v>
      </c>
      <c r="AR12" s="7">
        <f>IFERROR(AR11/AR2,0)</f>
        <v>12.587935387217589</v>
      </c>
      <c r="AS12" s="7">
        <f t="shared" ref="AS12:AV12" si="79">IFERROR(AS11/AS2,0)</f>
        <v>12.587935387217589</v>
      </c>
      <c r="AT12" s="7">
        <f t="shared" si="79"/>
        <v>12.522565808823529</v>
      </c>
      <c r="AU12" s="7">
        <f t="shared" si="79"/>
        <v>12.239020033791938</v>
      </c>
      <c r="AV12" s="7">
        <f t="shared" si="79"/>
        <v>12.04128738468911</v>
      </c>
      <c r="AY12" s="7">
        <f>IFERROR(AY11/AY2,0)</f>
        <v>12.04128738468911</v>
      </c>
      <c r="AZ12" s="7">
        <f t="shared" ref="AZ12:BC12" si="80">IFERROR(AZ11/AZ2,0)</f>
        <v>12.158342749574933</v>
      </c>
      <c r="BA12" s="7">
        <f t="shared" si="80"/>
        <v>11.903301770444417</v>
      </c>
      <c r="BB12" s="7">
        <f t="shared" si="80"/>
        <v>11.648888514401817</v>
      </c>
      <c r="BC12" s="7">
        <f t="shared" si="80"/>
        <v>11.890146091644203</v>
      </c>
      <c r="BF12" s="7">
        <f>IFERROR(BF11/BF2,0)</f>
        <v>11.860551072337332</v>
      </c>
      <c r="BG12" s="7">
        <f t="shared" ref="BG12:BJ12" si="81">IFERROR(BG11/BG2,0)</f>
        <v>11.836160693365212</v>
      </c>
      <c r="BH12" s="7">
        <f t="shared" si="81"/>
        <v>11.985189190505171</v>
      </c>
      <c r="BI12" s="7">
        <f t="shared" si="81"/>
        <v>12.020306336222683</v>
      </c>
      <c r="BJ12" s="7">
        <f t="shared" si="81"/>
        <v>11.773805433871933</v>
      </c>
      <c r="BM12" s="7">
        <f>IFERROR(BM11/BM2,0)</f>
        <v>11.88843997584541</v>
      </c>
      <c r="BN12" s="7">
        <f t="shared" ref="BN12:BQ12" si="82">IFERROR(BN11/BN2,0)</f>
        <v>11.960950292540224</v>
      </c>
      <c r="BO12" s="7">
        <f t="shared" si="82"/>
        <v>11.900058293153327</v>
      </c>
      <c r="BP12" s="7">
        <f t="shared" si="82"/>
        <v>12.179090477338477</v>
      </c>
      <c r="BQ12" s="7">
        <f t="shared" si="82"/>
        <v>12.247888888888887</v>
      </c>
      <c r="BT12" s="7">
        <f>IFERROR(BT11/BT2,0)</f>
        <v>12.34919729959859</v>
      </c>
      <c r="BU12" s="7">
        <f t="shared" ref="BU12:BX12" si="83">IFERROR(BU11/BU2,0)</f>
        <v>12.710473950195311</v>
      </c>
      <c r="BV12" s="7">
        <f t="shared" si="83"/>
        <v>12.590707342615731</v>
      </c>
      <c r="BW12" s="7">
        <f t="shared" si="83"/>
        <v>12.372920018730976</v>
      </c>
      <c r="BX12" s="7">
        <f t="shared" si="83"/>
        <v>12.76685263651277</v>
      </c>
      <c r="CA12" s="7">
        <f>IFERROR(CA11/CA2,0)</f>
        <v>12.356426976637128</v>
      </c>
      <c r="CB12" s="7">
        <f t="shared" ref="CB12:CE12" si="84">IFERROR(CB11/CB2,0)</f>
        <v>12.145846509498741</v>
      </c>
      <c r="CC12" s="7">
        <f t="shared" si="84"/>
        <v>12.568514252472367</v>
      </c>
      <c r="CD12" s="7">
        <f t="shared" si="84"/>
        <v>12.539450897645139</v>
      </c>
      <c r="CE12" s="7">
        <f t="shared" si="84"/>
        <v>12.294053236567949</v>
      </c>
      <c r="CH12" s="7">
        <f>IFERROR(CH11/CH2,0)</f>
        <v>12.45769134293948</v>
      </c>
      <c r="CI12" s="7">
        <f t="shared" ref="CI12:CL12" si="85">IFERROR(CI11/CI2,0)</f>
        <v>12.376544973913042</v>
      </c>
      <c r="CJ12" s="7">
        <f t="shared" si="85"/>
        <v>12.304675728837374</v>
      </c>
      <c r="CK12" s="7">
        <f t="shared" si="85"/>
        <v>12.150750459770114</v>
      </c>
      <c r="CL12" s="7">
        <f t="shared" si="85"/>
        <v>12.150750459770114</v>
      </c>
      <c r="CO12" s="7">
        <f>IFERROR(CO11/CO2,0)</f>
        <v>12.165507755662318</v>
      </c>
      <c r="CP12" s="7">
        <f t="shared" ref="CP12:CS12" si="86">IFERROR(CP11/CP2,0)</f>
        <v>12.049542510121457</v>
      </c>
      <c r="CQ12" s="7">
        <f t="shared" si="86"/>
        <v>12.053238612199218</v>
      </c>
      <c r="CR12" s="7">
        <f t="shared" si="86"/>
        <v>11.710143739658024</v>
      </c>
      <c r="CS12" s="7">
        <f t="shared" si="86"/>
        <v>11.822295908741911</v>
      </c>
      <c r="CV12" s="7">
        <f>IFERROR(CV11/CV2,0)</f>
        <v>11.684144500995796</v>
      </c>
      <c r="CW12" s="7">
        <f t="shared" ref="CW12:CZ12" si="87">IFERROR(CW11/CW2,0)</f>
        <v>11.715896041154105</v>
      </c>
      <c r="CX12" s="7">
        <f t="shared" si="87"/>
        <v>11.598133510167992</v>
      </c>
      <c r="CY12" s="7">
        <f t="shared" si="87"/>
        <v>11.305617606418542</v>
      </c>
      <c r="CZ12" s="7">
        <f t="shared" si="87"/>
        <v>11.185186489773354</v>
      </c>
      <c r="DC12" s="7">
        <f>IFERROR(DC11/DC2,0)</f>
        <v>11.125868079911211</v>
      </c>
      <c r="DD12" s="7">
        <f t="shared" ref="DD12:DG12" si="88">IFERROR(DD11/DD2,0)</f>
        <v>10.998609664518996</v>
      </c>
      <c r="DE12" s="7">
        <f t="shared" si="88"/>
        <v>11.388807255194582</v>
      </c>
      <c r="DF12" s="7">
        <f t="shared" si="88"/>
        <v>11.166092802204108</v>
      </c>
      <c r="DG12" s="7">
        <f t="shared" si="88"/>
        <v>11.208733600641539</v>
      </c>
      <c r="DJ12" s="7">
        <f>IFERROR(DJ11/DJ2,0)</f>
        <v>11.41334308045977</v>
      </c>
      <c r="DK12" s="7">
        <f t="shared" ref="DK12:DN12" si="89">IFERROR(DK11/DK2,0)</f>
        <v>11.297368491291563</v>
      </c>
      <c r="DL12" s="7">
        <f t="shared" si="89"/>
        <v>11.18590424903431</v>
      </c>
      <c r="DM12" s="7">
        <f t="shared" si="89"/>
        <v>11.101119919110211</v>
      </c>
      <c r="DN12" s="7">
        <f t="shared" si="89"/>
        <v>11.067438726256983</v>
      </c>
      <c r="DQ12" s="7">
        <f>IFERROR(DQ11/DQ2,0)</f>
        <v>11.045854105504585</v>
      </c>
      <c r="DR12" s="7">
        <f t="shared" ref="DR12:DS12" si="90">IFERROR(DR11/DR2,0)</f>
        <v>11.173703235858103</v>
      </c>
      <c r="DS12" s="7">
        <f t="shared" si="90"/>
        <v>11.173703235858103</v>
      </c>
      <c r="DT12" s="7">
        <f t="shared" ref="DT12:DU12" si="91">IFERROR(DT11/DT2,0)</f>
        <v>11.216765077088562</v>
      </c>
      <c r="DU12" s="7">
        <f t="shared" si="91"/>
        <v>11.272900241080039</v>
      </c>
      <c r="DX12" s="7">
        <f>IFERROR(DX11/DX2,0)</f>
        <v>11.421270298811951</v>
      </c>
      <c r="DY12" s="7">
        <f t="shared" ref="DY12:EB12" si="92">IFERROR(DY11/DY2,0)</f>
        <v>11.624890211640212</v>
      </c>
      <c r="DZ12" s="7">
        <f t="shared" si="92"/>
        <v>11.38183213687485</v>
      </c>
      <c r="EA12" s="7">
        <f t="shared" si="92"/>
        <v>11.041498116356699</v>
      </c>
      <c r="EB12" s="7">
        <f t="shared" si="92"/>
        <v>11.666191834762651</v>
      </c>
      <c r="EE12" s="7">
        <f>IFERROR(EE11/EE2,0)</f>
        <v>11.77419414587332</v>
      </c>
      <c r="EF12" s="7">
        <f t="shared" ref="EF12:EI12" si="93">IFERROR(EF11/EF2,0)</f>
        <v>11.42184773003156</v>
      </c>
      <c r="EG12" s="7">
        <f t="shared" si="93"/>
        <v>11.602562054380664</v>
      </c>
      <c r="EH12" s="7">
        <f t="shared" si="93"/>
        <v>11.786919947159841</v>
      </c>
      <c r="EI12" s="7">
        <f t="shared" si="93"/>
        <v>11.884156632531555</v>
      </c>
      <c r="EL12" s="7">
        <f>IFERROR(EL11/EL2,0)</f>
        <v>12.199020236530881</v>
      </c>
      <c r="EM12" s="7">
        <f t="shared" ref="EM12:EP12" si="94">IFERROR(EM11/EM2,0)</f>
        <v>12.185526327220078</v>
      </c>
      <c r="EN12" s="7">
        <f t="shared" si="94"/>
        <v>12.350178949938948</v>
      </c>
      <c r="EO12" s="7">
        <f t="shared" si="94"/>
        <v>12.245179178957718</v>
      </c>
      <c r="EP12" s="7">
        <f t="shared" si="94"/>
        <v>12.067421943497321</v>
      </c>
      <c r="ES12" s="7">
        <f>IFERROR(ES11/ES2,0)</f>
        <v>12.067421943497321</v>
      </c>
      <c r="ET12" s="7">
        <f t="shared" ref="ET12:EW12" si="95">IFERROR(ET11/ET2,0)</f>
        <v>11.915732890049869</v>
      </c>
      <c r="EU12" s="7">
        <f t="shared" si="95"/>
        <v>12.353195603321934</v>
      </c>
      <c r="EV12" s="7">
        <f t="shared" ref="EV12" si="96">IFERROR(EV11/EV2,0)</f>
        <v>12.353195603321934</v>
      </c>
      <c r="EW12" s="7">
        <f t="shared" si="95"/>
        <v>12.372617729009987</v>
      </c>
      <c r="EZ12" s="7">
        <f>IFERROR(EZ11/EZ2,0)</f>
        <v>12.418571567126083</v>
      </c>
      <c r="FA12" s="7">
        <f t="shared" ref="FA12:FD12" si="97">IFERROR(FA11/FA2,0)</f>
        <v>12.405253405572756</v>
      </c>
      <c r="FB12" s="7">
        <f t="shared" si="97"/>
        <v>12.1266752455044</v>
      </c>
      <c r="FC12" s="7">
        <f t="shared" si="97"/>
        <v>12.24175497683736</v>
      </c>
      <c r="FD12" s="7">
        <f t="shared" si="97"/>
        <v>12.080830268776687</v>
      </c>
      <c r="FG12" s="7">
        <f>IFERROR(FG11/FG2,0)</f>
        <v>11.791462599534485</v>
      </c>
      <c r="FH12" s="7">
        <f t="shared" ref="FH12:FK12" si="98">IFERROR(FH11/FH2,0)</f>
        <v>11.752411547851562</v>
      </c>
      <c r="FI12" s="7">
        <f t="shared" si="98"/>
        <v>11.687688837772399</v>
      </c>
      <c r="FJ12" s="7">
        <f t="shared" si="98"/>
        <v>11.685152048338368</v>
      </c>
      <c r="FK12" s="7">
        <f t="shared" si="98"/>
        <v>11.655507334785764</v>
      </c>
      <c r="FN12" s="7">
        <f>IFERROR(FN11/FN2,0)</f>
        <v>11.443089922848666</v>
      </c>
      <c r="FO12" s="7">
        <f t="shared" ref="FO12:FR12" si="99">IFERROR(FO11/FO2,0)</f>
        <v>11.445525137700692</v>
      </c>
      <c r="FP12" s="7">
        <f t="shared" si="99"/>
        <v>11.445525137700692</v>
      </c>
      <c r="FQ12" s="7">
        <f t="shared" si="99"/>
        <v>11.309898658266247</v>
      </c>
      <c r="FR12" s="7">
        <f t="shared" si="99"/>
        <v>11.364500563115909</v>
      </c>
      <c r="FU12" s="7">
        <f>IFERROR(FU11/FU2,0)</f>
        <v>11.147415858621089</v>
      </c>
      <c r="FV12" s="7">
        <f t="shared" ref="FV12:FY12" si="100">IFERROR(FV11/FV2,0)</f>
        <v>11.089230819903539</v>
      </c>
      <c r="FW12" s="7">
        <f t="shared" si="100"/>
        <v>11.236450322580644</v>
      </c>
      <c r="FX12" s="7">
        <f t="shared" si="100"/>
        <v>11.245475463288763</v>
      </c>
      <c r="FY12" s="7">
        <f t="shared" si="100"/>
        <v>11.352496164705883</v>
      </c>
      <c r="GB12" s="7">
        <f>IFERROR(GB11/GB2,0)</f>
        <v>11.667174896073904</v>
      </c>
      <c r="GC12" s="7">
        <f t="shared" ref="GC12:GF12" si="101">IFERROR(GC11/GC2,0)</f>
        <v>11.997079846938776</v>
      </c>
      <c r="GD12" s="7">
        <f t="shared" si="101"/>
        <v>12.267521410579345</v>
      </c>
      <c r="GE12" s="7">
        <f t="shared" si="101"/>
        <v>12.267521410579345</v>
      </c>
      <c r="GF12" s="7">
        <f t="shared" si="101"/>
        <v>12.640772405823895</v>
      </c>
      <c r="GI12" s="7">
        <f>IFERROR(GI11/GI2,0)</f>
        <v>12.59782857142857</v>
      </c>
      <c r="GJ12" s="7">
        <f t="shared" ref="GJ12:GM12" si="102">IFERROR(GJ11/GJ2,0)</f>
        <v>12.202751381998583</v>
      </c>
      <c r="GK12" s="7">
        <f t="shared" si="102"/>
        <v>11.987038222849083</v>
      </c>
      <c r="GL12" s="7">
        <f t="shared" si="102"/>
        <v>12.161551311475408</v>
      </c>
      <c r="GM12" s="7">
        <f t="shared" si="102"/>
        <v>12.328552393272963</v>
      </c>
      <c r="GP12" s="7">
        <f>IFERROR(GP11/GP2,0)</f>
        <v>12.06110317030053</v>
      </c>
      <c r="GQ12" s="7">
        <f t="shared" ref="GQ12:GT12" si="103">IFERROR(GQ11/GQ2,0)</f>
        <v>12.296160754807119</v>
      </c>
      <c r="GR12" s="7">
        <f t="shared" si="103"/>
        <v>11.974082063939822</v>
      </c>
      <c r="GS12" s="7">
        <f t="shared" si="103"/>
        <v>12.032029021266595</v>
      </c>
      <c r="GT12" s="7">
        <f t="shared" si="103"/>
        <v>12.422498753479367</v>
      </c>
      <c r="GW12" s="7">
        <f>IFERROR(GW11/GW2,0)</f>
        <v>12.57489563106796</v>
      </c>
      <c r="GX12" s="7">
        <f t="shared" ref="GX12:HA12" si="104">IFERROR(GX11/GX2,0)</f>
        <v>12.698132230588815</v>
      </c>
      <c r="GY12" s="7">
        <f t="shared" si="104"/>
        <v>12.416670223962795</v>
      </c>
      <c r="GZ12" s="7">
        <f t="shared" si="104"/>
        <v>12.260973922544615</v>
      </c>
      <c r="HA12" s="7">
        <f t="shared" si="104"/>
        <v>11.86413277455935</v>
      </c>
      <c r="HD12" s="7">
        <f>IFERROR(HD11/HD2,0)</f>
        <v>11.838295412384056</v>
      </c>
      <c r="HE12" s="7">
        <f t="shared" ref="HE12:HH12" si="105">IFERROR(HE11/HE2,0)</f>
        <v>12.072179454335854</v>
      </c>
      <c r="HF12" s="7">
        <f t="shared" si="105"/>
        <v>11.808516328550223</v>
      </c>
      <c r="HG12" s="7">
        <f t="shared" si="105"/>
        <v>11.885319341046278</v>
      </c>
      <c r="HH12" s="7">
        <f t="shared" si="105"/>
        <v>11.971709438875147</v>
      </c>
      <c r="HK12" s="7">
        <f>IFERROR(HK11/HK2,0)</f>
        <v>11.858139554390563</v>
      </c>
      <c r="HL12" s="7">
        <f t="shared" ref="HL12:HO12" si="106">IFERROR(HL11/HL2,0)</f>
        <v>11.830230753138075</v>
      </c>
      <c r="HM12" s="7">
        <f t="shared" si="106"/>
        <v>11.891381973701009</v>
      </c>
      <c r="HN12" s="7">
        <f t="shared" si="106"/>
        <v>11.797334916624559</v>
      </c>
      <c r="HO12" s="7">
        <f t="shared" si="106"/>
        <v>11.828453276424806</v>
      </c>
      <c r="HR12" s="7">
        <f>IFERROR(HR11/HR2,0)</f>
        <v>11.146322989064398</v>
      </c>
      <c r="HS12" s="7">
        <f t="shared" ref="HS12:HV12" si="107">IFERROR(HS11/HS2,0)</f>
        <v>11.114629024662287</v>
      </c>
      <c r="HT12" s="7">
        <f t="shared" si="107"/>
        <v>11.07008914242728</v>
      </c>
      <c r="HU12" s="7">
        <f t="shared" si="107"/>
        <v>10.737456984205329</v>
      </c>
      <c r="HV12" s="7">
        <f t="shared" si="107"/>
        <v>11.053535266064255</v>
      </c>
      <c r="HY12" s="7">
        <f>IFERROR(HY11/HY2,0)</f>
        <v>11.488664872521246</v>
      </c>
      <c r="HZ12" s="7">
        <f t="shared" ref="HZ12:IC12" si="108">IFERROR(HZ11/HZ2,0)</f>
        <v>11.625658056994817</v>
      </c>
      <c r="IA12" s="7">
        <f t="shared" si="108"/>
        <v>11.885525312294543</v>
      </c>
      <c r="IB12" s="7">
        <f t="shared" si="108"/>
        <v>11.545562393162394</v>
      </c>
      <c r="IC12" s="7">
        <f t="shared" si="108"/>
        <v>11.569930574538091</v>
      </c>
      <c r="IF12" s="7">
        <f>IFERROR(IF11/IF2,0)</f>
        <v>11.289776986368658</v>
      </c>
      <c r="IG12" s="7">
        <f t="shared" ref="IG12:IJ12" si="109">IFERROR(IG11/IG2,0)</f>
        <v>11.404162539283469</v>
      </c>
      <c r="IH12" s="7">
        <f t="shared" si="109"/>
        <v>11.716861538461538</v>
      </c>
      <c r="II12" s="7">
        <f t="shared" si="109"/>
        <v>12.074783735092616</v>
      </c>
      <c r="IJ12" s="7">
        <f t="shared" si="109"/>
        <v>12.36283722864942</v>
      </c>
      <c r="IM12" s="7">
        <f>IFERROR(IM11/IM2,0)</f>
        <v>12.36283722864942</v>
      </c>
      <c r="IN12" s="7">
        <f t="shared" ref="IN12:IQ12" si="110">IFERROR(IN11/IN2,0)</f>
        <v>12.57604927457627</v>
      </c>
      <c r="IO12" s="7">
        <f t="shared" si="110"/>
        <v>12.53934484181568</v>
      </c>
      <c r="IP12" s="7">
        <f t="shared" si="110"/>
        <v>12.835261851698997</v>
      </c>
      <c r="IQ12" s="7">
        <f t="shared" si="110"/>
        <v>12.648797832817337</v>
      </c>
      <c r="IT12" s="7">
        <f>IFERROR(IT11/IT2,0)</f>
        <v>12.769242511135856</v>
      </c>
      <c r="IU12" s="7">
        <f t="shared" ref="IU12:IX12" si="111">IFERROR(IU11/IU2,0)</f>
        <v>13.01614785373609</v>
      </c>
      <c r="IV12" s="7">
        <f t="shared" si="111"/>
        <v>12.588907860076477</v>
      </c>
      <c r="IW12" s="7">
        <f t="shared" si="111"/>
        <v>12.501117437821314</v>
      </c>
      <c r="IX12" s="7">
        <f t="shared" si="111"/>
        <v>12.52701966205837</v>
      </c>
      <c r="JA12" s="7">
        <f>IFERROR(JA11/JA2,0)</f>
        <v>12.045861855670104</v>
      </c>
      <c r="JB12" s="7">
        <f t="shared" ref="JB12:JE12" si="112">IFERROR(JB11/JB2,0)</f>
        <v>12.129897014925373</v>
      </c>
      <c r="JC12" s="7">
        <f t="shared" si="112"/>
        <v>12.269840298710115</v>
      </c>
      <c r="JD12" s="7">
        <f t="shared" si="112"/>
        <v>12.356408242717144</v>
      </c>
      <c r="JE12" s="7">
        <f t="shared" si="112"/>
        <v>12.477752611088736</v>
      </c>
      <c r="JH12" s="7">
        <f>IFERROR(JH11/JH2,0)</f>
        <v>12.714601407307169</v>
      </c>
      <c r="JI12" s="7">
        <f t="shared" ref="JI12:JL12" si="113">IFERROR(JI11/JI2,0)</f>
        <v>12.889856192630038</v>
      </c>
      <c r="JJ12" s="7">
        <f t="shared" si="113"/>
        <v>13.318953934113804</v>
      </c>
      <c r="JK12" s="7">
        <f t="shared" si="113"/>
        <v>13.215403687150838</v>
      </c>
      <c r="JL12" s="7">
        <f t="shared" si="113"/>
        <v>12.998444450656972</v>
      </c>
      <c r="JO12" s="7">
        <f>IFERROR(JO11/JO2,0)</f>
        <v>13.37838440725244</v>
      </c>
      <c r="JP12" s="7">
        <f t="shared" ref="JP12:JS12" si="114">IFERROR(JP11/JP2,0)</f>
        <v>12.860283333333333</v>
      </c>
      <c r="JQ12" s="7">
        <f t="shared" si="114"/>
        <v>13.042758646820026</v>
      </c>
      <c r="JR12" s="7">
        <f t="shared" si="114"/>
        <v>12.693180597784075</v>
      </c>
      <c r="JS12" s="7">
        <f t="shared" si="114"/>
        <v>12.439649557975656</v>
      </c>
      <c r="JV12" s="7">
        <f>IFERROR(JV11/JV2,0)</f>
        <v>12.138621920177929</v>
      </c>
      <c r="JW12" s="7">
        <f t="shared" ref="JW12:JZ12" si="115">IFERROR(JW11/JW2,0)</f>
        <v>12.388490463850736</v>
      </c>
      <c r="JX12" s="7">
        <f t="shared" si="115"/>
        <v>12.453886288848263</v>
      </c>
      <c r="JY12" s="7">
        <f t="shared" si="115"/>
        <v>12.180941989924433</v>
      </c>
      <c r="JZ12" s="7">
        <f t="shared" si="115"/>
        <v>12.116484412955463</v>
      </c>
      <c r="KC12" s="7">
        <f>IFERROR(KC11/KC2,0)</f>
        <v>11.999326000516396</v>
      </c>
      <c r="KD12" s="7">
        <f t="shared" ref="KD12:KU12" si="116">IFERROR(KD11/KD2,0)</f>
        <v>12.60419111111111</v>
      </c>
      <c r="KE12" s="7">
        <f t="shared" si="116"/>
        <v>12.38056610078146</v>
      </c>
      <c r="KF12" s="7">
        <f t="shared" si="116"/>
        <v>12.611788556077903</v>
      </c>
      <c r="KG12" s="7">
        <f t="shared" si="116"/>
        <v>12.619382480153298</v>
      </c>
      <c r="KJ12" s="7">
        <f t="shared" si="116"/>
        <v>12.579599111589715</v>
      </c>
      <c r="KK12" s="7">
        <f t="shared" si="116"/>
        <v>12.666997343503416</v>
      </c>
      <c r="KL12" s="7">
        <f t="shared" si="116"/>
        <v>12.761267582710779</v>
      </c>
      <c r="KM12" s="7">
        <f t="shared" si="116"/>
        <v>13.139392928206508</v>
      </c>
      <c r="KN12" s="7">
        <f t="shared" si="116"/>
        <v>12.798681525312293</v>
      </c>
      <c r="KQ12" s="7">
        <f t="shared" si="116"/>
        <v>13.177713217586108</v>
      </c>
      <c r="KR12" s="7">
        <f t="shared" si="116"/>
        <v>13.267398200224971</v>
      </c>
      <c r="KS12" s="7">
        <f t="shared" si="116"/>
        <v>13.384756402439026</v>
      </c>
      <c r="KT12" s="7">
        <f t="shared" si="116"/>
        <v>13.667977860184038</v>
      </c>
      <c r="KU12" s="7">
        <f t="shared" si="116"/>
        <v>13.963598632010944</v>
      </c>
      <c r="KX12" s="7">
        <f t="shared" ref="KX12:LE12" si="117">IFERROR(KX11/KX2,0)</f>
        <v>13.37806169419286</v>
      </c>
      <c r="KY12" s="7">
        <f t="shared" si="117"/>
        <v>13.131981173043823</v>
      </c>
      <c r="KZ12" s="7">
        <f t="shared" si="117"/>
        <v>13.636157341163909</v>
      </c>
      <c r="LA12" s="7">
        <f t="shared" si="117"/>
        <v>14.085315139494909</v>
      </c>
      <c r="LB12" s="7">
        <f t="shared" si="117"/>
        <v>14.555207445512385</v>
      </c>
      <c r="LE12" s="7">
        <f t="shared" si="117"/>
        <v>14.775220214395098</v>
      </c>
      <c r="LF12" s="7">
        <f>IFERROR(LF11/LF2,0)</f>
        <v>14.177157128947002</v>
      </c>
      <c r="LG12" s="7">
        <f>IFERROR(LG11/LG2,0)</f>
        <v>13.780400055340342</v>
      </c>
      <c r="LH12" s="7">
        <f>IFERROR(LH11/LH2,0)</f>
        <v>13.7912884009009</v>
      </c>
      <c r="LI12" s="7">
        <f>IFERROR(LI11/LI2,0)</f>
        <v>13.7912884009009</v>
      </c>
      <c r="LL12" s="7">
        <f t="shared" ref="LL12:MR12" si="118">IFERROR(LL11/LL2,0)</f>
        <v>13.690900736698499</v>
      </c>
      <c r="LM12" s="7">
        <f t="shared" si="118"/>
        <v>13.577140612553221</v>
      </c>
      <c r="LN12" s="7">
        <f t="shared" si="118"/>
        <v>13.577140612553221</v>
      </c>
      <c r="LO12" s="7">
        <f t="shared" si="118"/>
        <v>12.527397494274551</v>
      </c>
      <c r="LP12" s="7">
        <f t="shared" si="118"/>
        <v>12.250495862711189</v>
      </c>
      <c r="LS12" s="7">
        <f t="shared" si="118"/>
        <v>12.443828270099985</v>
      </c>
      <c r="LT12" s="7">
        <f t="shared" si="118"/>
        <v>12.895861255322069</v>
      </c>
      <c r="LU12" s="7">
        <f t="shared" si="118"/>
        <v>12.335337772895786</v>
      </c>
      <c r="LV12" s="7">
        <f t="shared" si="118"/>
        <v>12.425762793914247</v>
      </c>
      <c r="LW12" s="7">
        <f t="shared" si="118"/>
        <v>12.769242511135856</v>
      </c>
      <c r="LZ12" s="7">
        <f t="shared" si="118"/>
        <v>12.666666768759571</v>
      </c>
      <c r="MA12" s="7">
        <f t="shared" si="118"/>
        <v>12.56232124422711</v>
      </c>
      <c r="MB12" s="7">
        <f t="shared" si="118"/>
        <v>12.608750534054654</v>
      </c>
      <c r="MC12" s="7">
        <f t="shared" si="118"/>
        <v>12.880925842696628</v>
      </c>
      <c r="MD12" s="7">
        <f t="shared" si="118"/>
        <v>13.26119848143982</v>
      </c>
      <c r="MG12" s="7">
        <f t="shared" si="118"/>
        <v>13.027855641807594</v>
      </c>
      <c r="MH12" s="7">
        <f t="shared" si="118"/>
        <v>12.997454938357112</v>
      </c>
      <c r="MI12" s="7">
        <f t="shared" si="118"/>
        <v>12.672366866158869</v>
      </c>
      <c r="MJ12" s="7">
        <f t="shared" si="118"/>
        <v>12.754421931616946</v>
      </c>
      <c r="MK12" s="7">
        <f t="shared" si="118"/>
        <v>12.513268035977985</v>
      </c>
      <c r="MN12" s="7">
        <f t="shared" si="118"/>
        <v>12.444425165742119</v>
      </c>
      <c r="MO12" s="7">
        <f t="shared" si="118"/>
        <v>12.235505451564421</v>
      </c>
      <c r="MP12" s="7">
        <f t="shared" si="118"/>
        <v>11.880735931325793</v>
      </c>
      <c r="MQ12" s="7">
        <f t="shared" si="118"/>
        <v>12.103025000000001</v>
      </c>
      <c r="MR12" s="7">
        <f t="shared" si="118"/>
        <v>12.023551357279956</v>
      </c>
      <c r="MU12" s="7">
        <f>IFERROR(MU11/MU2,0)</f>
        <v>12.053800298994293</v>
      </c>
      <c r="MW12" s="7">
        <f>IFERROR(MW11/MW2,0)</f>
        <v>12.053800298994293</v>
      </c>
      <c r="MX12" s="7">
        <f>IFERROR(MX11/MX2,0)</f>
        <v>11.877743843843842</v>
      </c>
      <c r="MY12" s="7">
        <f>IFERROR(MY11/MY2,0)</f>
        <v>11.807369887518632</v>
      </c>
      <c r="NB12" s="7">
        <f t="shared" ref="NB12:NC12" si="119">IFERROR(NB11/NB2,0)</f>
        <v>11.835046141370457</v>
      </c>
    </row>
    <row r="13" spans="1:367" s="9" customFormat="1" ht="15" x14ac:dyDescent="0.25">
      <c r="A13" s="38" t="s">
        <v>10</v>
      </c>
      <c r="B13" s="9">
        <v>-1000</v>
      </c>
      <c r="C13" s="9">
        <v>-1000</v>
      </c>
      <c r="D13" s="9">
        <v>-950</v>
      </c>
      <c r="E13" s="9">
        <v>-1000</v>
      </c>
      <c r="F13" s="9">
        <v>-1000</v>
      </c>
      <c r="I13" s="9">
        <v>-1000</v>
      </c>
      <c r="J13" s="9">
        <v>-1000</v>
      </c>
      <c r="K13" s="9">
        <v>-1000</v>
      </c>
      <c r="L13" s="9">
        <v>-1100</v>
      </c>
      <c r="M13" s="9">
        <v>-1000</v>
      </c>
      <c r="P13" s="9">
        <v>-1000</v>
      </c>
      <c r="Q13" s="9">
        <v>-950</v>
      </c>
      <c r="R13" s="9">
        <v>-980</v>
      </c>
      <c r="S13" s="9">
        <v>-970</v>
      </c>
      <c r="T13" s="9">
        <v>-970</v>
      </c>
      <c r="W13" s="9">
        <v>-950</v>
      </c>
      <c r="X13" s="9">
        <v>-950</v>
      </c>
      <c r="Y13" s="9">
        <v>-950</v>
      </c>
      <c r="Z13" s="9">
        <v>-920</v>
      </c>
      <c r="AA13" s="9">
        <v>-950</v>
      </c>
      <c r="AD13" s="9">
        <v>-950</v>
      </c>
      <c r="AE13" s="9">
        <v>-850</v>
      </c>
      <c r="AF13" s="9">
        <v>-950</v>
      </c>
      <c r="AG13" s="9">
        <v>-950</v>
      </c>
      <c r="AH13" s="9">
        <v>-950</v>
      </c>
      <c r="AK13" s="9">
        <v>-950</v>
      </c>
      <c r="AL13" s="9">
        <v>-1000</v>
      </c>
      <c r="AM13" s="9">
        <v>-900</v>
      </c>
      <c r="AN13" s="9">
        <v>-980</v>
      </c>
      <c r="AO13" s="9">
        <v>-1050</v>
      </c>
      <c r="AR13" s="9">
        <v>-1050</v>
      </c>
      <c r="AS13" s="9">
        <v>-1050</v>
      </c>
      <c r="AT13" s="9">
        <v>-950</v>
      </c>
      <c r="AU13" s="9">
        <v>-850</v>
      </c>
      <c r="AV13" s="9">
        <v>-800</v>
      </c>
      <c r="AY13" s="9">
        <v>-800</v>
      </c>
      <c r="AZ13" s="9">
        <v>-850</v>
      </c>
      <c r="BA13" s="9">
        <v>-850</v>
      </c>
      <c r="BB13" s="9">
        <v>-650</v>
      </c>
      <c r="BC13" s="9">
        <v>-600</v>
      </c>
      <c r="BF13" s="9">
        <v>-760</v>
      </c>
      <c r="BG13" s="9">
        <v>-800</v>
      </c>
      <c r="BH13" s="9">
        <v>-760</v>
      </c>
      <c r="BI13" s="9">
        <v>-650</v>
      </c>
      <c r="BJ13" s="9">
        <v>-700</v>
      </c>
      <c r="BM13" s="9">
        <v>-700</v>
      </c>
      <c r="BN13" s="9">
        <v>-600</v>
      </c>
      <c r="BO13" s="9">
        <v>-600</v>
      </c>
      <c r="BP13" s="9">
        <v>-580</v>
      </c>
      <c r="BQ13" s="9">
        <v>-550</v>
      </c>
      <c r="BT13" s="9">
        <v>-550</v>
      </c>
      <c r="BU13" s="9">
        <v>-600</v>
      </c>
      <c r="BV13" s="9">
        <v>-700</v>
      </c>
      <c r="BW13" s="9">
        <v>-700</v>
      </c>
      <c r="BX13" s="9">
        <v>-700</v>
      </c>
      <c r="CA13" s="9">
        <v>-650</v>
      </c>
      <c r="CB13" s="9">
        <v>-700</v>
      </c>
      <c r="CC13" s="9">
        <v>-700</v>
      </c>
      <c r="CD13" s="9">
        <v>-700</v>
      </c>
      <c r="CE13" s="9">
        <v>-620</v>
      </c>
      <c r="CH13" s="9">
        <v>-550</v>
      </c>
      <c r="CI13" s="9">
        <v>-600</v>
      </c>
      <c r="CJ13" s="9">
        <v>-700</v>
      </c>
      <c r="CK13" s="9">
        <v>-600</v>
      </c>
      <c r="CL13" s="9">
        <v>-600</v>
      </c>
      <c r="CO13" s="9">
        <v>-750</v>
      </c>
      <c r="CP13" s="9">
        <v>-700</v>
      </c>
      <c r="CQ13" s="9">
        <v>-650</v>
      </c>
      <c r="CR13" s="9">
        <v>-600</v>
      </c>
      <c r="CS13" s="9">
        <v>-650</v>
      </c>
      <c r="CV13" s="9">
        <v>-500</v>
      </c>
      <c r="CW13" s="9">
        <v>-550</v>
      </c>
      <c r="CX13" s="9">
        <v>-520</v>
      </c>
      <c r="CY13" s="9">
        <v>-500</v>
      </c>
      <c r="CZ13" s="9">
        <v>-500</v>
      </c>
      <c r="DC13" s="9">
        <v>-450</v>
      </c>
      <c r="DD13" s="9">
        <v>-450</v>
      </c>
      <c r="DE13" s="9">
        <v>-500</v>
      </c>
      <c r="DF13" s="9">
        <v>-400</v>
      </c>
      <c r="DG13" s="9">
        <v>-400</v>
      </c>
      <c r="DJ13" s="9">
        <v>-500</v>
      </c>
      <c r="DK13" s="9">
        <v>-550</v>
      </c>
      <c r="DL13" s="9">
        <v>-600</v>
      </c>
      <c r="DM13" s="9">
        <v>-620</v>
      </c>
      <c r="DN13" s="9">
        <v>-700</v>
      </c>
      <c r="DQ13" s="9">
        <v>-700</v>
      </c>
      <c r="DR13" s="9">
        <v>-520</v>
      </c>
      <c r="DS13" s="9">
        <v>-520</v>
      </c>
      <c r="DT13" s="9">
        <v>-600</v>
      </c>
      <c r="DU13" s="9">
        <v>-650</v>
      </c>
      <c r="DX13" s="9">
        <v>-680</v>
      </c>
      <c r="DY13" s="9">
        <v>-570</v>
      </c>
      <c r="DZ13" s="9">
        <v>-500</v>
      </c>
      <c r="EA13" s="9">
        <v>-500</v>
      </c>
      <c r="EB13" s="9">
        <v>-430</v>
      </c>
      <c r="EE13" s="9">
        <v>-430</v>
      </c>
      <c r="EF13" s="9">
        <v>-400</v>
      </c>
      <c r="EG13" s="9">
        <v>-450</v>
      </c>
      <c r="EH13" s="9">
        <v>-400</v>
      </c>
      <c r="EI13" s="9">
        <v>-170</v>
      </c>
      <c r="EL13" s="9">
        <v>-260</v>
      </c>
      <c r="EM13" s="9">
        <v>-200</v>
      </c>
      <c r="EN13" s="9">
        <v>-250</v>
      </c>
      <c r="EO13" s="9">
        <v>-320</v>
      </c>
      <c r="EP13" s="9">
        <v>-300</v>
      </c>
      <c r="ES13" s="9">
        <v>-300</v>
      </c>
      <c r="ET13" s="9">
        <v>-250</v>
      </c>
      <c r="EU13" s="9">
        <v>-200</v>
      </c>
      <c r="EV13" s="9">
        <v>-200</v>
      </c>
      <c r="EW13" s="9">
        <v>-200</v>
      </c>
      <c r="EZ13" s="9">
        <v>-200</v>
      </c>
      <c r="FA13" s="9">
        <v>-150</v>
      </c>
      <c r="FB13" s="9">
        <v>-200</v>
      </c>
      <c r="FC13" s="9">
        <v>-200</v>
      </c>
      <c r="FD13" s="9">
        <v>-150</v>
      </c>
      <c r="FG13" s="9">
        <v>-100</v>
      </c>
      <c r="FH13" s="9">
        <v>-50</v>
      </c>
      <c r="FI13" s="9">
        <v>-50</v>
      </c>
      <c r="FJ13" s="9">
        <v>-50</v>
      </c>
      <c r="FK13" s="9">
        <v>-50</v>
      </c>
      <c r="FN13" s="9">
        <v>30</v>
      </c>
      <c r="FO13" s="9">
        <v>-50</v>
      </c>
      <c r="FP13" s="9">
        <v>-50</v>
      </c>
      <c r="FQ13" s="9">
        <v>-10</v>
      </c>
      <c r="FR13" s="9">
        <v>-100</v>
      </c>
      <c r="FU13" s="9">
        <v>-50</v>
      </c>
      <c r="FV13" s="9">
        <v>-50</v>
      </c>
      <c r="FW13" s="9">
        <v>-100</v>
      </c>
      <c r="FX13" s="9">
        <v>-150</v>
      </c>
      <c r="FY13" s="9">
        <v>-100</v>
      </c>
      <c r="GB13" s="9">
        <v>-200</v>
      </c>
      <c r="GC13" s="9">
        <v>-300</v>
      </c>
      <c r="GD13" s="9">
        <v>-400</v>
      </c>
      <c r="GE13" s="9">
        <v>-400</v>
      </c>
      <c r="GF13" s="9">
        <v>-450</v>
      </c>
      <c r="GI13" s="9">
        <v>-500</v>
      </c>
      <c r="GJ13" s="9">
        <v>-450</v>
      </c>
      <c r="GK13" s="9">
        <v>-450</v>
      </c>
      <c r="GL13" s="9">
        <v>-450</v>
      </c>
      <c r="GM13" s="9">
        <v>-450</v>
      </c>
      <c r="GP13" s="9">
        <v>-250</v>
      </c>
      <c r="GQ13" s="9">
        <v>-50</v>
      </c>
      <c r="GR13" s="9">
        <v>-100</v>
      </c>
      <c r="GS13" s="9">
        <v>-150</v>
      </c>
      <c r="GT13" s="9">
        <v>-200</v>
      </c>
      <c r="GW13" s="9">
        <v>-300</v>
      </c>
      <c r="GX13" s="9">
        <v>-400</v>
      </c>
      <c r="GY13" s="9">
        <v>-350</v>
      </c>
      <c r="GZ13" s="9">
        <v>-350</v>
      </c>
      <c r="HA13" s="9">
        <v>-240</v>
      </c>
      <c r="HD13" s="9">
        <v>-240</v>
      </c>
      <c r="HE13" s="9">
        <v>-240</v>
      </c>
      <c r="HF13" s="9">
        <v>-150</v>
      </c>
      <c r="HG13" s="9">
        <v>-150</v>
      </c>
      <c r="HH13" s="9">
        <v>-180</v>
      </c>
      <c r="HK13" s="9">
        <v>-150</v>
      </c>
      <c r="HL13" s="9">
        <v>-130</v>
      </c>
      <c r="HM13" s="9">
        <v>-50</v>
      </c>
      <c r="HN13" s="9">
        <v>-130</v>
      </c>
      <c r="HO13" s="9">
        <v>-100</v>
      </c>
      <c r="HR13" s="9">
        <v>-50</v>
      </c>
      <c r="HS13" s="9">
        <v>-50</v>
      </c>
      <c r="HT13" s="9">
        <v>-30</v>
      </c>
      <c r="HU13" s="9">
        <v>110</v>
      </c>
      <c r="HV13" s="9">
        <v>120</v>
      </c>
      <c r="HY13" s="9">
        <v>200</v>
      </c>
      <c r="HZ13" s="9">
        <v>200</v>
      </c>
      <c r="IA13" s="9">
        <v>180</v>
      </c>
      <c r="IB13" s="9">
        <v>150</v>
      </c>
      <c r="IC13" s="9">
        <v>170</v>
      </c>
      <c r="IF13" s="9">
        <v>170</v>
      </c>
      <c r="IG13" s="9">
        <v>190</v>
      </c>
      <c r="IH13" s="9">
        <v>170</v>
      </c>
      <c r="II13" s="9">
        <v>50</v>
      </c>
      <c r="IJ13" s="9">
        <v>50</v>
      </c>
      <c r="IM13" s="9">
        <v>50</v>
      </c>
      <c r="IN13" s="9">
        <v>50</v>
      </c>
      <c r="IO13" s="9">
        <v>50</v>
      </c>
      <c r="IP13" s="9">
        <v>50</v>
      </c>
      <c r="IQ13" s="9">
        <v>50</v>
      </c>
      <c r="IT13" s="9">
        <v>50</v>
      </c>
      <c r="IU13" s="9">
        <v>-20</v>
      </c>
      <c r="IV13" s="9">
        <v>70</v>
      </c>
      <c r="IW13" s="9">
        <v>80</v>
      </c>
      <c r="IX13" s="9">
        <v>160</v>
      </c>
      <c r="JA13" s="9">
        <v>200</v>
      </c>
      <c r="JB13" s="9">
        <v>300</v>
      </c>
      <c r="JC13" s="9">
        <v>200</v>
      </c>
      <c r="JD13" s="9">
        <v>250</v>
      </c>
      <c r="JE13" s="9">
        <v>360</v>
      </c>
      <c r="JH13" s="9">
        <v>350</v>
      </c>
      <c r="JI13" s="9">
        <v>300</v>
      </c>
      <c r="JJ13" s="9">
        <v>300</v>
      </c>
      <c r="JK13" s="9">
        <v>200</v>
      </c>
      <c r="JL13" s="9">
        <v>250</v>
      </c>
      <c r="JO13" s="9">
        <v>200</v>
      </c>
      <c r="JP13" s="9">
        <v>350</v>
      </c>
      <c r="JQ13" s="9">
        <v>350</v>
      </c>
      <c r="JR13" s="9">
        <v>400</v>
      </c>
      <c r="JS13" s="9">
        <v>350</v>
      </c>
      <c r="JV13" s="9">
        <v>350</v>
      </c>
      <c r="JW13" s="9">
        <v>350</v>
      </c>
      <c r="JX13" s="9">
        <v>300</v>
      </c>
      <c r="JY13" s="9">
        <v>300</v>
      </c>
      <c r="JZ13" s="9">
        <v>300</v>
      </c>
      <c r="KC13" s="9">
        <v>300</v>
      </c>
      <c r="KD13" s="9">
        <v>500</v>
      </c>
      <c r="KE13" s="9">
        <v>500</v>
      </c>
      <c r="KF13" s="9">
        <v>500</v>
      </c>
      <c r="KG13" s="9">
        <v>600</v>
      </c>
      <c r="KJ13" s="9">
        <v>500</v>
      </c>
      <c r="KK13" s="9">
        <v>400</v>
      </c>
      <c r="KL13" s="9">
        <v>650</v>
      </c>
      <c r="KM13" s="9">
        <v>650</v>
      </c>
      <c r="KN13" s="9">
        <v>650</v>
      </c>
      <c r="KQ13" s="9">
        <v>700</v>
      </c>
      <c r="KR13" s="9">
        <v>550</v>
      </c>
      <c r="KS13" s="9">
        <v>550</v>
      </c>
      <c r="KT13" s="9">
        <v>550</v>
      </c>
      <c r="KU13" s="9">
        <v>450</v>
      </c>
      <c r="KX13" s="9">
        <v>750</v>
      </c>
      <c r="KY13" s="9">
        <v>600</v>
      </c>
      <c r="KZ13" s="9">
        <v>500</v>
      </c>
      <c r="LA13" s="9">
        <v>400</v>
      </c>
      <c r="LB13" s="9">
        <v>350</v>
      </c>
      <c r="LE13" s="9">
        <v>400</v>
      </c>
      <c r="LF13" s="9">
        <v>600</v>
      </c>
      <c r="LG13" s="9">
        <v>650</v>
      </c>
      <c r="LH13" s="9">
        <v>600</v>
      </c>
      <c r="LI13" s="9">
        <v>600</v>
      </c>
      <c r="LL13" s="9">
        <v>600</v>
      </c>
      <c r="LM13" s="9">
        <v>580</v>
      </c>
      <c r="LN13" s="9">
        <v>580</v>
      </c>
      <c r="LO13" s="9">
        <v>630</v>
      </c>
      <c r="LP13" s="9">
        <v>400</v>
      </c>
      <c r="LS13" s="9">
        <v>480</v>
      </c>
      <c r="LT13" s="9">
        <v>480</v>
      </c>
      <c r="LU13" s="9">
        <v>500</v>
      </c>
      <c r="LV13" s="9">
        <v>500</v>
      </c>
      <c r="LW13" s="9">
        <v>600</v>
      </c>
      <c r="LZ13" s="9">
        <v>650</v>
      </c>
      <c r="MA13" s="9">
        <v>500</v>
      </c>
      <c r="MB13" s="9">
        <v>500</v>
      </c>
      <c r="MC13" s="9">
        <v>500</v>
      </c>
      <c r="MD13" s="9">
        <v>520</v>
      </c>
      <c r="MG13" s="9">
        <v>500</v>
      </c>
      <c r="MH13" s="9">
        <v>520</v>
      </c>
      <c r="MI13" s="9">
        <v>450</v>
      </c>
      <c r="MJ13" s="9">
        <v>450</v>
      </c>
      <c r="MK13" s="9">
        <v>450</v>
      </c>
      <c r="MN13" s="9">
        <v>500</v>
      </c>
      <c r="MO13" s="9">
        <v>550</v>
      </c>
      <c r="MP13" s="9">
        <v>600</v>
      </c>
      <c r="MQ13" s="9">
        <v>400</v>
      </c>
      <c r="MR13" s="9">
        <v>400</v>
      </c>
      <c r="MU13" s="9">
        <v>200</v>
      </c>
      <c r="MW13" s="9">
        <v>200</v>
      </c>
      <c r="MX13" s="9">
        <v>350</v>
      </c>
      <c r="MY13" s="9">
        <v>350</v>
      </c>
      <c r="NB13" s="9">
        <v>350</v>
      </c>
    </row>
    <row r="14" spans="1:367" s="10" customFormat="1" ht="15" x14ac:dyDescent="0.25">
      <c r="A14" s="1" t="s">
        <v>11</v>
      </c>
      <c r="B14" s="10">
        <f>(B10+B13)*0.220462</f>
        <v>826.51203799999996</v>
      </c>
      <c r="C14" s="10">
        <f>(C10+C13)*0.220462</f>
        <v>833.12589800000001</v>
      </c>
      <c r="D14" s="10">
        <f t="shared" ref="D14:F14" si="120">(D10+D13)*0.220462</f>
        <v>850.98331999999994</v>
      </c>
      <c r="E14" s="10">
        <f t="shared" si="120"/>
        <v>835.11005599999999</v>
      </c>
      <c r="F14" s="10">
        <f t="shared" si="120"/>
        <v>819.45725399999992</v>
      </c>
      <c r="I14" s="10">
        <f>(I10+I13)*0.220462</f>
        <v>825.40972799999997</v>
      </c>
      <c r="J14" s="10">
        <f>(J10+J13)*0.220462</f>
        <v>840.40114399999993</v>
      </c>
      <c r="K14" s="10">
        <f t="shared" ref="K14:M14" si="121">(K10+K13)*0.220462</f>
        <v>834.66913199999999</v>
      </c>
      <c r="L14" s="10">
        <f t="shared" si="121"/>
        <v>823.86649399999999</v>
      </c>
      <c r="M14" s="10">
        <f t="shared" si="121"/>
        <v>832.24405000000002</v>
      </c>
      <c r="P14" s="10">
        <f>(P10+P13)*0.220462</f>
        <v>832.24405000000002</v>
      </c>
      <c r="Q14" s="10">
        <f>(Q10+Q13)*0.220462</f>
        <v>832.24405000000002</v>
      </c>
      <c r="R14" s="10">
        <f t="shared" ref="R14:T14" si="122">(R10+R13)*0.220462</f>
        <v>835.55097999999998</v>
      </c>
      <c r="S14" s="10">
        <f t="shared" si="122"/>
        <v>835.99190399999998</v>
      </c>
      <c r="T14" s="10">
        <f t="shared" si="122"/>
        <v>820.11863999999991</v>
      </c>
      <c r="W14" s="10">
        <f>(W10+W13)*0.220462</f>
        <v>852.30609199999992</v>
      </c>
      <c r="X14" s="10">
        <f>(X10+X13)*0.220462</f>
        <v>853.40840199999991</v>
      </c>
      <c r="Y14" s="10">
        <f t="shared" ref="Y14:AA14" si="123">(Y10+Y13)*0.220462</f>
        <v>833.787284</v>
      </c>
      <c r="Z14" s="10">
        <f t="shared" si="123"/>
        <v>822.984646</v>
      </c>
      <c r="AA14" s="10">
        <f t="shared" si="123"/>
        <v>825.18926599999998</v>
      </c>
      <c r="AD14" s="10">
        <f>(AD10+AD13)*0.220462</f>
        <v>794.76550999999995</v>
      </c>
      <c r="AE14" s="10">
        <f>(AE10+AE13)*0.220462</f>
        <v>826.73249999999996</v>
      </c>
      <c r="AF14" s="10">
        <f t="shared" ref="AF14:AH14" si="124">(AF10+AF13)*0.220462</f>
        <v>805.12722399999996</v>
      </c>
      <c r="AG14" s="10">
        <f t="shared" si="124"/>
        <v>795.86781999999994</v>
      </c>
      <c r="AH14" s="10">
        <f t="shared" si="124"/>
        <v>776.68762600000002</v>
      </c>
      <c r="AK14" s="10">
        <f>(AK10+AK13)*0.220462</f>
        <v>789.915346</v>
      </c>
      <c r="AL14" s="10">
        <f>(AL10+AL13)*0.220462</f>
        <v>792.34042799999997</v>
      </c>
      <c r="AM14" s="10">
        <f t="shared" ref="AM14:AO14" si="125">(AM10+AM13)*0.220462</f>
        <v>832.46451200000001</v>
      </c>
      <c r="AN14" s="10">
        <f t="shared" si="125"/>
        <v>840.84206799999993</v>
      </c>
      <c r="AO14" s="10">
        <f t="shared" si="125"/>
        <v>810.41831200000001</v>
      </c>
      <c r="AR14" s="10">
        <f>(AR10+AR13)*0.220462</f>
        <v>810.41831200000001</v>
      </c>
      <c r="AS14" s="10">
        <f>(AS10+AS13)*0.220462</f>
        <v>810.41831200000001</v>
      </c>
      <c r="AT14" s="10">
        <f t="shared" ref="AT14:AV14" si="126">(AT10+AT13)*0.220462</f>
        <v>812.40246999999999</v>
      </c>
      <c r="AU14" s="10">
        <f t="shared" si="126"/>
        <v>826.73249999999996</v>
      </c>
      <c r="AV14" s="10">
        <f t="shared" si="126"/>
        <v>828.71665799999994</v>
      </c>
      <c r="AY14" s="10">
        <f>(AY10+AY13)*0.220462</f>
        <v>828.71665799999994</v>
      </c>
      <c r="AZ14" s="10">
        <f>(AZ10+AZ13)*0.220462</f>
        <v>813.72524199999998</v>
      </c>
      <c r="BA14" s="10">
        <f t="shared" ref="BA14:BC14" si="127">(BA10+BA13)*0.220462</f>
        <v>800.938446</v>
      </c>
      <c r="BB14" s="10">
        <f t="shared" si="127"/>
        <v>831.36220199999991</v>
      </c>
      <c r="BC14" s="10">
        <f t="shared" si="127"/>
        <v>838.19652399999995</v>
      </c>
      <c r="BF14" s="10">
        <f>(BF10+BF13)*0.220462</f>
        <v>811.30016000000001</v>
      </c>
      <c r="BG14" s="10">
        <f>(BG10+BG13)*0.220462</f>
        <v>813.72524199999998</v>
      </c>
      <c r="BH14" s="10">
        <f t="shared" ref="BH14:BJ14" si="128">(BH10+BH13)*0.220462</f>
        <v>817.03217199999995</v>
      </c>
      <c r="BI14" s="10">
        <f t="shared" si="128"/>
        <v>841.28299199999992</v>
      </c>
      <c r="BJ14" s="10">
        <f t="shared" si="128"/>
        <v>829.37804399999993</v>
      </c>
      <c r="BM14" s="10">
        <f>(BM10+BM13)*0.220462</f>
        <v>830.03942999999992</v>
      </c>
      <c r="BN14" s="10">
        <f>(BN10+BN13)*0.220462</f>
        <v>848.99916199999996</v>
      </c>
      <c r="BO14" s="10">
        <f t="shared" ref="BO14:BQ14" si="129">(BO10+BO13)*0.220462</f>
        <v>854.95163600000001</v>
      </c>
      <c r="BP14" s="10">
        <f t="shared" si="129"/>
        <v>882.50938599999995</v>
      </c>
      <c r="BQ14" s="10">
        <f t="shared" si="129"/>
        <v>884.05261999999993</v>
      </c>
      <c r="BT14" s="10">
        <f>(BT10+BT13)*0.220462</f>
        <v>893.97340999999994</v>
      </c>
      <c r="BU14" s="10">
        <f>(BU10+BU13)*0.220462</f>
        <v>908.96482600000002</v>
      </c>
      <c r="BV14" s="10">
        <f t="shared" ref="BV14:BX14" si="130">(BV10+BV13)*0.220462</f>
        <v>903.67373799999996</v>
      </c>
      <c r="BW14" s="10">
        <f t="shared" si="130"/>
        <v>902.57142799999997</v>
      </c>
      <c r="BX14" s="10">
        <f t="shared" si="130"/>
        <v>935.19980399999997</v>
      </c>
      <c r="CA14" s="10">
        <f>(CA10+CA13)*0.220462</f>
        <v>930.34963999999991</v>
      </c>
      <c r="CB14" s="10">
        <f>(CB10+CB13)*0.220462</f>
        <v>906.98066799999992</v>
      </c>
      <c r="CC14" s="10">
        <f t="shared" ref="CC14:CE14" si="131">(CC10+CC13)*0.220462</f>
        <v>925.94039999999995</v>
      </c>
      <c r="CD14" s="10">
        <f t="shared" si="131"/>
        <v>921.310698</v>
      </c>
      <c r="CE14" s="10">
        <f t="shared" si="131"/>
        <v>913.59452799999997</v>
      </c>
      <c r="CH14" s="10">
        <f>(CH10+CH13)*0.220462</f>
        <v>959.45062399999995</v>
      </c>
      <c r="CI14" s="10">
        <f>(CI10+CI13)*0.220462</f>
        <v>935.19980399999997</v>
      </c>
      <c r="CJ14" s="10">
        <f t="shared" ref="CJ14:CL14" si="132">(CJ10+CJ13)*0.220462</f>
        <v>896.61895399999992</v>
      </c>
      <c r="CK14" s="10">
        <f t="shared" si="132"/>
        <v>924.83808999999997</v>
      </c>
      <c r="CL14" s="10">
        <f t="shared" si="132"/>
        <v>924.83808999999997</v>
      </c>
      <c r="CO14" s="10">
        <f>(CO10+CO13)*0.220462</f>
        <v>898.16218800000001</v>
      </c>
      <c r="CP14" s="10">
        <f>(CP10+CP13)*0.220462</f>
        <v>917.12191999999993</v>
      </c>
      <c r="CQ14" s="10">
        <f t="shared" ref="CQ14:CS14" si="133">(CQ10+CQ13)*0.220462</f>
        <v>933.65656999999999</v>
      </c>
      <c r="CR14" s="10">
        <f t="shared" si="133"/>
        <v>929.24732999999992</v>
      </c>
      <c r="CS14" s="10">
        <f t="shared" si="133"/>
        <v>934.53841799999998</v>
      </c>
      <c r="CV14" s="10">
        <f>(CV10+CV13)*0.220462</f>
        <v>945.78197999999998</v>
      </c>
      <c r="CW14" s="10">
        <f>(CW10+CW13)*0.220462</f>
        <v>926.38132399999995</v>
      </c>
      <c r="CX14" s="10">
        <f t="shared" ref="CX14:CZ14" si="134">(CX10+CX13)*0.220462</f>
        <v>934.75887999999998</v>
      </c>
      <c r="CY14" s="10">
        <f t="shared" si="134"/>
        <v>904.33512399999995</v>
      </c>
      <c r="CZ14" s="10">
        <f t="shared" si="134"/>
        <v>901.46911799999998</v>
      </c>
      <c r="DC14" s="10">
        <f>(DC10+DC13)*0.220462</f>
        <v>903.23281399999996</v>
      </c>
      <c r="DD14" s="10">
        <f>(DD10+DD13)*0.220462</f>
        <v>890.88694199999998</v>
      </c>
      <c r="DE14" s="10">
        <f t="shared" ref="DE14:DG14" si="135">(DE10+DE13)*0.220462</f>
        <v>881.84799999999996</v>
      </c>
      <c r="DF14" s="10">
        <f t="shared" si="135"/>
        <v>884.49354399999993</v>
      </c>
      <c r="DG14" s="10">
        <f t="shared" si="135"/>
        <v>890.22555599999998</v>
      </c>
      <c r="DJ14" s="10">
        <f>(DJ10+DJ13)*0.220462</f>
        <v>882.72984799999995</v>
      </c>
      <c r="DK14" s="10">
        <f>(DK10+DK13)*0.220462</f>
        <v>877.659222</v>
      </c>
      <c r="DL14" s="10">
        <f t="shared" ref="DL14:DN14" si="136">(DL10+DL13)*0.220462</f>
        <v>852.30609199999992</v>
      </c>
      <c r="DM14" s="10">
        <f t="shared" si="136"/>
        <v>851.42424399999993</v>
      </c>
      <c r="DN14" s="10">
        <f t="shared" si="136"/>
        <v>836.21236599999997</v>
      </c>
      <c r="DQ14" s="10">
        <f>(DQ10+DQ13)*0.220462</f>
        <v>808.87507799999992</v>
      </c>
      <c r="DR14" s="10">
        <f>(DR10+DR13)*0.220462</f>
        <v>817.69355799999994</v>
      </c>
      <c r="DS14" s="10">
        <f>(DS10+DS13)*0.220462</f>
        <v>817.69355799999994</v>
      </c>
      <c r="DT14" s="10">
        <f t="shared" ref="DT14:DU14" si="137">(DT10+DT13)*0.220462</f>
        <v>806.22953399999994</v>
      </c>
      <c r="DU14" s="10">
        <f t="shared" si="137"/>
        <v>791.89950399999998</v>
      </c>
      <c r="DX14" s="10">
        <f>(DX10+DX13)*0.220462</f>
        <v>801.82029399999999</v>
      </c>
      <c r="DY14" s="10">
        <f>(DY10+DY13)*0.220462</f>
        <v>841.06252999999992</v>
      </c>
      <c r="DZ14" s="10">
        <f>(DZ10+DZ13)*0.220462</f>
        <v>841.06252999999992</v>
      </c>
      <c r="EA14" s="10">
        <f t="shared" ref="EA14:EB14" si="138">(EA10+EA13)*0.220462</f>
        <v>815.92986199999996</v>
      </c>
      <c r="EB14" s="10">
        <f t="shared" si="138"/>
        <v>871.04536199999995</v>
      </c>
      <c r="EE14" s="10">
        <f>(EE10+EE13)*0.220462</f>
        <v>886.69816400000002</v>
      </c>
      <c r="EF14" s="10">
        <f>(EF10+EF13)*0.220462</f>
        <v>852.74701599999992</v>
      </c>
      <c r="EG14" s="10">
        <f>(EG10+EG13)*0.220462</f>
        <v>860.90410999999995</v>
      </c>
      <c r="EH14" s="10">
        <f t="shared" ref="EH14:EI14" si="139">(EH10+EH13)*0.220462</f>
        <v>893.31202399999995</v>
      </c>
      <c r="EI14" s="10">
        <f t="shared" si="139"/>
        <v>960.55293399999994</v>
      </c>
      <c r="EL14" s="10">
        <f>(EL10+EL13)*0.220462</f>
        <v>963.85986400000002</v>
      </c>
      <c r="EM14" s="10">
        <f>(EM10+EM13)*0.220462</f>
        <v>965.844022</v>
      </c>
      <c r="EN14" s="10">
        <f>(EN10+EN13)*0.220462</f>
        <v>956.36415599999998</v>
      </c>
      <c r="EO14" s="10">
        <f t="shared" ref="EO14:EP14" si="140">(EO10+EO13)*0.220462</f>
        <v>925.71993799999996</v>
      </c>
      <c r="EP14" s="10">
        <f t="shared" si="140"/>
        <v>924.83808999999997</v>
      </c>
      <c r="ES14" s="10">
        <f>(ES10+ES13)*0.220462</f>
        <v>924.83808999999997</v>
      </c>
      <c r="ET14" s="10">
        <f>(ET10+ET13)*0.220462</f>
        <v>948.42752399999995</v>
      </c>
      <c r="EU14" s="10">
        <f>(EU10+EU13)*0.220462</f>
        <v>967.38725599999998</v>
      </c>
      <c r="EV14" s="10">
        <f>(EV10+EV13)*0.220462</f>
        <v>967.38725599999998</v>
      </c>
      <c r="EW14" s="10">
        <f t="shared" ref="EW14" si="141">(EW10+EW13)*0.220462</f>
        <v>959.45062399999995</v>
      </c>
      <c r="EZ14" s="10">
        <f>(EZ10+EZ13)*0.220462</f>
        <v>929.02686799999992</v>
      </c>
      <c r="FA14" s="10">
        <f>(FA10+FA13)*0.220462</f>
        <v>928.58594399999993</v>
      </c>
      <c r="FB14" s="10">
        <f>(FB10+FB13)*0.220462</f>
        <v>906.76020599999993</v>
      </c>
      <c r="FC14" s="10">
        <f>(FC10+FC13)*0.220462</f>
        <v>933.65656999999999</v>
      </c>
      <c r="FD14" s="10">
        <f t="shared" ref="FD14" si="142">(FD10+FD13)*0.220462</f>
        <v>928.80640599999992</v>
      </c>
      <c r="FG14" s="10">
        <f>(FG10+FG13)*0.220462</f>
        <v>940.49089199999992</v>
      </c>
      <c r="FH14" s="10">
        <f>(FH10+FH13)*0.220462</f>
        <v>951.73445399999991</v>
      </c>
      <c r="FI14" s="10">
        <f>(FI10+FI13)*0.220462</f>
        <v>954.379998</v>
      </c>
      <c r="FJ14" s="10">
        <f>(FJ10+FJ13)*0.220462</f>
        <v>955.92323199999998</v>
      </c>
      <c r="FK14" s="10">
        <f t="shared" ref="FK14" si="143">(FK10+FK13)*0.220462</f>
        <v>951.95491599999991</v>
      </c>
      <c r="FN14" s="10">
        <f>(FN10+FN13)*0.220462</f>
        <v>970.69418599999995</v>
      </c>
      <c r="FO14" s="10">
        <f>(FO10+FO13)*0.220462</f>
        <v>965.62356</v>
      </c>
      <c r="FP14" s="10">
        <f>(FP10+FP13)*0.220462</f>
        <v>965.62356</v>
      </c>
      <c r="FQ14" s="10">
        <f>(FQ10+FQ13)*0.220462</f>
        <v>967.16679399999998</v>
      </c>
      <c r="FR14" s="10">
        <f t="shared" ref="FR14" si="144">(FR10+FR13)*0.220462</f>
        <v>946.66382799999997</v>
      </c>
      <c r="FU14" s="10">
        <f>(FU10+FU13)*0.220462</f>
        <v>947.76613799999996</v>
      </c>
      <c r="FV14" s="10">
        <f>(FV10+FV13)*0.220462</f>
        <v>931.67241200000001</v>
      </c>
      <c r="FW14" s="10">
        <f>(FW10+FW13)*0.220462</f>
        <v>935.86118999999997</v>
      </c>
      <c r="FX14" s="10">
        <f>(FX10+FX13)*0.220462</f>
        <v>925.71993799999996</v>
      </c>
      <c r="FY14" s="10">
        <f t="shared" ref="FY14" si="145">(FY10+FY13)*0.220462</f>
        <v>942.91597400000001</v>
      </c>
      <c r="GB14" s="10">
        <f>(GB10+GB13)*0.220462</f>
        <v>966.28494599999999</v>
      </c>
      <c r="GC14" s="10">
        <f>(GC10+GC13)*0.220462</f>
        <v>968.48956599999997</v>
      </c>
      <c r="GD14" s="10">
        <f>(GD10+GD13)*0.220462</f>
        <v>983.26051999999993</v>
      </c>
      <c r="GE14" s="10">
        <f>(GE10+GE13)*0.220462</f>
        <v>983.26051999999993</v>
      </c>
      <c r="GF14" s="10">
        <f t="shared" ref="GF14" si="146">(GF10+GF13)*0.220462</f>
        <v>994.72454399999992</v>
      </c>
      <c r="GI14" s="10">
        <f>(GI10+GI13)*0.220462</f>
        <v>970.03279999999995</v>
      </c>
      <c r="GJ14" s="10">
        <f>(GJ10+GJ13)*0.220462</f>
        <v>933.87703199999999</v>
      </c>
      <c r="GK14" s="10">
        <f>(GK10+GK13)*0.220462</f>
        <v>920.64931200000001</v>
      </c>
      <c r="GL14" s="10">
        <f>(GL10+GL13)*0.220462</f>
        <v>939.38858199999993</v>
      </c>
      <c r="GM14" s="10">
        <f t="shared" ref="GM14" si="147">(GM10+GM13)*0.220462</f>
        <v>949.08890999999994</v>
      </c>
      <c r="GP14" s="10">
        <f>(GP10+GP13)*0.220462</f>
        <v>968.26910399999997</v>
      </c>
      <c r="GQ14" s="10">
        <f>(GQ10+GQ13)*0.220462</f>
        <v>1018.5344399999999</v>
      </c>
      <c r="GR14" s="10">
        <f>(GR10+GR13)*0.220462</f>
        <v>996.70870200000002</v>
      </c>
      <c r="GS14" s="10">
        <f>(GS10+GS13)*0.220462</f>
        <v>990.97668999999996</v>
      </c>
      <c r="GT14" s="10">
        <f t="shared" ref="GT14" si="148">(GT10+GT13)*0.220462</f>
        <v>982.37867199999994</v>
      </c>
      <c r="GW14" s="10">
        <f>(GW10+GW13)*0.220462</f>
        <v>970.03279999999995</v>
      </c>
      <c r="GX14" s="10">
        <f>(GX10+GX13)*0.220462</f>
        <v>940.49089199999992</v>
      </c>
      <c r="GY14" s="10">
        <f>(GY10+GY13)*0.220462</f>
        <v>937.40442399999995</v>
      </c>
      <c r="GZ14" s="10">
        <f>(GZ10+GZ13)*0.220462</f>
        <v>932.774722</v>
      </c>
      <c r="HA14" s="10">
        <f t="shared" ref="HA14" si="149">(HA10+HA13)*0.220462</f>
        <v>909.62621200000001</v>
      </c>
      <c r="HD14" s="10">
        <f>(HD10+HD13)*0.220462</f>
        <v>891.54832799999997</v>
      </c>
      <c r="HE14" s="10">
        <f>(HE10+HE13)*0.220462</f>
        <v>889.56416999999999</v>
      </c>
      <c r="HF14" s="10">
        <f>(HF10+HF13)*0.220462</f>
        <v>921.53116</v>
      </c>
      <c r="HG14" s="10">
        <f>(HG10+HG13)*0.220462</f>
        <v>912.05129399999998</v>
      </c>
      <c r="HH14" s="10">
        <f t="shared" ref="HH14" si="150">(HH10+HH13)*0.220462</f>
        <v>879.86384199999998</v>
      </c>
      <c r="HK14" s="10">
        <f>(HK10+HK13)*0.220462</f>
        <v>871.70674799999995</v>
      </c>
      <c r="HL14" s="10">
        <f>(HL10+HL13)*0.220462</f>
        <v>876.11598800000002</v>
      </c>
      <c r="HM14" s="10">
        <f>(HM10+HM13)*0.220462</f>
        <v>920.42885000000001</v>
      </c>
      <c r="HN14" s="10">
        <f>(HN10+HN13)*0.220462</f>
        <v>905.21697199999994</v>
      </c>
      <c r="HO14" s="10">
        <f t="shared" ref="HO14" si="151">(HO10+HO13)*0.220462</f>
        <v>920.20838800000001</v>
      </c>
      <c r="HR14" s="10">
        <f>(HR10+HR13)*0.220462</f>
        <v>906.31928199999993</v>
      </c>
      <c r="HS14" s="10">
        <f>(HS10+HS13)*0.220462</f>
        <v>885.81631599999992</v>
      </c>
      <c r="HT14" s="10">
        <f>(HT10+HT13)*0.220462</f>
        <v>876.33645000000001</v>
      </c>
      <c r="HU14" s="10">
        <f>(HU10+HU13)*0.220462</f>
        <v>894.41433399999994</v>
      </c>
      <c r="HV14" s="10">
        <f t="shared" ref="HV14" si="152">(HV10+HV13)*0.220462</f>
        <v>907.20112999999992</v>
      </c>
      <c r="HY14" s="10">
        <f>(HY10+HY13)*0.220462</f>
        <v>936.30211399999996</v>
      </c>
      <c r="HZ14" s="10">
        <f>(HZ10+HZ13)*0.220462</f>
        <v>941.59320200000002</v>
      </c>
      <c r="IA14" s="10">
        <f>(IA10+IA13)*0.220462</f>
        <v>943.57736</v>
      </c>
      <c r="IB14" s="10">
        <f>(IB10+IB13)*0.220462</f>
        <v>924.61762799999997</v>
      </c>
      <c r="IC14" s="10">
        <f t="shared" ref="IC14" si="153">(IC10+IC13)*0.220462</f>
        <v>951.73445399999991</v>
      </c>
      <c r="IF14" s="10">
        <f>(IF10+IF13)*0.220462</f>
        <v>956.80507999999998</v>
      </c>
      <c r="IG14" s="10">
        <f>(IG10+IG13)*0.220462</f>
        <v>949.08890999999994</v>
      </c>
      <c r="IH14" s="10">
        <f>(IH10+IH13)*0.220462</f>
        <v>959.00969999999995</v>
      </c>
      <c r="II14" s="10">
        <f>(II10+II13)*0.220462</f>
        <v>962.75755399999991</v>
      </c>
      <c r="IJ14" s="10">
        <f t="shared" ref="IJ14" si="154">(IJ10+IJ13)*0.220462</f>
        <v>962.09616799999992</v>
      </c>
      <c r="IM14" s="10">
        <f>(IM10+IM13)*0.220462</f>
        <v>962.09616799999992</v>
      </c>
      <c r="IN14" s="10">
        <f>(IN10+IN13)*0.220462</f>
        <v>938.50673399999994</v>
      </c>
      <c r="IO14" s="10">
        <f>(IO10+IO13)*0.220462</f>
        <v>922.63346999999999</v>
      </c>
      <c r="IP14" s="10">
        <f>(IP10+IP13)*0.220462</f>
        <v>944.01828399999999</v>
      </c>
      <c r="IQ14" s="10">
        <f t="shared" ref="IQ14" si="155">(IQ10+IQ13)*0.220462</f>
        <v>909.84667400000001</v>
      </c>
      <c r="IT14" s="10">
        <f>(IT10+IT13)*0.220462</f>
        <v>928.36548199999993</v>
      </c>
      <c r="IU14" s="10">
        <f>(IU10+IU13)*0.220462</f>
        <v>896.17802999999992</v>
      </c>
      <c r="IV14" s="10">
        <f>(IV10+IV13)*0.220462</f>
        <v>904.33512399999995</v>
      </c>
      <c r="IW14" s="10">
        <f>(IW10+IW13)*0.220462</f>
        <v>917.34238199999993</v>
      </c>
      <c r="IX14" s="10">
        <f t="shared" ref="IX14" si="156">(IX10+IX13)*0.220462</f>
        <v>932.333798</v>
      </c>
      <c r="JA14" s="10">
        <f>(JA10+JA13)*0.220462</f>
        <v>920.42885000000001</v>
      </c>
      <c r="JB14" s="10">
        <f>(JB10+JB13)*0.220462</f>
        <v>960.11200999999994</v>
      </c>
      <c r="JC14" s="10">
        <f>(JC10+JC13)*0.220462</f>
        <v>947.76613799999996</v>
      </c>
      <c r="JD14" s="10">
        <f>(JD10+JD13)*0.220462</f>
        <v>975.54435000000001</v>
      </c>
      <c r="JE14" s="10">
        <f t="shared" ref="JE14" si="157">(JE10+JE13)*0.220462</f>
        <v>1008.834112</v>
      </c>
      <c r="JH14" s="10">
        <f>(JH10+JH13)*0.220462</f>
        <v>1016.7707439999999</v>
      </c>
      <c r="JI14" s="10">
        <f>(JI10+JI13)*0.220462</f>
        <v>1035.06909</v>
      </c>
      <c r="JJ14" s="10">
        <f>(JJ10+JJ13)*0.220462</f>
        <v>1044.5489559999999</v>
      </c>
      <c r="JK14" s="10">
        <f>(JK10+JK13)*0.220462</f>
        <v>990.31530399999997</v>
      </c>
      <c r="JL14" s="10">
        <f t="shared" ref="JL14" si="158">(JL10+JL13)*0.220462</f>
        <v>985.02421599999991</v>
      </c>
      <c r="JO14" s="10">
        <f>(JO10+JO13)*0.220462</f>
        <v>1003.3225619999999</v>
      </c>
      <c r="JP14" s="10">
        <f>(JP10+JP13)*0.220462</f>
        <v>1023.164142</v>
      </c>
      <c r="JQ14" s="10">
        <f>(JQ10+JQ13)*0.220462</f>
        <v>1041.0215639999999</v>
      </c>
      <c r="JR14" s="10">
        <f>(JR10+JR13)*0.220462</f>
        <v>1073.429478</v>
      </c>
      <c r="JS14" s="10">
        <f t="shared" ref="JS14" si="159">(JS10+JS13)*0.220462</f>
        <v>1048.0763480000001</v>
      </c>
      <c r="JV14" s="10">
        <f>(JV10+JV13)*0.220462</f>
        <v>1059.5403719999999</v>
      </c>
      <c r="JW14" s="10">
        <f>(JW10+JW13)*0.220462</f>
        <v>1033.305394</v>
      </c>
      <c r="JX14" s="10">
        <f>(JX10+JX13)*0.220462</f>
        <v>1019.857212</v>
      </c>
      <c r="JY14" s="10">
        <f>(JY10+JY13)*0.220462</f>
        <v>1033.305394</v>
      </c>
      <c r="JZ14" s="10">
        <f t="shared" ref="JZ14" si="160">(JZ10+JZ13)*0.220462</f>
        <v>1023.825528</v>
      </c>
      <c r="KC14" s="10">
        <f>(KC10+KC13)*0.220462</f>
        <v>995.60639199999991</v>
      </c>
      <c r="KD14" s="10">
        <f>(KD10+KD13)*0.220462</f>
        <v>1046.0921899999998</v>
      </c>
      <c r="KE14" s="10">
        <f>(KE10+KE13)*0.220462</f>
        <v>1029.116616</v>
      </c>
      <c r="KF14" s="10">
        <f>(KF10+KF13)*0.220462</f>
        <v>1049.178658</v>
      </c>
      <c r="KG14" s="10">
        <f t="shared" ref="KG14:KU14" si="161">(KG10+KG13)*0.220462</f>
        <v>1054.249284</v>
      </c>
      <c r="KJ14" s="10">
        <f t="shared" si="161"/>
        <v>1044.7694179999999</v>
      </c>
      <c r="KK14" s="10">
        <f t="shared" si="161"/>
        <v>1051.383278</v>
      </c>
      <c r="KL14" s="10">
        <f t="shared" si="161"/>
        <v>1099.884918</v>
      </c>
      <c r="KM14" s="10">
        <f t="shared" si="161"/>
        <v>1120.608346</v>
      </c>
      <c r="KN14" s="10">
        <f t="shared" si="161"/>
        <v>1116.64003</v>
      </c>
      <c r="KQ14" s="10">
        <f t="shared" si="161"/>
        <v>1095.475678</v>
      </c>
      <c r="KR14" s="10">
        <f t="shared" si="161"/>
        <v>1064.8314599999999</v>
      </c>
      <c r="KS14" s="10">
        <f t="shared" si="161"/>
        <v>1087.0981219999999</v>
      </c>
      <c r="KT14" s="10">
        <f t="shared" si="161"/>
        <v>1116.419568</v>
      </c>
      <c r="KU14" s="10">
        <f t="shared" si="161"/>
        <v>1119.94696</v>
      </c>
      <c r="KX14" s="10">
        <f t="shared" ref="KX14:LE14" si="162">(KX10+KX13)*0.220462</f>
        <v>1169.7713719999999</v>
      </c>
      <c r="KY14" s="10">
        <f t="shared" si="162"/>
        <v>1124.1357379999999</v>
      </c>
      <c r="KZ14" s="10">
        <f t="shared" si="162"/>
        <v>1131.8519079999999</v>
      </c>
      <c r="LA14" s="10">
        <f t="shared" si="162"/>
        <v>1153.4571839999999</v>
      </c>
      <c r="LB14" s="10">
        <f t="shared" si="162"/>
        <v>1152.3548739999999</v>
      </c>
      <c r="LE14" s="10">
        <f t="shared" si="162"/>
        <v>1149.4888679999999</v>
      </c>
      <c r="LF14" s="10">
        <f>(LF10+LF13)*0.220462</f>
        <v>1151.4730259999999</v>
      </c>
      <c r="LG14" s="10">
        <f>(LG10+LG13)*0.220462</f>
        <v>1139.347616</v>
      </c>
      <c r="LH14" s="10">
        <f>(LH10+LH13)*0.220462</f>
        <v>1112.0103279999998</v>
      </c>
      <c r="LI14" s="10">
        <f>(LI10+LI13)*0.220462</f>
        <v>1112.0103279999998</v>
      </c>
      <c r="LL14" s="10">
        <f t="shared" ref="LL14:MR14" si="163">(LL10+LL13)*0.220462</f>
        <v>1135.8202240000001</v>
      </c>
      <c r="LM14" s="10">
        <f t="shared" si="163"/>
        <v>1116.419568</v>
      </c>
      <c r="LN14" s="10">
        <f t="shared" si="163"/>
        <v>1116.419568</v>
      </c>
      <c r="LO14" s="10">
        <f t="shared" si="163"/>
        <v>1068.7997760000001</v>
      </c>
      <c r="LP14" s="10">
        <f t="shared" si="163"/>
        <v>1009.054574</v>
      </c>
      <c r="LS14" s="10">
        <f t="shared" si="163"/>
        <v>1014.3456619999999</v>
      </c>
      <c r="LT14" s="10">
        <f t="shared" si="163"/>
        <v>1044.7694179999999</v>
      </c>
      <c r="LU14" s="10">
        <f t="shared" si="163"/>
        <v>1008.61365</v>
      </c>
      <c r="LV14" s="10">
        <f t="shared" si="163"/>
        <v>1008.61365</v>
      </c>
      <c r="LW14" s="10">
        <f t="shared" si="163"/>
        <v>1049.619582</v>
      </c>
      <c r="LZ14" s="10">
        <f t="shared" si="163"/>
        <v>1053.146974</v>
      </c>
      <c r="MA14" s="10">
        <f t="shared" si="163"/>
        <v>1035.06909</v>
      </c>
      <c r="MB14" s="10">
        <f t="shared" si="163"/>
        <v>1019.195826</v>
      </c>
      <c r="MC14" s="10">
        <f t="shared" si="163"/>
        <v>1038.8169439999999</v>
      </c>
      <c r="MD14" s="10">
        <f t="shared" si="163"/>
        <v>1057.776676</v>
      </c>
      <c r="MG14" s="10">
        <f t="shared" si="163"/>
        <v>1050.060506</v>
      </c>
      <c r="MH14" s="10">
        <f t="shared" si="163"/>
        <v>1052.926512</v>
      </c>
      <c r="MI14" s="10">
        <f t="shared" si="163"/>
        <v>1030.880312</v>
      </c>
      <c r="MJ14" s="10">
        <f t="shared" si="163"/>
        <v>1035.510014</v>
      </c>
      <c r="MK14" s="10">
        <f t="shared" si="163"/>
        <v>1031.321236</v>
      </c>
      <c r="MN14" s="10">
        <f t="shared" si="163"/>
        <v>1029.998464</v>
      </c>
      <c r="MO14" s="10">
        <f t="shared" si="163"/>
        <v>1016.7707439999999</v>
      </c>
      <c r="MP14" s="10">
        <f t="shared" si="163"/>
        <v>1004.2044099999999</v>
      </c>
      <c r="MQ14" s="10">
        <f t="shared" si="163"/>
        <v>970.25326199999995</v>
      </c>
      <c r="MR14" s="10">
        <f t="shared" si="163"/>
        <v>965.182636</v>
      </c>
      <c r="MU14" s="10">
        <f>(MU10+MU13)*0.220462</f>
        <v>931.01102600000002</v>
      </c>
      <c r="MW14" s="10">
        <f>(MW10+MW13)*0.220462</f>
        <v>931.01102600000002</v>
      </c>
      <c r="MX14" s="10">
        <f>(MX10+MX13)*0.220462</f>
        <v>947.32521399999996</v>
      </c>
      <c r="MY14" s="10">
        <f t="shared" ref="MY14:NC14" si="164">(MY10+MY13)*0.220462</f>
        <v>948.42752399999995</v>
      </c>
      <c r="NB14" s="10">
        <f t="shared" si="164"/>
        <v>952.83676400000002</v>
      </c>
    </row>
    <row r="15" spans="1:367" s="11" customFormat="1" ht="15" x14ac:dyDescent="0.25">
      <c r="A15" s="32" t="s">
        <v>12</v>
      </c>
      <c r="B15" s="11">
        <f>B14*B20</f>
        <v>4001.1447759580001</v>
      </c>
      <c r="C15" s="11">
        <f>C14*C20</f>
        <v>4075.0687048874001</v>
      </c>
      <c r="D15" s="11">
        <f>D14*D20</f>
        <v>4187.6038193879995</v>
      </c>
      <c r="E15" s="11">
        <f>E14*E20</f>
        <v>4107.4888104359998</v>
      </c>
      <c r="F15" s="11">
        <f t="shared" ref="F15" si="165">F14*F20</f>
        <v>4006.8181891583995</v>
      </c>
      <c r="I15" s="11">
        <f>I14*I20</f>
        <v>4031.8788983615996</v>
      </c>
      <c r="J15" s="11">
        <f>J14*J20</f>
        <v>4112.4189580495995</v>
      </c>
      <c r="K15" s="11">
        <f>K14*K20</f>
        <v>4081.3651216536</v>
      </c>
      <c r="L15" s="11">
        <f>L14*L20</f>
        <v>4019.7270108754001</v>
      </c>
      <c r="M15" s="11">
        <f t="shared" ref="M15" si="166">M14*M20</f>
        <v>4039.7126187000003</v>
      </c>
      <c r="P15" s="11">
        <f>P14*P20</f>
        <v>4058.1884366099998</v>
      </c>
      <c r="Q15" s="11">
        <f>Q14*Q20</f>
        <v>4080.908699175</v>
      </c>
      <c r="R15" s="11">
        <f>R14*R20</f>
        <v>4122.8592006140007</v>
      </c>
      <c r="S15" s="11">
        <f>S14*S20</f>
        <v>4129.8000057600002</v>
      </c>
      <c r="T15" s="11">
        <f t="shared" ref="T15" si="167">T14*T20</f>
        <v>4036.6239460799993</v>
      </c>
      <c r="W15" s="11">
        <f>W14*W20</f>
        <v>4217.8071574803989</v>
      </c>
      <c r="X15" s="11">
        <f>X14*X20</f>
        <v>4242.4638480223994</v>
      </c>
      <c r="Y15" s="11">
        <f>Y14*Y20</f>
        <v>4101.3162712675994</v>
      </c>
      <c r="Z15" s="11">
        <f>Z14*Z20</f>
        <v>4051.4711137934</v>
      </c>
      <c r="AA15" s="11">
        <f t="shared" ref="AA15" si="168">AA14*AA20</f>
        <v>4053.4947124452001</v>
      </c>
      <c r="AD15" s="11">
        <f>AD14*AD20</f>
        <v>3911.9947933220001</v>
      </c>
      <c r="AE15" s="11">
        <f>AE14*AE20</f>
        <v>4103.4867637499992</v>
      </c>
      <c r="AF15" s="11">
        <f>AF14*AF20</f>
        <v>3987.9561659167998</v>
      </c>
      <c r="AG15" s="11">
        <f>AG14*AG20</f>
        <v>3936.9989319759993</v>
      </c>
      <c r="AH15" s="11">
        <f t="shared" ref="AH15" si="169">AH14*AH20</f>
        <v>3842.1183482967999</v>
      </c>
      <c r="AK15" s="11">
        <f>AK14*AK20</f>
        <v>3953.5263067299998</v>
      </c>
      <c r="AL15" s="11">
        <f>AL14*AL20</f>
        <v>3936.6641824751996</v>
      </c>
      <c r="AM15" s="11">
        <f>AM14*AM20</f>
        <v>4129.4402117760001</v>
      </c>
      <c r="AN15" s="11">
        <f>AN14*AN20</f>
        <v>4187.4775828468</v>
      </c>
      <c r="AO15" s="11">
        <f t="shared" ref="AO15" si="170">AO14*AO20</f>
        <v>4028.9135962768</v>
      </c>
      <c r="AR15" s="11">
        <f>AR14*AR20</f>
        <v>4028.9135962768</v>
      </c>
      <c r="AS15" s="11">
        <f>AS14*AS20</f>
        <v>4028.9135962768</v>
      </c>
      <c r="AT15" s="11">
        <f>AT14*AT20</f>
        <v>4039.2650808400003</v>
      </c>
      <c r="AU15" s="11">
        <f>AU14*AU20</f>
        <v>4109.4392377499998</v>
      </c>
      <c r="AV15" s="11">
        <f t="shared" ref="AV15" si="171">AV14*AV20</f>
        <v>4123.5283468763992</v>
      </c>
      <c r="AY15" s="11">
        <f>AY14*AY20</f>
        <v>4108.9429336955991</v>
      </c>
      <c r="AZ15" s="11">
        <f>AZ14*AZ20</f>
        <v>4020.2095581009999</v>
      </c>
      <c r="BA15" s="11">
        <f>BA14*BA20</f>
        <v>3948.6265387799999</v>
      </c>
      <c r="BB15" s="11">
        <f>BB14*BB20</f>
        <v>4108.2594574032</v>
      </c>
      <c r="BC15" s="11">
        <f t="shared" ref="BC15" si="172">BC14*BC20</f>
        <v>4178.2420328352</v>
      </c>
      <c r="BF15" s="11">
        <f>BF14*BF20</f>
        <v>4041.5728770560004</v>
      </c>
      <c r="BG15" s="11">
        <f>BG14*BG20</f>
        <v>4033.7987696424002</v>
      </c>
      <c r="BH15" s="11">
        <f>BH14*BH20</f>
        <v>4048.7212251287997</v>
      </c>
      <c r="BI15" s="11">
        <f>BI14*BI20</f>
        <v>4192.1131491359993</v>
      </c>
      <c r="BJ15" s="11">
        <f t="shared" ref="BJ15" si="173">BJ14*BJ20</f>
        <v>4113.1345336091999</v>
      </c>
      <c r="BM15" s="11">
        <f>BM14*BM20</f>
        <v>4106.3710680959994</v>
      </c>
      <c r="BN15" s="11">
        <f>BN14*BN20</f>
        <v>4201.272353157</v>
      </c>
      <c r="BO15" s="11">
        <f>BO14*BO20</f>
        <v>4223.0336060219997</v>
      </c>
      <c r="BP15" s="11">
        <f>BP14*BP20</f>
        <v>4356.1545802345991</v>
      </c>
      <c r="BQ15" s="11">
        <f t="shared" ref="BQ15" si="174">BQ14*BQ20</f>
        <v>4397.9849739760002</v>
      </c>
      <c r="BT15" s="11">
        <f>BT14*BT20</f>
        <v>4449.6632509339997</v>
      </c>
      <c r="BU15" s="11">
        <f>BU14*BU20</f>
        <v>4527.5537983060003</v>
      </c>
      <c r="BV15" s="11">
        <f>BV14*BV20</f>
        <v>4500.2952152400003</v>
      </c>
      <c r="BW15" s="11">
        <f>BW14*BW20</f>
        <v>4491.6467114419993</v>
      </c>
      <c r="BX15" s="11">
        <f t="shared" ref="BX15" si="175">BX14*BX20</f>
        <v>4669.8267012936003</v>
      </c>
      <c r="CA15" s="11">
        <f>CA14*CA20</f>
        <v>4663.0054306439997</v>
      </c>
      <c r="CB15" s="11">
        <f>CB14*CB20</f>
        <v>4566.5569653131997</v>
      </c>
      <c r="CC15" s="11">
        <f>CC14*CC20</f>
        <v>4640.5355026799998</v>
      </c>
      <c r="CD15" s="11">
        <f>CD14*CD20</f>
        <v>4588.4958003192005</v>
      </c>
      <c r="CE15" s="11">
        <f t="shared" ref="CE15" si="176">CE14*CE20</f>
        <v>4558.2885380031994</v>
      </c>
      <c r="CH15" s="11">
        <f>CH14*CH20</f>
        <v>4784.3964816383996</v>
      </c>
      <c r="CI15" s="11">
        <f>CI14*CI20</f>
        <v>4663.5608626067997</v>
      </c>
      <c r="CJ15" s="11">
        <f>CJ14*CJ20</f>
        <v>4469.9144713761989</v>
      </c>
      <c r="CK15" s="11">
        <f>CK14*CK20</f>
        <v>4620.3986138309992</v>
      </c>
      <c r="CL15" s="11">
        <f t="shared" ref="CL15" si="177">CL14*CL20</f>
        <v>4620.3986138309992</v>
      </c>
      <c r="CO15" s="11">
        <f>CO14*CO20</f>
        <v>4538.3237197451999</v>
      </c>
      <c r="CP15" s="11">
        <f>CP14*CP20</f>
        <v>4628.8977546239994</v>
      </c>
      <c r="CQ15" s="11">
        <f>CQ14*CQ20</f>
        <v>4735.5994886970002</v>
      </c>
      <c r="CR15" s="11">
        <f>CR14*CR20</f>
        <v>4667.9810375219995</v>
      </c>
      <c r="CS15" s="11">
        <f t="shared" ref="CS15" si="178">CS14*CS20</f>
        <v>4721.0077262106006</v>
      </c>
      <c r="CV15" s="11">
        <f>CV14*CV20</f>
        <v>4768.4435867640004</v>
      </c>
      <c r="CW15" s="11">
        <f>CW14*CW20</f>
        <v>4639.0397561947993</v>
      </c>
      <c r="CX15" s="11">
        <f>CX14*CX20</f>
        <v>4734.6472030880004</v>
      </c>
      <c r="CY15" s="11">
        <f>CY14*CY20</f>
        <v>4590.5859564488001</v>
      </c>
      <c r="CZ15" s="11">
        <f t="shared" ref="CZ15" si="179">CZ14*CZ20</f>
        <v>4630.0355369598001</v>
      </c>
      <c r="DC15" s="11">
        <f>DC14*DC20</f>
        <v>4673.5975494801996</v>
      </c>
      <c r="DD15" s="11">
        <f>DD14*DD20</f>
        <v>4688.8270644401991</v>
      </c>
      <c r="DE15" s="11">
        <f>DE14*DE20</f>
        <v>4626.7037167999997</v>
      </c>
      <c r="DF15" s="11">
        <f>DF14*DF20</f>
        <v>4644.3871501895992</v>
      </c>
      <c r="DG15" s="11">
        <f t="shared" ref="DG15" si="180">DG14*DG20</f>
        <v>4652.8528909896004</v>
      </c>
      <c r="DJ15" s="11">
        <f>DJ14*DJ20</f>
        <v>4593.7261289919998</v>
      </c>
      <c r="DK15" s="11">
        <f>DK14*DK20</f>
        <v>4530.7402017306003</v>
      </c>
      <c r="DL15" s="11">
        <f>DL14*DL20</f>
        <v>4396.9618980187997</v>
      </c>
      <c r="DM15" s="11">
        <f>DM14*DM20</f>
        <v>4399.8199232943998</v>
      </c>
      <c r="DN15" s="11">
        <f t="shared" ref="DN15" si="181">DN14*DN20</f>
        <v>4279.8185104246004</v>
      </c>
      <c r="DQ15" s="11">
        <f>DQ14*DQ20</f>
        <v>4137.5577989855992</v>
      </c>
      <c r="DR15" s="11">
        <f>DR14*DR20</f>
        <v>4228.7022351969999</v>
      </c>
      <c r="DS15" s="11">
        <f>DS14*DS20</f>
        <v>4228.7022351969999</v>
      </c>
      <c r="DT15" s="11">
        <f>DT14*DT20</f>
        <v>4126.3633779654001</v>
      </c>
      <c r="DU15" s="11">
        <f t="shared" ref="DU15" si="182">DU14*DU20</f>
        <v>4012.1588370159993</v>
      </c>
      <c r="DX15" s="11">
        <f>DX14*DX20</f>
        <v>4067.1532592856001</v>
      </c>
      <c r="DY15" s="11">
        <f>DY14*DY20</f>
        <v>4256.3651455709996</v>
      </c>
      <c r="DZ15" s="11">
        <f>DZ14*DZ20</f>
        <v>4279.6625776519995</v>
      </c>
      <c r="EA15" s="11">
        <f>EA14*EA20</f>
        <v>4208.0766702787996</v>
      </c>
      <c r="EB15" s="11">
        <f t="shared" ref="EB15" si="183">EB14*EB20</f>
        <v>4482.4865373881994</v>
      </c>
      <c r="EE15" s="11">
        <f>EE14*EE20</f>
        <v>4558.4265913076006</v>
      </c>
      <c r="EF15" s="11">
        <f>EF14*EF20</f>
        <v>4379.1117512647998</v>
      </c>
      <c r="EG15" s="11">
        <f>EG14*EG20</f>
        <v>4426.7689336200001</v>
      </c>
      <c r="EH15" s="11">
        <f>EH14*EH20</f>
        <v>4579.7427534407998</v>
      </c>
      <c r="EI15" s="11">
        <f t="shared" ref="EI15" si="184">EI14*EI20</f>
        <v>4913.6124785836</v>
      </c>
      <c r="EL15" s="11">
        <f>EL14*EL20</f>
        <v>4923.5889572848</v>
      </c>
      <c r="EM15" s="11">
        <f>EM14*EM20</f>
        <v>4929.0883818747998</v>
      </c>
      <c r="EN15" s="11">
        <f>EN14*EN20</f>
        <v>4925.1797669844</v>
      </c>
      <c r="EO15" s="11">
        <f>EO14*EO20</f>
        <v>4761.9033610719998</v>
      </c>
      <c r="EP15" s="11">
        <f t="shared" ref="EP15" si="185">EP14*EP20</f>
        <v>4763.3785825449995</v>
      </c>
      <c r="ES15" s="11">
        <f>ES14*ES20</f>
        <v>4781.5054091089996</v>
      </c>
      <c r="ET15" s="11">
        <f>ET14*ET20</f>
        <v>4887.7212449339995</v>
      </c>
      <c r="EU15" s="11">
        <f>EU14*EU20</f>
        <v>5027.4148307064006</v>
      </c>
      <c r="EV15" s="11">
        <f>EV14*EV20</f>
        <v>5027.4148307064006</v>
      </c>
      <c r="EW15" s="11">
        <f t="shared" ref="EW15" si="186">EW14*EW20</f>
        <v>5028.7685555711996</v>
      </c>
      <c r="EZ15" s="11">
        <f>EZ14*EZ20</f>
        <v>4865.313707716</v>
      </c>
      <c r="FA15" s="11">
        <f>FA14*FA20</f>
        <v>4892.1621873695995</v>
      </c>
      <c r="FB15" s="11">
        <f>FB14*FB20</f>
        <v>4791.1395764627996</v>
      </c>
      <c r="FC15" s="11">
        <f>FC14*FC20</f>
        <v>4918.316079446</v>
      </c>
      <c r="FD15" s="11">
        <f t="shared" ref="FD15" si="187">FD14*FD20</f>
        <v>4904.0049430393992</v>
      </c>
      <c r="FG15" s="11">
        <f>FG14*FG20</f>
        <v>5046.9562737395991</v>
      </c>
      <c r="FH15" s="11">
        <f>FH14*FH20</f>
        <v>5093.8731446987995</v>
      </c>
      <c r="FI15" s="11">
        <f>FI14*FI20</f>
        <v>5142.9629332223994</v>
      </c>
      <c r="FJ15" s="11">
        <f>FJ14*FJ20</f>
        <v>5159.2132754271997</v>
      </c>
      <c r="FK15" s="11">
        <f t="shared" ref="FK15" si="188">FK14*FK20</f>
        <v>5105.0486280331997</v>
      </c>
      <c r="FN15" s="11">
        <f>FN14*FN20</f>
        <v>5254.0764205621999</v>
      </c>
      <c r="FO15" s="11">
        <f>FO14*FO20</f>
        <v>5221.223151276</v>
      </c>
      <c r="FP15" s="11">
        <f>FP14*FP20</f>
        <v>5276.5533812640006</v>
      </c>
      <c r="FQ15" s="11">
        <f>FQ14*FQ20</f>
        <v>5246.9765741293995</v>
      </c>
      <c r="FR15" s="11">
        <f t="shared" ref="FR15" si="189">FR14*FR20</f>
        <v>5151.0818872964001</v>
      </c>
      <c r="FU15" s="11">
        <f>FU14*FU20</f>
        <v>5117.6528153585996</v>
      </c>
      <c r="FV15" s="11">
        <f>FV14*FV20</f>
        <v>5057.6768557832002</v>
      </c>
      <c r="FW15" s="11">
        <f>FW14*FW20</f>
        <v>5156.0336401860004</v>
      </c>
      <c r="FX15" s="11">
        <f>FX14*FX20</f>
        <v>5112.3809295987994</v>
      </c>
      <c r="FY15" s="11">
        <f t="shared" ref="FY15" si="190">FY14*FY20</f>
        <v>5241.2927330764005</v>
      </c>
      <c r="GB15" s="11">
        <f>GB14*GB20</f>
        <v>5400.5665631940001</v>
      </c>
      <c r="GC15" s="11">
        <f>GC14*GC20</f>
        <v>5488.8177663483993</v>
      </c>
      <c r="GD15" s="11">
        <f>GD14*GD20</f>
        <v>5492.4932647200003</v>
      </c>
      <c r="GE15" s="11">
        <f>GE14*GE20</f>
        <v>5391.8073874719994</v>
      </c>
      <c r="GF15" s="11">
        <f t="shared" ref="GF15" si="191">GF14*GF20</f>
        <v>5467.702401004799</v>
      </c>
      <c r="GI15" s="11">
        <f>GI14*GI20</f>
        <v>5307.7284717599996</v>
      </c>
      <c r="GJ15" s="11">
        <f>GJ14*GJ20</f>
        <v>5078.7968508287995</v>
      </c>
      <c r="GK15" s="11">
        <f>GK14*GK20</f>
        <v>4968.1919472767995</v>
      </c>
      <c r="GL15" s="11">
        <f>GL14*GL20</f>
        <v>5081.8104120454</v>
      </c>
      <c r="GM15" s="11">
        <f t="shared" ref="GM15" si="192">GM14*GM20</f>
        <v>5175.0021906660004</v>
      </c>
      <c r="GP15" s="11">
        <f>GP14*GP20</f>
        <v>5282.8762314240003</v>
      </c>
      <c r="GQ15" s="11">
        <f>GQ14*GQ20</f>
        <v>5527.6882593239998</v>
      </c>
      <c r="GR15" s="11">
        <f>GR14*GR20</f>
        <v>5448.7074612234001</v>
      </c>
      <c r="GS15" s="11">
        <f>GS14*GS20</f>
        <v>5492.2901089870002</v>
      </c>
      <c r="GT15" s="11">
        <f t="shared" ref="GT15" si="193">GT14*GT20</f>
        <v>5456.1311442879996</v>
      </c>
      <c r="GW15" s="11">
        <f>GW14*GW20</f>
        <v>5392.8973515999996</v>
      </c>
      <c r="GX15" s="11">
        <f>GX14*GX20</f>
        <v>5248.3153737167995</v>
      </c>
      <c r="GY15" s="11">
        <f>GY14*GY20</f>
        <v>5281.6177461431989</v>
      </c>
      <c r="GZ15" s="11">
        <f>GZ14*GZ20</f>
        <v>5260.7561546077995</v>
      </c>
      <c r="HA15" s="11">
        <f t="shared" ref="HA15" si="194">HA14*HA20</f>
        <v>5135.9315181944003</v>
      </c>
      <c r="HD15" s="11">
        <f>HD14*HD20</f>
        <v>5035.1083372127996</v>
      </c>
      <c r="HE15" s="11">
        <f>HE14*HE20</f>
        <v>5028.617296593</v>
      </c>
      <c r="HF15" s="11">
        <f>HF14*HF20</f>
        <v>5217.5251216880006</v>
      </c>
      <c r="HG15" s="11">
        <f>HG14*HG20</f>
        <v>5169.2331190038003</v>
      </c>
      <c r="HH15" s="11">
        <f t="shared" ref="HH15" si="195">HH14*HH20</f>
        <v>5047.1629568645994</v>
      </c>
      <c r="HK15" s="11">
        <f>HK14*HK20</f>
        <v>5024.7792074964</v>
      </c>
      <c r="HL15" s="11">
        <f>HL14*HL20</f>
        <v>4952.2456221700004</v>
      </c>
      <c r="HM15" s="11">
        <f>HM14*HM20</f>
        <v>5162.6854196499999</v>
      </c>
      <c r="HN15" s="11">
        <f>HN14*HN20</f>
        <v>5084.5132100268002</v>
      </c>
      <c r="HO15" s="11">
        <f t="shared" ref="HO15" si="196">HO14*HO20</f>
        <v>5071.4524679455999</v>
      </c>
      <c r="HR15" s="11">
        <f>HR14*HR20</f>
        <v>4976.4179136056</v>
      </c>
      <c r="HS15" s="11">
        <f>HS14*HS20</f>
        <v>4860.6512891551993</v>
      </c>
      <c r="HT15" s="11">
        <f>HT14*HT20</f>
        <v>4775.9460188550001</v>
      </c>
      <c r="HU15" s="11">
        <f>HU14*HU20</f>
        <v>5360.9406351292</v>
      </c>
      <c r="HV15" s="11">
        <f t="shared" ref="HV15" si="197">HV14*HV20</f>
        <v>4955.9490530769999</v>
      </c>
      <c r="HY15" s="11">
        <f>HY14*HY20</f>
        <v>5077.9408850676</v>
      </c>
      <c r="HZ15" s="11">
        <f>HZ14*HZ20</f>
        <v>5135.8259609888</v>
      </c>
      <c r="IA15" s="11">
        <f>IA14*IA20</f>
        <v>5161.7455901439998</v>
      </c>
      <c r="IB15" s="11">
        <f>IB14*IB20</f>
        <v>5133.5695324188</v>
      </c>
      <c r="IC15" s="11">
        <f t="shared" ref="IC15" si="198">IC14*IC20</f>
        <v>5259.2845928039997</v>
      </c>
      <c r="IF15" s="11">
        <f>IF14*IF20</f>
        <v>5254.5821383439998</v>
      </c>
      <c r="IG15" s="11">
        <f>IG14*IG20</f>
        <v>5216.7621027059995</v>
      </c>
      <c r="IH15" s="11">
        <f>IH14*IH20</f>
        <v>5304.47445264</v>
      </c>
      <c r="II15" s="11">
        <f>II14*II20</f>
        <v>5425.6201955670003</v>
      </c>
      <c r="IJ15" s="11">
        <f t="shared" ref="IJ15" si="199">IJ14*IJ20</f>
        <v>5441.5197165911995</v>
      </c>
      <c r="IM15" s="11">
        <f>IM14*IM20</f>
        <v>5409.5781238135996</v>
      </c>
      <c r="IN15" s="11">
        <f>IN14*IN20</f>
        <v>5276.3787092213997</v>
      </c>
      <c r="IO15" s="11">
        <f>IO14*IO20</f>
        <v>5199.5931835319998</v>
      </c>
      <c r="IP15" s="11">
        <f>IP14*IP20</f>
        <v>5290.8448745063997</v>
      </c>
      <c r="IQ15" s="11">
        <f t="shared" ref="IQ15" si="200">IQ14*IQ20</f>
        <v>5067.7549895125994</v>
      </c>
      <c r="IT15" s="11">
        <f>IT14*IT20</f>
        <v>5207.5733347307996</v>
      </c>
      <c r="IU15" s="11">
        <f>IU14*IU20</f>
        <v>5041.091036552999</v>
      </c>
      <c r="IV15" s="11">
        <f>IV14*IV20</f>
        <v>5099.0031631615993</v>
      </c>
      <c r="IW15" s="11">
        <f>IW14*IW20</f>
        <v>5187.6629044481997</v>
      </c>
      <c r="IX15" s="11">
        <f t="shared" ref="IX15" si="201">IX14*IX20</f>
        <v>5194.4045221771994</v>
      </c>
      <c r="JA15" s="11">
        <f>JA14*JA20</f>
        <v>5081.1354235400004</v>
      </c>
      <c r="JB15" s="11">
        <f>JB14*JB20</f>
        <v>5281.2881334069998</v>
      </c>
      <c r="JC15" s="11">
        <f>JC14*JC20</f>
        <v>5190.3464781431994</v>
      </c>
      <c r="JD15" s="11">
        <f>JD14*JD20</f>
        <v>5343.2515138199997</v>
      </c>
      <c r="JE15" s="11">
        <f t="shared" ref="JE15" si="202">JE14*JE20</f>
        <v>5525.5861982464003</v>
      </c>
      <c r="JH15" s="11">
        <f>JH14*JH20</f>
        <v>5637.2820359591997</v>
      </c>
      <c r="JI15" s="11">
        <f>JI14*JI20</f>
        <v>5661.7244153909996</v>
      </c>
      <c r="JJ15" s="11">
        <f>JJ14*JJ20</f>
        <v>5717.129800874799</v>
      </c>
      <c r="JK15" s="11">
        <f>JK14*JK20</f>
        <v>5388.2065375335997</v>
      </c>
      <c r="JL15" s="11">
        <f t="shared" ref="JL15" si="203">JL14*JL20</f>
        <v>5361.2898028447999</v>
      </c>
      <c r="JO15" s="11">
        <f>JO14*JO20</f>
        <v>5465.9006532635995</v>
      </c>
      <c r="JP15" s="11">
        <f>JP14*JP20</f>
        <v>5578.0862693556001</v>
      </c>
      <c r="JQ15" s="11">
        <f>JQ14*JQ20</f>
        <v>5652.9552968327998</v>
      </c>
      <c r="JR15" s="11">
        <f>JR14*JR20</f>
        <v>5887.4386579866004</v>
      </c>
      <c r="JS15" s="11">
        <f t="shared" ref="JS15" si="204">JS14*JS20</f>
        <v>5731.1958937684003</v>
      </c>
      <c r="JV15" s="11">
        <f>JV14*JV20</f>
        <v>5787.5273739755994</v>
      </c>
      <c r="JW15" s="11">
        <f>JW14*JW20</f>
        <v>5703.2257916436001</v>
      </c>
      <c r="JX15" s="11">
        <f>JX14*JX20</f>
        <v>5684.0721853608002</v>
      </c>
      <c r="JY15" s="11">
        <f>JY14*JY20</f>
        <v>5767.4973871503998</v>
      </c>
      <c r="JZ15" s="11">
        <f t="shared" ref="JZ15" si="205">JZ14*JZ20</f>
        <v>5767.5163468824003</v>
      </c>
      <c r="KC15" s="11">
        <f>KC14*KC20</f>
        <v>5579.5773420463993</v>
      </c>
      <c r="KD15" s="11">
        <f>KD14*KD20</f>
        <v>5897.3447211249995</v>
      </c>
      <c r="KE15" s="11">
        <f>KE14*KE20</f>
        <v>5819.2428168336</v>
      </c>
      <c r="KF15" s="11">
        <f>KF14*KF20</f>
        <v>5955.9774057344002</v>
      </c>
      <c r="KG15" s="11">
        <f t="shared" ref="KG15:KS15" si="206">KG14*KG20</f>
        <v>5988.1359331199992</v>
      </c>
      <c r="KJ15" s="11">
        <f t="shared" si="206"/>
        <v>5965.6333767799988</v>
      </c>
      <c r="KK15" s="11">
        <f t="shared" si="206"/>
        <v>5985.3147249984004</v>
      </c>
      <c r="KL15" s="11">
        <f t="shared" si="206"/>
        <v>6271.8737679114001</v>
      </c>
      <c r="KM15" s="11">
        <f t="shared" si="206"/>
        <v>6394.9756481181994</v>
      </c>
      <c r="KN15" s="11">
        <f t="shared" si="206"/>
        <v>6370.8780271619999</v>
      </c>
      <c r="KQ15" s="11">
        <f t="shared" si="206"/>
        <v>6251.2224089392002</v>
      </c>
      <c r="KR15" s="11">
        <f t="shared" si="206"/>
        <v>6099.2481197339994</v>
      </c>
      <c r="KS15" s="11">
        <f t="shared" si="206"/>
        <v>6281.2529489159988</v>
      </c>
      <c r="KT15" s="11">
        <f>KT14*KT20</f>
        <v>6465.0740763311996</v>
      </c>
      <c r="KU15" s="11">
        <f>KU14*KU20</f>
        <v>6525.1469730479994</v>
      </c>
      <c r="KX15" s="11">
        <f t="shared" ref="KX15:KZ15" si="207">KX14*KX20</f>
        <v>6772.3913581939996</v>
      </c>
      <c r="KY15" s="11">
        <f t="shared" si="207"/>
        <v>6505.0362750845998</v>
      </c>
      <c r="KZ15" s="11">
        <f t="shared" si="207"/>
        <v>6472.6083210888</v>
      </c>
      <c r="LA15" s="11">
        <f>LA14*LA20</f>
        <v>6550.5986936543995</v>
      </c>
      <c r="LB15" s="11">
        <f>LB14*LB20</f>
        <v>6664.7596492663988</v>
      </c>
      <c r="LE15" s="11">
        <f t="shared" ref="LE15" si="208">LE14*LE20</f>
        <v>6651.7472324555993</v>
      </c>
      <c r="LF15" s="11">
        <f>LF14*LF20</f>
        <v>6649.526430544799</v>
      </c>
      <c r="LG15" s="11">
        <f>LG14*LG20</f>
        <v>6610.2669985088005</v>
      </c>
      <c r="LH15" s="11">
        <f>LH14*LH20</f>
        <v>6429.0877113319993</v>
      </c>
      <c r="LI15" s="11">
        <f>LI14*LI20</f>
        <v>6429.0877113319993</v>
      </c>
      <c r="LL15" s="11">
        <f t="shared" ref="LL15:MR15" si="209">LL14*LL20</f>
        <v>6529.7168857535999</v>
      </c>
      <c r="LM15" s="11">
        <f t="shared" si="209"/>
        <v>6446.9880793296006</v>
      </c>
      <c r="LN15" s="11">
        <f t="shared" si="209"/>
        <v>6446.9880793296006</v>
      </c>
      <c r="LO15" s="11">
        <f t="shared" si="209"/>
        <v>6213.5743777536009</v>
      </c>
      <c r="LP15" s="11">
        <f t="shared" si="209"/>
        <v>5855.9473147516001</v>
      </c>
      <c r="LS15" s="11">
        <f t="shared" si="209"/>
        <v>5890.7109974987998</v>
      </c>
      <c r="LT15" s="11">
        <f t="shared" si="209"/>
        <v>6066.9760103259996</v>
      </c>
      <c r="LU15" s="11">
        <f t="shared" si="209"/>
        <v>5891.7157751100003</v>
      </c>
      <c r="LV15" s="11">
        <f t="shared" si="209"/>
        <v>6047.5465840349998</v>
      </c>
      <c r="LW15" s="11">
        <f t="shared" si="209"/>
        <v>6276.4102144854005</v>
      </c>
      <c r="LZ15" s="11">
        <f t="shared" si="209"/>
        <v>6410.8215748302</v>
      </c>
      <c r="MA15" s="11">
        <f t="shared" si="209"/>
        <v>6283.2834039359996</v>
      </c>
      <c r="MB15" s="11">
        <f t="shared" si="209"/>
        <v>6099.4793402796004</v>
      </c>
      <c r="MC15" s="11">
        <f t="shared" si="209"/>
        <v>6216.9038830623995</v>
      </c>
      <c r="MD15" s="11">
        <f t="shared" si="209"/>
        <v>6412.2422099120004</v>
      </c>
      <c r="MG15" s="11">
        <f t="shared" si="209"/>
        <v>6364.3117208154008</v>
      </c>
      <c r="MH15" s="11">
        <f t="shared" si="209"/>
        <v>6380.6293700688002</v>
      </c>
      <c r="MI15" s="11">
        <f t="shared" si="209"/>
        <v>6222.0842991384006</v>
      </c>
      <c r="MJ15" s="11">
        <f t="shared" si="209"/>
        <v>6206.4328199103993</v>
      </c>
      <c r="MK15" s="11">
        <f t="shared" si="209"/>
        <v>6256.7165424411996</v>
      </c>
      <c r="MN15" s="11">
        <f t="shared" si="209"/>
        <v>6243.5416892288004</v>
      </c>
      <c r="MO15" s="11">
        <f t="shared" si="209"/>
        <v>6271.6453031407991</v>
      </c>
      <c r="MP15" s="11">
        <f t="shared" si="209"/>
        <v>6213.7156277570002</v>
      </c>
      <c r="MQ15" s="11">
        <f t="shared" si="209"/>
        <v>5952.7948383486</v>
      </c>
      <c r="MR15" s="11">
        <f t="shared" si="209"/>
        <v>5870.2407921519998</v>
      </c>
      <c r="MU15" s="11">
        <f>MU14*MU20</f>
        <v>5737.5416499302</v>
      </c>
      <c r="MW15" s="11">
        <f>MW14*MW20</f>
        <v>5737.5416499302</v>
      </c>
      <c r="MX15" s="11">
        <f>MX14*MX20</f>
        <v>5827.5657864424002</v>
      </c>
      <c r="MY15" s="11">
        <f>MY14*MY20</f>
        <v>5870.7663735599999</v>
      </c>
      <c r="NB15" s="11">
        <f t="shared" ref="NB15:NC15" si="210">NB14*NB20</f>
        <v>5935.2202029560003</v>
      </c>
    </row>
    <row r="16" spans="1:367" s="6" customFormat="1" ht="15" x14ac:dyDescent="0.25">
      <c r="A16" s="2" t="s">
        <v>13</v>
      </c>
      <c r="B16" s="6">
        <f>B13*0.22</f>
        <v>-220</v>
      </c>
      <c r="C16" s="6">
        <f t="shared" ref="C16:F16" si="211">C13*0.22</f>
        <v>-220</v>
      </c>
      <c r="D16" s="6">
        <f t="shared" si="211"/>
        <v>-209</v>
      </c>
      <c r="E16" s="6">
        <f t="shared" si="211"/>
        <v>-220</v>
      </c>
      <c r="F16" s="6">
        <f t="shared" si="211"/>
        <v>-220</v>
      </c>
      <c r="I16" s="6">
        <f>I13*0.22</f>
        <v>-220</v>
      </c>
      <c r="J16" s="6">
        <f t="shared" ref="J16:M16" si="212">J13*0.22</f>
        <v>-220</v>
      </c>
      <c r="K16" s="6">
        <f t="shared" si="212"/>
        <v>-220</v>
      </c>
      <c r="L16" s="6">
        <f t="shared" si="212"/>
        <v>-242</v>
      </c>
      <c r="M16" s="6">
        <f t="shared" si="212"/>
        <v>-220</v>
      </c>
      <c r="P16" s="6">
        <f>P13*0.22</f>
        <v>-220</v>
      </c>
      <c r="Q16" s="6">
        <f t="shared" ref="Q16:T16" si="213">Q13*0.22</f>
        <v>-209</v>
      </c>
      <c r="R16" s="6">
        <f t="shared" si="213"/>
        <v>-215.6</v>
      </c>
      <c r="S16" s="6">
        <f t="shared" si="213"/>
        <v>-213.4</v>
      </c>
      <c r="T16" s="6">
        <f t="shared" si="213"/>
        <v>-213.4</v>
      </c>
      <c r="W16" s="6">
        <f>W13*0.22</f>
        <v>-209</v>
      </c>
      <c r="X16" s="6">
        <f t="shared" ref="X16:AA16" si="214">X13*0.22</f>
        <v>-209</v>
      </c>
      <c r="Y16" s="6">
        <f t="shared" si="214"/>
        <v>-209</v>
      </c>
      <c r="Z16" s="6">
        <f t="shared" si="214"/>
        <v>-202.4</v>
      </c>
      <c r="AA16" s="6">
        <f t="shared" si="214"/>
        <v>-209</v>
      </c>
      <c r="AD16" s="6">
        <f>AD13*0.22</f>
        <v>-209</v>
      </c>
      <c r="AE16" s="6">
        <f t="shared" ref="AE16:AH16" si="215">AE13*0.22</f>
        <v>-187</v>
      </c>
      <c r="AF16" s="6">
        <f t="shared" si="215"/>
        <v>-209</v>
      </c>
      <c r="AG16" s="6">
        <f t="shared" si="215"/>
        <v>-209</v>
      </c>
      <c r="AH16" s="6">
        <f t="shared" si="215"/>
        <v>-209</v>
      </c>
      <c r="AK16" s="6">
        <f>AK13*0.22</f>
        <v>-209</v>
      </c>
      <c r="AL16" s="6">
        <f t="shared" ref="AL16:AO16" si="216">AL13*0.22</f>
        <v>-220</v>
      </c>
      <c r="AM16" s="6">
        <f t="shared" si="216"/>
        <v>-198</v>
      </c>
      <c r="AN16" s="6">
        <f t="shared" si="216"/>
        <v>-215.6</v>
      </c>
      <c r="AO16" s="6">
        <f t="shared" si="216"/>
        <v>-231</v>
      </c>
      <c r="AR16" s="6">
        <f>AR13*0.22</f>
        <v>-231</v>
      </c>
      <c r="AS16" s="6">
        <f t="shared" ref="AS16:AV16" si="217">AS13*0.22</f>
        <v>-231</v>
      </c>
      <c r="AT16" s="6">
        <f t="shared" si="217"/>
        <v>-209</v>
      </c>
      <c r="AU16" s="6">
        <f t="shared" si="217"/>
        <v>-187</v>
      </c>
      <c r="AV16" s="6">
        <f t="shared" si="217"/>
        <v>-176</v>
      </c>
      <c r="AY16" s="6">
        <f>AY13*0.22</f>
        <v>-176</v>
      </c>
      <c r="AZ16" s="6">
        <f t="shared" ref="AZ16:BC16" si="218">AZ13*0.22</f>
        <v>-187</v>
      </c>
      <c r="BA16" s="6">
        <f t="shared" si="218"/>
        <v>-187</v>
      </c>
      <c r="BB16" s="6">
        <f t="shared" si="218"/>
        <v>-143</v>
      </c>
      <c r="BC16" s="6">
        <f t="shared" si="218"/>
        <v>-132</v>
      </c>
      <c r="BF16" s="6">
        <f>BF13*0.22</f>
        <v>-167.2</v>
      </c>
      <c r="BG16" s="6">
        <f t="shared" ref="BG16:BJ16" si="219">BG13*0.22</f>
        <v>-176</v>
      </c>
      <c r="BH16" s="6">
        <f t="shared" si="219"/>
        <v>-167.2</v>
      </c>
      <c r="BI16" s="6">
        <f t="shared" si="219"/>
        <v>-143</v>
      </c>
      <c r="BJ16" s="6">
        <f t="shared" si="219"/>
        <v>-154</v>
      </c>
      <c r="BM16" s="6">
        <f>BM13*0.22</f>
        <v>-154</v>
      </c>
      <c r="BN16" s="6">
        <f t="shared" ref="BN16:BQ16" si="220">BN13*0.22</f>
        <v>-132</v>
      </c>
      <c r="BO16" s="6">
        <f t="shared" si="220"/>
        <v>-132</v>
      </c>
      <c r="BP16" s="6">
        <f t="shared" si="220"/>
        <v>-127.6</v>
      </c>
      <c r="BQ16" s="6">
        <f t="shared" si="220"/>
        <v>-121</v>
      </c>
      <c r="BT16" s="6">
        <f>BT13*0.22</f>
        <v>-121</v>
      </c>
      <c r="BU16" s="6">
        <f t="shared" ref="BU16:BX16" si="221">BU13*0.22</f>
        <v>-132</v>
      </c>
      <c r="BV16" s="6">
        <f t="shared" si="221"/>
        <v>-154</v>
      </c>
      <c r="BW16" s="6">
        <f t="shared" si="221"/>
        <v>-154</v>
      </c>
      <c r="BX16" s="6">
        <f t="shared" si="221"/>
        <v>-154</v>
      </c>
      <c r="CA16" s="6">
        <f>CA13*0.22</f>
        <v>-143</v>
      </c>
      <c r="CB16" s="6">
        <f t="shared" ref="CB16:CE16" si="222">CB13*0.22</f>
        <v>-154</v>
      </c>
      <c r="CC16" s="6">
        <f t="shared" si="222"/>
        <v>-154</v>
      </c>
      <c r="CD16" s="6">
        <f t="shared" si="222"/>
        <v>-154</v>
      </c>
      <c r="CE16" s="6">
        <f t="shared" si="222"/>
        <v>-136.4</v>
      </c>
      <c r="CH16" s="6">
        <f>CH13*0.22</f>
        <v>-121</v>
      </c>
      <c r="CI16" s="6">
        <f t="shared" ref="CI16:CL16" si="223">CI13*0.22</f>
        <v>-132</v>
      </c>
      <c r="CJ16" s="6">
        <f t="shared" si="223"/>
        <v>-154</v>
      </c>
      <c r="CK16" s="6">
        <f t="shared" si="223"/>
        <v>-132</v>
      </c>
      <c r="CL16" s="6">
        <f t="shared" si="223"/>
        <v>-132</v>
      </c>
      <c r="CO16" s="6">
        <f>CO13*0.22</f>
        <v>-165</v>
      </c>
      <c r="CP16" s="6">
        <f t="shared" ref="CP16:CS16" si="224">CP13*0.22</f>
        <v>-154</v>
      </c>
      <c r="CQ16" s="6">
        <f t="shared" si="224"/>
        <v>-143</v>
      </c>
      <c r="CR16" s="6">
        <f t="shared" si="224"/>
        <v>-132</v>
      </c>
      <c r="CS16" s="6">
        <f t="shared" si="224"/>
        <v>-143</v>
      </c>
      <c r="CV16" s="6">
        <f>CV13*0.22</f>
        <v>-110</v>
      </c>
      <c r="CW16" s="6">
        <f t="shared" ref="CW16:CZ16" si="225">CW13*0.22</f>
        <v>-121</v>
      </c>
      <c r="CX16" s="6">
        <f t="shared" si="225"/>
        <v>-114.4</v>
      </c>
      <c r="CY16" s="6">
        <f t="shared" si="225"/>
        <v>-110</v>
      </c>
      <c r="CZ16" s="6">
        <f t="shared" si="225"/>
        <v>-110</v>
      </c>
      <c r="DC16" s="6">
        <f>DC13*0.22</f>
        <v>-99</v>
      </c>
      <c r="DD16" s="6">
        <f t="shared" ref="DD16:DG16" si="226">DD13*0.22</f>
        <v>-99</v>
      </c>
      <c r="DE16" s="6">
        <f t="shared" si="226"/>
        <v>-110</v>
      </c>
      <c r="DF16" s="6">
        <f t="shared" si="226"/>
        <v>-88</v>
      </c>
      <c r="DG16" s="6">
        <f t="shared" si="226"/>
        <v>-88</v>
      </c>
      <c r="DJ16" s="6">
        <f>DJ13*0.22</f>
        <v>-110</v>
      </c>
      <c r="DK16" s="6">
        <f t="shared" ref="DK16:DN16" si="227">DK13*0.22</f>
        <v>-121</v>
      </c>
      <c r="DL16" s="6">
        <f t="shared" si="227"/>
        <v>-132</v>
      </c>
      <c r="DM16" s="6">
        <f t="shared" si="227"/>
        <v>-136.4</v>
      </c>
      <c r="DN16" s="6">
        <f t="shared" si="227"/>
        <v>-154</v>
      </c>
      <c r="DQ16" s="6">
        <f>DQ13*0.22</f>
        <v>-154</v>
      </c>
      <c r="DR16" s="6">
        <f t="shared" ref="DR16:DS16" si="228">DR13*0.22</f>
        <v>-114.4</v>
      </c>
      <c r="DS16" s="6">
        <f t="shared" si="228"/>
        <v>-114.4</v>
      </c>
      <c r="DT16" s="6">
        <f t="shared" ref="DT16:DU16" si="229">DT13*0.22</f>
        <v>-132</v>
      </c>
      <c r="DU16" s="6">
        <f t="shared" si="229"/>
        <v>-143</v>
      </c>
      <c r="DX16" s="6">
        <f>DX13*0.22</f>
        <v>-149.6</v>
      </c>
      <c r="DY16" s="6">
        <f t="shared" ref="DY16:EB16" si="230">DY13*0.22</f>
        <v>-125.4</v>
      </c>
      <c r="DZ16" s="6">
        <f t="shared" si="230"/>
        <v>-110</v>
      </c>
      <c r="EA16" s="6">
        <f t="shared" si="230"/>
        <v>-110</v>
      </c>
      <c r="EB16" s="6">
        <f t="shared" si="230"/>
        <v>-94.6</v>
      </c>
      <c r="EE16" s="6">
        <f>EE13*0.22</f>
        <v>-94.6</v>
      </c>
      <c r="EF16" s="6">
        <f t="shared" ref="EF16:EI16" si="231">EF13*0.22</f>
        <v>-88</v>
      </c>
      <c r="EG16" s="6">
        <f t="shared" si="231"/>
        <v>-99</v>
      </c>
      <c r="EH16" s="6">
        <f t="shared" si="231"/>
        <v>-88</v>
      </c>
      <c r="EI16" s="6">
        <f t="shared" si="231"/>
        <v>-37.4</v>
      </c>
      <c r="EL16" s="6">
        <f>EL13*0.22</f>
        <v>-57.2</v>
      </c>
      <c r="EM16" s="6">
        <f t="shared" ref="EM16:EP16" si="232">EM13*0.22</f>
        <v>-44</v>
      </c>
      <c r="EN16" s="6">
        <f t="shared" si="232"/>
        <v>-55</v>
      </c>
      <c r="EO16" s="6">
        <f t="shared" si="232"/>
        <v>-70.400000000000006</v>
      </c>
      <c r="EP16" s="6">
        <f t="shared" si="232"/>
        <v>-66</v>
      </c>
      <c r="ES16" s="6">
        <f>ES13*0.22</f>
        <v>-66</v>
      </c>
      <c r="ET16" s="6">
        <f t="shared" ref="ET16:EW16" si="233">ET13*0.22</f>
        <v>-55</v>
      </c>
      <c r="EU16" s="6">
        <f t="shared" si="233"/>
        <v>-44</v>
      </c>
      <c r="EV16" s="6">
        <f t="shared" ref="EV16" si="234">EV13*0.22</f>
        <v>-44</v>
      </c>
      <c r="EW16" s="6">
        <f t="shared" si="233"/>
        <v>-44</v>
      </c>
      <c r="EZ16" s="6">
        <f>EZ13*0.22</f>
        <v>-44</v>
      </c>
      <c r="FA16" s="6">
        <f t="shared" ref="FA16:FD16" si="235">FA13*0.22</f>
        <v>-33</v>
      </c>
      <c r="FB16" s="6">
        <f t="shared" si="235"/>
        <v>-44</v>
      </c>
      <c r="FC16" s="6">
        <f t="shared" si="235"/>
        <v>-44</v>
      </c>
      <c r="FD16" s="6">
        <f t="shared" si="235"/>
        <v>-33</v>
      </c>
      <c r="FG16" s="6">
        <f>FG13*0.22</f>
        <v>-22</v>
      </c>
      <c r="FH16" s="6">
        <f t="shared" ref="FH16:FK16" si="236">FH13*0.22</f>
        <v>-11</v>
      </c>
      <c r="FI16" s="6">
        <f t="shared" si="236"/>
        <v>-11</v>
      </c>
      <c r="FJ16" s="6">
        <f t="shared" si="236"/>
        <v>-11</v>
      </c>
      <c r="FK16" s="6">
        <f t="shared" si="236"/>
        <v>-11</v>
      </c>
      <c r="FN16" s="6">
        <f>FN13*0.22</f>
        <v>6.6</v>
      </c>
      <c r="FO16" s="6">
        <f t="shared" ref="FO16:FR16" si="237">FO13*0.22</f>
        <v>-11</v>
      </c>
      <c r="FP16" s="6">
        <f t="shared" si="237"/>
        <v>-11</v>
      </c>
      <c r="FQ16" s="6">
        <f t="shared" si="237"/>
        <v>-2.2000000000000002</v>
      </c>
      <c r="FR16" s="6">
        <f t="shared" si="237"/>
        <v>-22</v>
      </c>
      <c r="FU16" s="6">
        <f>FU13*0.22</f>
        <v>-11</v>
      </c>
      <c r="FV16" s="6">
        <f t="shared" ref="FV16:FY16" si="238">FV13*0.22</f>
        <v>-11</v>
      </c>
      <c r="FW16" s="6">
        <f t="shared" si="238"/>
        <v>-22</v>
      </c>
      <c r="FX16" s="6">
        <f t="shared" si="238"/>
        <v>-33</v>
      </c>
      <c r="FY16" s="6">
        <f t="shared" si="238"/>
        <v>-22</v>
      </c>
      <c r="GB16" s="6">
        <f>GB13*0.22</f>
        <v>-44</v>
      </c>
      <c r="GC16" s="6">
        <f t="shared" ref="GC16:GF16" si="239">GC13*0.22</f>
        <v>-66</v>
      </c>
      <c r="GD16" s="6">
        <f t="shared" si="239"/>
        <v>-88</v>
      </c>
      <c r="GE16" s="6">
        <f t="shared" si="239"/>
        <v>-88</v>
      </c>
      <c r="GF16" s="6">
        <f t="shared" si="239"/>
        <v>-99</v>
      </c>
      <c r="GI16" s="6">
        <f>GI13*0.22</f>
        <v>-110</v>
      </c>
      <c r="GJ16" s="6">
        <f t="shared" ref="GJ16:GM16" si="240">GJ13*0.22</f>
        <v>-99</v>
      </c>
      <c r="GK16" s="6">
        <f t="shared" si="240"/>
        <v>-99</v>
      </c>
      <c r="GL16" s="6">
        <f t="shared" si="240"/>
        <v>-99</v>
      </c>
      <c r="GM16" s="6">
        <f t="shared" si="240"/>
        <v>-99</v>
      </c>
      <c r="GP16" s="6">
        <f>GP13*0.22</f>
        <v>-55</v>
      </c>
      <c r="GQ16" s="6">
        <f t="shared" ref="GQ16:GT16" si="241">GQ13*0.22</f>
        <v>-11</v>
      </c>
      <c r="GR16" s="6">
        <f t="shared" si="241"/>
        <v>-22</v>
      </c>
      <c r="GS16" s="6">
        <f t="shared" si="241"/>
        <v>-33</v>
      </c>
      <c r="GT16" s="6">
        <f t="shared" si="241"/>
        <v>-44</v>
      </c>
      <c r="GW16" s="6">
        <f>GW13*0.22</f>
        <v>-66</v>
      </c>
      <c r="GX16" s="6">
        <f t="shared" ref="GX16:HA16" si="242">GX13*0.22</f>
        <v>-88</v>
      </c>
      <c r="GY16" s="6">
        <f t="shared" si="242"/>
        <v>-77</v>
      </c>
      <c r="GZ16" s="6">
        <f t="shared" si="242"/>
        <v>-77</v>
      </c>
      <c r="HA16" s="6">
        <f t="shared" si="242"/>
        <v>-52.8</v>
      </c>
      <c r="HD16" s="6">
        <f>HD13*0.22</f>
        <v>-52.8</v>
      </c>
      <c r="HE16" s="6">
        <f t="shared" ref="HE16:HH16" si="243">HE13*0.22</f>
        <v>-52.8</v>
      </c>
      <c r="HF16" s="6">
        <f t="shared" si="243"/>
        <v>-33</v>
      </c>
      <c r="HG16" s="6">
        <f t="shared" si="243"/>
        <v>-33</v>
      </c>
      <c r="HH16" s="6">
        <f t="shared" si="243"/>
        <v>-39.6</v>
      </c>
      <c r="HK16" s="6">
        <f>HK13*0.22</f>
        <v>-33</v>
      </c>
      <c r="HL16" s="6">
        <f t="shared" ref="HL16:HO16" si="244">HL13*0.22</f>
        <v>-28.6</v>
      </c>
      <c r="HM16" s="6">
        <f t="shared" si="244"/>
        <v>-11</v>
      </c>
      <c r="HN16" s="6">
        <f t="shared" si="244"/>
        <v>-28.6</v>
      </c>
      <c r="HO16" s="6">
        <f t="shared" si="244"/>
        <v>-22</v>
      </c>
      <c r="HR16" s="6">
        <f>HR13*0.22</f>
        <v>-11</v>
      </c>
      <c r="HS16" s="6">
        <f t="shared" ref="HS16:HV16" si="245">HS13*0.22</f>
        <v>-11</v>
      </c>
      <c r="HT16" s="6">
        <f t="shared" si="245"/>
        <v>-6.6</v>
      </c>
      <c r="HU16" s="6">
        <f t="shared" si="245"/>
        <v>24.2</v>
      </c>
      <c r="HV16" s="6">
        <f t="shared" si="245"/>
        <v>26.4</v>
      </c>
      <c r="HY16" s="6">
        <f>HY13*0.22</f>
        <v>44</v>
      </c>
      <c r="HZ16" s="6">
        <f t="shared" ref="HZ16:IC16" si="246">HZ13*0.22</f>
        <v>44</v>
      </c>
      <c r="IA16" s="6">
        <f t="shared" si="246"/>
        <v>39.6</v>
      </c>
      <c r="IB16" s="6">
        <f t="shared" si="246"/>
        <v>33</v>
      </c>
      <c r="IC16" s="6">
        <f t="shared" si="246"/>
        <v>37.4</v>
      </c>
      <c r="IF16" s="6">
        <f>IF13*0.22</f>
        <v>37.4</v>
      </c>
      <c r="IG16" s="6">
        <f t="shared" ref="IG16:IJ16" si="247">IG13*0.22</f>
        <v>41.8</v>
      </c>
      <c r="IH16" s="6">
        <f t="shared" si="247"/>
        <v>37.4</v>
      </c>
      <c r="II16" s="6">
        <f t="shared" si="247"/>
        <v>11</v>
      </c>
      <c r="IJ16" s="6">
        <f t="shared" si="247"/>
        <v>11</v>
      </c>
      <c r="IM16" s="6">
        <f>IM13*0.22</f>
        <v>11</v>
      </c>
      <c r="IN16" s="6">
        <f t="shared" ref="IN16:IQ16" si="248">IN13*0.22</f>
        <v>11</v>
      </c>
      <c r="IO16" s="6">
        <f t="shared" si="248"/>
        <v>11</v>
      </c>
      <c r="IP16" s="6">
        <f t="shared" si="248"/>
        <v>11</v>
      </c>
      <c r="IQ16" s="6">
        <f t="shared" si="248"/>
        <v>11</v>
      </c>
      <c r="IT16" s="6">
        <f>IT13*0.22</f>
        <v>11</v>
      </c>
      <c r="IU16" s="6">
        <f t="shared" ref="IU16:IX16" si="249">IU13*0.22</f>
        <v>-4.4000000000000004</v>
      </c>
      <c r="IV16" s="6">
        <f t="shared" si="249"/>
        <v>15.4</v>
      </c>
      <c r="IW16" s="6">
        <f t="shared" si="249"/>
        <v>17.600000000000001</v>
      </c>
      <c r="IX16" s="6">
        <f t="shared" si="249"/>
        <v>35.200000000000003</v>
      </c>
      <c r="JA16" s="6">
        <f>JA13*0.22</f>
        <v>44</v>
      </c>
      <c r="JB16" s="6">
        <f t="shared" ref="JB16:JE16" si="250">JB13*0.22</f>
        <v>66</v>
      </c>
      <c r="JC16" s="6">
        <f t="shared" si="250"/>
        <v>44</v>
      </c>
      <c r="JD16" s="6">
        <f t="shared" si="250"/>
        <v>55</v>
      </c>
      <c r="JE16" s="6">
        <f t="shared" si="250"/>
        <v>79.2</v>
      </c>
      <c r="JH16" s="6">
        <f>JH13*0.22</f>
        <v>77</v>
      </c>
      <c r="JI16" s="6">
        <f t="shared" ref="JI16:JL16" si="251">JI13*0.22</f>
        <v>66</v>
      </c>
      <c r="JJ16" s="6">
        <f t="shared" si="251"/>
        <v>66</v>
      </c>
      <c r="JK16" s="6">
        <f t="shared" si="251"/>
        <v>44</v>
      </c>
      <c r="JL16" s="6">
        <f t="shared" si="251"/>
        <v>55</v>
      </c>
      <c r="JO16" s="6">
        <f>JO13*0.22</f>
        <v>44</v>
      </c>
      <c r="JP16" s="6">
        <f t="shared" ref="JP16:JS16" si="252">JP13*0.22</f>
        <v>77</v>
      </c>
      <c r="JQ16" s="6">
        <f t="shared" si="252"/>
        <v>77</v>
      </c>
      <c r="JR16" s="6">
        <f t="shared" si="252"/>
        <v>88</v>
      </c>
      <c r="JS16" s="6">
        <f t="shared" si="252"/>
        <v>77</v>
      </c>
      <c r="JV16" s="6">
        <f>JV13*0.22</f>
        <v>77</v>
      </c>
      <c r="JW16" s="6">
        <f t="shared" ref="JW16:JZ16" si="253">JW13*0.22</f>
        <v>77</v>
      </c>
      <c r="JX16" s="6">
        <f t="shared" si="253"/>
        <v>66</v>
      </c>
      <c r="JY16" s="6">
        <f t="shared" si="253"/>
        <v>66</v>
      </c>
      <c r="JZ16" s="6">
        <f t="shared" si="253"/>
        <v>66</v>
      </c>
      <c r="KC16" s="6">
        <f>KC13*0.22</f>
        <v>66</v>
      </c>
      <c r="KD16" s="6">
        <f t="shared" ref="KD16:KU16" si="254">KD13*0.22</f>
        <v>110</v>
      </c>
      <c r="KE16" s="6">
        <f t="shared" si="254"/>
        <v>110</v>
      </c>
      <c r="KF16" s="6">
        <f t="shared" si="254"/>
        <v>110</v>
      </c>
      <c r="KG16" s="6">
        <f t="shared" si="254"/>
        <v>132</v>
      </c>
      <c r="KJ16" s="6">
        <f t="shared" si="254"/>
        <v>110</v>
      </c>
      <c r="KK16" s="6">
        <f t="shared" si="254"/>
        <v>88</v>
      </c>
      <c r="KL16" s="6">
        <f t="shared" si="254"/>
        <v>143</v>
      </c>
      <c r="KM16" s="6">
        <f t="shared" si="254"/>
        <v>143</v>
      </c>
      <c r="KN16" s="6">
        <f t="shared" si="254"/>
        <v>143</v>
      </c>
      <c r="KQ16" s="6">
        <f t="shared" si="254"/>
        <v>154</v>
      </c>
      <c r="KR16" s="6">
        <f t="shared" si="254"/>
        <v>121</v>
      </c>
      <c r="KS16" s="6">
        <f t="shared" si="254"/>
        <v>121</v>
      </c>
      <c r="KT16" s="6">
        <f t="shared" si="254"/>
        <v>121</v>
      </c>
      <c r="KU16" s="6">
        <f t="shared" si="254"/>
        <v>99</v>
      </c>
      <c r="KX16" s="6">
        <f t="shared" ref="KX16:LE16" si="255">KX13*0.22</f>
        <v>165</v>
      </c>
      <c r="KY16" s="6">
        <f t="shared" si="255"/>
        <v>132</v>
      </c>
      <c r="KZ16" s="6">
        <f t="shared" si="255"/>
        <v>110</v>
      </c>
      <c r="LA16" s="6">
        <f t="shared" si="255"/>
        <v>88</v>
      </c>
      <c r="LB16" s="6">
        <f t="shared" si="255"/>
        <v>77</v>
      </c>
      <c r="LE16" s="6">
        <f t="shared" si="255"/>
        <v>88</v>
      </c>
      <c r="LF16" s="6">
        <f>LF13*0.22</f>
        <v>132</v>
      </c>
      <c r="LG16" s="6">
        <f>LG13*0.22</f>
        <v>143</v>
      </c>
      <c r="LH16" s="6">
        <f>LH13*0.22</f>
        <v>132</v>
      </c>
      <c r="LI16" s="6">
        <f>LI13*0.22</f>
        <v>132</v>
      </c>
      <c r="LL16" s="6">
        <f t="shared" ref="LL16:MR16" si="256">LL13*0.22</f>
        <v>132</v>
      </c>
      <c r="LM16" s="6">
        <f t="shared" si="256"/>
        <v>127.6</v>
      </c>
      <c r="LN16" s="6">
        <f t="shared" si="256"/>
        <v>127.6</v>
      </c>
      <c r="LO16" s="6">
        <f t="shared" si="256"/>
        <v>138.6</v>
      </c>
      <c r="LP16" s="6">
        <f t="shared" si="256"/>
        <v>88</v>
      </c>
      <c r="LS16" s="6">
        <f t="shared" si="256"/>
        <v>105.6</v>
      </c>
      <c r="LT16" s="6">
        <f t="shared" si="256"/>
        <v>105.6</v>
      </c>
      <c r="LU16" s="6">
        <f t="shared" si="256"/>
        <v>110</v>
      </c>
      <c r="LV16" s="6">
        <f t="shared" si="256"/>
        <v>110</v>
      </c>
      <c r="LW16" s="6">
        <f t="shared" si="256"/>
        <v>132</v>
      </c>
      <c r="LZ16" s="6">
        <f t="shared" si="256"/>
        <v>143</v>
      </c>
      <c r="MA16" s="6">
        <f t="shared" si="256"/>
        <v>110</v>
      </c>
      <c r="MB16" s="6">
        <f t="shared" si="256"/>
        <v>110</v>
      </c>
      <c r="MC16" s="6">
        <f t="shared" si="256"/>
        <v>110</v>
      </c>
      <c r="MD16" s="6">
        <f t="shared" si="256"/>
        <v>114.4</v>
      </c>
      <c r="MG16" s="6">
        <f t="shared" si="256"/>
        <v>110</v>
      </c>
      <c r="MH16" s="6">
        <f t="shared" si="256"/>
        <v>114.4</v>
      </c>
      <c r="MI16" s="6">
        <f t="shared" si="256"/>
        <v>99</v>
      </c>
      <c r="MJ16" s="6">
        <f t="shared" si="256"/>
        <v>99</v>
      </c>
      <c r="MK16" s="6">
        <f t="shared" si="256"/>
        <v>99</v>
      </c>
      <c r="MN16" s="6">
        <f t="shared" si="256"/>
        <v>110</v>
      </c>
      <c r="MO16" s="6">
        <f t="shared" si="256"/>
        <v>121</v>
      </c>
      <c r="MP16" s="6">
        <f t="shared" si="256"/>
        <v>132</v>
      </c>
      <c r="MQ16" s="6">
        <f t="shared" si="256"/>
        <v>88</v>
      </c>
      <c r="MR16" s="6">
        <f t="shared" si="256"/>
        <v>88</v>
      </c>
      <c r="MU16" s="6">
        <f>MU13*0.22</f>
        <v>44</v>
      </c>
      <c r="MW16" s="6">
        <f>MW13*0.22</f>
        <v>44</v>
      </c>
      <c r="MX16" s="6">
        <f>MX13*0.22</f>
        <v>77</v>
      </c>
      <c r="MY16" s="6">
        <f>MY13*0.22</f>
        <v>77</v>
      </c>
      <c r="NB16" s="6">
        <f t="shared" ref="NB16:NC16" si="257">NB13*0.22</f>
        <v>77</v>
      </c>
    </row>
    <row r="17" spans="1:378" s="9" customFormat="1" ht="15" x14ac:dyDescent="0.25">
      <c r="A17" s="38" t="s">
        <v>14</v>
      </c>
      <c r="B17" s="9">
        <v>-1000</v>
      </c>
      <c r="C17" s="9">
        <v>-1000</v>
      </c>
      <c r="D17" s="9">
        <v>-950</v>
      </c>
      <c r="E17" s="9">
        <v>-1000</v>
      </c>
      <c r="F17" s="9">
        <v>-1000</v>
      </c>
      <c r="I17" s="9">
        <v>-1000</v>
      </c>
      <c r="J17" s="9">
        <v>-1000</v>
      </c>
      <c r="K17" s="9">
        <v>-1000</v>
      </c>
      <c r="L17" s="9">
        <v>-1100</v>
      </c>
      <c r="M17" s="9">
        <v>-1000</v>
      </c>
      <c r="P17" s="9">
        <v>-1000</v>
      </c>
      <c r="Q17" s="9">
        <v>-950</v>
      </c>
      <c r="R17" s="9">
        <v>-980</v>
      </c>
      <c r="S17" s="9">
        <v>-970</v>
      </c>
      <c r="T17" s="9">
        <v>-970</v>
      </c>
      <c r="W17" s="9">
        <v>-950</v>
      </c>
      <c r="X17" s="9">
        <v>-950</v>
      </c>
      <c r="Y17" s="9">
        <v>-950</v>
      </c>
      <c r="Z17" s="9">
        <v>-920</v>
      </c>
      <c r="AA17" s="9">
        <v>-950</v>
      </c>
      <c r="AD17" s="9">
        <v>-950</v>
      </c>
      <c r="AE17" s="9">
        <v>-850</v>
      </c>
      <c r="AF17" s="9">
        <v>-950</v>
      </c>
      <c r="AG17" s="9">
        <v>-950</v>
      </c>
      <c r="AH17" s="9">
        <v>-950</v>
      </c>
      <c r="AK17" s="9">
        <v>-950</v>
      </c>
      <c r="AL17" s="9">
        <v>-1000</v>
      </c>
      <c r="AM17" s="9">
        <v>-900</v>
      </c>
      <c r="AN17" s="9">
        <v>-980</v>
      </c>
      <c r="AO17" s="9">
        <v>-1050</v>
      </c>
      <c r="AR17" s="9">
        <v>-1050</v>
      </c>
      <c r="AS17" s="9">
        <v>-1050</v>
      </c>
      <c r="AT17" s="9">
        <v>-950</v>
      </c>
      <c r="AU17" s="9">
        <v>-850</v>
      </c>
      <c r="AV17" s="9">
        <v>-800</v>
      </c>
      <c r="AY17" s="9">
        <v>-800</v>
      </c>
      <c r="AZ17" s="9">
        <v>-850</v>
      </c>
      <c r="BA17" s="9">
        <v>-850</v>
      </c>
      <c r="BB17" s="9">
        <v>-650</v>
      </c>
      <c r="BC17" s="9">
        <v>-600</v>
      </c>
      <c r="BF17" s="9">
        <v>-760</v>
      </c>
      <c r="BG17" s="9">
        <v>-800</v>
      </c>
      <c r="BH17" s="9">
        <v>-760</v>
      </c>
      <c r="BI17" s="9">
        <v>-650</v>
      </c>
      <c r="BJ17" s="9">
        <v>-700</v>
      </c>
      <c r="BM17" s="9">
        <v>-700</v>
      </c>
      <c r="BN17" s="9">
        <v>-600</v>
      </c>
      <c r="BO17" s="9">
        <v>-600</v>
      </c>
      <c r="BP17" s="9">
        <v>-580</v>
      </c>
      <c r="BQ17" s="9">
        <v>-550</v>
      </c>
      <c r="BT17" s="9">
        <v>-550</v>
      </c>
      <c r="BU17" s="9">
        <v>-600</v>
      </c>
      <c r="BV17" s="9">
        <v>-700</v>
      </c>
      <c r="BW17" s="9">
        <v>-700</v>
      </c>
      <c r="BX17" s="9">
        <v>-700</v>
      </c>
      <c r="CA17" s="9">
        <v>-650</v>
      </c>
      <c r="CB17" s="9">
        <v>-700</v>
      </c>
      <c r="CC17" s="9">
        <v>-700</v>
      </c>
      <c r="CD17" s="9">
        <v>-700</v>
      </c>
      <c r="CE17" s="9">
        <v>-620</v>
      </c>
      <c r="CH17" s="9">
        <v>-550</v>
      </c>
      <c r="CI17" s="9">
        <v>-600</v>
      </c>
      <c r="CJ17" s="9">
        <v>-700</v>
      </c>
      <c r="CK17" s="9">
        <v>-600</v>
      </c>
      <c r="CL17" s="9">
        <v>-600</v>
      </c>
      <c r="CO17" s="9">
        <v>-750</v>
      </c>
      <c r="CP17" s="9">
        <v>-700</v>
      </c>
      <c r="CQ17" s="9">
        <v>-650</v>
      </c>
      <c r="CR17" s="9">
        <v>-600</v>
      </c>
      <c r="CS17" s="9">
        <v>-650</v>
      </c>
      <c r="CV17" s="9">
        <v>-500</v>
      </c>
      <c r="CW17" s="9">
        <v>-550</v>
      </c>
      <c r="CX17" s="9">
        <v>-520</v>
      </c>
      <c r="CY17" s="9">
        <v>-500</v>
      </c>
      <c r="CZ17" s="9">
        <v>-500</v>
      </c>
      <c r="DC17" s="9">
        <v>-450</v>
      </c>
      <c r="DD17" s="9">
        <v>-450</v>
      </c>
      <c r="DE17" s="9">
        <v>-500</v>
      </c>
      <c r="DF17" s="9">
        <v>-400</v>
      </c>
      <c r="DG17" s="9">
        <v>-400</v>
      </c>
      <c r="DJ17" s="9">
        <v>-500</v>
      </c>
      <c r="DK17" s="9">
        <v>-550</v>
      </c>
      <c r="DL17" s="9">
        <v>-600</v>
      </c>
      <c r="DM17" s="9">
        <v>-620</v>
      </c>
      <c r="DN17" s="9">
        <v>-700</v>
      </c>
      <c r="DQ17" s="9">
        <v>-700</v>
      </c>
      <c r="DR17" s="9">
        <v>-520</v>
      </c>
      <c r="DS17" s="9">
        <v>-520</v>
      </c>
      <c r="DT17" s="9">
        <v>-600</v>
      </c>
      <c r="DU17" s="9">
        <v>-650</v>
      </c>
      <c r="DX17" s="9">
        <v>-680</v>
      </c>
      <c r="DY17" s="9">
        <v>-570</v>
      </c>
      <c r="DZ17" s="9">
        <v>-500</v>
      </c>
      <c r="EA17" s="9">
        <v>-500</v>
      </c>
      <c r="EB17" s="9">
        <v>-430</v>
      </c>
      <c r="EE17" s="9">
        <v>-430</v>
      </c>
      <c r="EF17" s="9">
        <v>-400</v>
      </c>
      <c r="EG17" s="9">
        <v>-450</v>
      </c>
      <c r="EH17" s="9">
        <v>-400</v>
      </c>
      <c r="EI17" s="9">
        <v>-170</v>
      </c>
      <c r="EL17" s="9">
        <v>-260</v>
      </c>
      <c r="EM17" s="9">
        <v>-200</v>
      </c>
      <c r="EN17" s="9">
        <v>-250</v>
      </c>
      <c r="EO17" s="9">
        <v>-320</v>
      </c>
      <c r="EP17" s="9">
        <v>-300</v>
      </c>
      <c r="ES17" s="9">
        <v>-300</v>
      </c>
      <c r="ET17" s="9">
        <v>-250</v>
      </c>
      <c r="EU17" s="9">
        <v>-200</v>
      </c>
      <c r="EV17" s="9">
        <v>-200</v>
      </c>
      <c r="EW17" s="9">
        <v>-200</v>
      </c>
      <c r="EZ17" s="9">
        <v>-200</v>
      </c>
      <c r="FA17" s="9">
        <v>-150</v>
      </c>
      <c r="FB17" s="9">
        <v>-200</v>
      </c>
      <c r="FC17" s="9">
        <v>-200</v>
      </c>
      <c r="FD17" s="9">
        <v>-150</v>
      </c>
      <c r="FG17" s="9">
        <v>-100</v>
      </c>
      <c r="FH17" s="9">
        <v>-50</v>
      </c>
      <c r="FI17" s="9">
        <v>-50</v>
      </c>
      <c r="FJ17" s="9">
        <v>-50</v>
      </c>
      <c r="FK17" s="9">
        <v>-50</v>
      </c>
      <c r="FN17" s="9">
        <v>30</v>
      </c>
      <c r="FO17" s="9">
        <v>-50</v>
      </c>
      <c r="FP17" s="9">
        <v>-50</v>
      </c>
      <c r="FQ17" s="9">
        <v>-10</v>
      </c>
      <c r="FR17" s="9">
        <v>-100</v>
      </c>
      <c r="FU17" s="9">
        <v>-50</v>
      </c>
      <c r="FV17" s="9">
        <v>-50</v>
      </c>
      <c r="FW17" s="9">
        <v>-100</v>
      </c>
      <c r="FX17" s="9">
        <v>-150</v>
      </c>
      <c r="FY17" s="9">
        <v>-100</v>
      </c>
      <c r="GB17" s="9">
        <v>-200</v>
      </c>
      <c r="GC17" s="9">
        <v>-300</v>
      </c>
      <c r="GD17" s="9">
        <v>-400</v>
      </c>
      <c r="GE17" s="9">
        <v>-400</v>
      </c>
      <c r="GF17" s="9">
        <v>-450</v>
      </c>
      <c r="GI17" s="9">
        <v>-500</v>
      </c>
      <c r="GJ17" s="9">
        <v>-450</v>
      </c>
      <c r="GK17" s="9">
        <v>-450</v>
      </c>
      <c r="GL17" s="9">
        <v>-450</v>
      </c>
      <c r="GM17" s="9">
        <v>-450</v>
      </c>
      <c r="GP17" s="9">
        <v>-250</v>
      </c>
      <c r="GQ17" s="9">
        <v>-50</v>
      </c>
      <c r="GR17" s="9">
        <v>-100</v>
      </c>
      <c r="GS17" s="9">
        <v>-150</v>
      </c>
      <c r="GT17" s="9">
        <v>-200</v>
      </c>
      <c r="GW17" s="9">
        <v>-300</v>
      </c>
      <c r="GX17" s="9">
        <v>-400</v>
      </c>
      <c r="GY17" s="9">
        <v>-350</v>
      </c>
      <c r="GZ17" s="9">
        <v>-350</v>
      </c>
      <c r="HA17" s="9">
        <v>-240</v>
      </c>
      <c r="HD17" s="9">
        <v>-240</v>
      </c>
      <c r="HE17" s="9">
        <v>-240</v>
      </c>
      <c r="HF17" s="9">
        <v>-150</v>
      </c>
      <c r="HG17" s="9">
        <v>-150</v>
      </c>
      <c r="HH17" s="9">
        <v>-180</v>
      </c>
      <c r="HK17" s="9">
        <v>-150</v>
      </c>
      <c r="HL17" s="9">
        <v>-130</v>
      </c>
      <c r="HM17" s="9">
        <v>-50</v>
      </c>
      <c r="HN17" s="9">
        <v>-130</v>
      </c>
      <c r="HO17" s="9">
        <v>-100</v>
      </c>
      <c r="HR17" s="9">
        <v>-50</v>
      </c>
      <c r="HS17" s="9">
        <v>-50</v>
      </c>
      <c r="HT17" s="9">
        <v>-30</v>
      </c>
      <c r="HU17" s="9">
        <v>110</v>
      </c>
      <c r="HV17" s="9">
        <v>120</v>
      </c>
      <c r="HY17" s="9">
        <v>200</v>
      </c>
      <c r="HZ17" s="9">
        <v>200</v>
      </c>
      <c r="IA17" s="9">
        <v>180</v>
      </c>
      <c r="IB17" s="9">
        <v>150</v>
      </c>
      <c r="IC17" s="9">
        <v>170</v>
      </c>
      <c r="IF17" s="9">
        <v>170</v>
      </c>
      <c r="IG17" s="9">
        <v>190</v>
      </c>
      <c r="IH17" s="9">
        <v>170</v>
      </c>
      <c r="II17" s="9">
        <v>50</v>
      </c>
      <c r="IJ17" s="9">
        <v>50</v>
      </c>
      <c r="IM17" s="9">
        <v>50</v>
      </c>
      <c r="IN17" s="9">
        <v>50</v>
      </c>
      <c r="IO17" s="9">
        <v>50</v>
      </c>
      <c r="IP17" s="9">
        <v>50</v>
      </c>
      <c r="IQ17" s="9">
        <v>50</v>
      </c>
      <c r="IT17" s="9">
        <v>50</v>
      </c>
      <c r="IU17" s="9">
        <v>-20</v>
      </c>
      <c r="IV17" s="9">
        <v>70</v>
      </c>
      <c r="IW17" s="9">
        <v>80</v>
      </c>
      <c r="IX17" s="9">
        <v>160</v>
      </c>
      <c r="JA17" s="9">
        <v>200</v>
      </c>
      <c r="JB17" s="9">
        <v>300</v>
      </c>
      <c r="JC17" s="9">
        <v>200</v>
      </c>
      <c r="JD17" s="9">
        <v>250</v>
      </c>
      <c r="JE17" s="9">
        <v>360</v>
      </c>
      <c r="JH17" s="9">
        <v>350</v>
      </c>
      <c r="JI17" s="9">
        <v>300</v>
      </c>
      <c r="JJ17" s="9">
        <v>300</v>
      </c>
      <c r="JK17" s="9">
        <v>200</v>
      </c>
      <c r="JL17" s="9">
        <v>250</v>
      </c>
      <c r="JO17" s="9">
        <v>200</v>
      </c>
      <c r="JP17" s="9">
        <v>350</v>
      </c>
      <c r="JQ17" s="9">
        <v>350</v>
      </c>
      <c r="JR17" s="9">
        <v>400</v>
      </c>
      <c r="JS17" s="9">
        <v>350</v>
      </c>
      <c r="JV17" s="9">
        <v>350</v>
      </c>
      <c r="JW17" s="9">
        <v>350</v>
      </c>
      <c r="JX17" s="9">
        <v>300</v>
      </c>
      <c r="JY17" s="9">
        <v>300</v>
      </c>
      <c r="JZ17" s="9">
        <v>300</v>
      </c>
      <c r="KC17" s="9">
        <v>300</v>
      </c>
      <c r="KD17" s="9">
        <v>500</v>
      </c>
      <c r="KE17" s="9">
        <v>500</v>
      </c>
      <c r="KF17" s="9">
        <v>500</v>
      </c>
      <c r="KG17" s="9">
        <v>600</v>
      </c>
      <c r="KJ17" s="9">
        <v>500</v>
      </c>
      <c r="KK17" s="9">
        <v>400</v>
      </c>
      <c r="KL17" s="9">
        <v>650</v>
      </c>
      <c r="KM17" s="9">
        <v>650</v>
      </c>
      <c r="KN17" s="9">
        <v>650</v>
      </c>
      <c r="KQ17" s="9">
        <v>700</v>
      </c>
      <c r="KR17" s="9">
        <v>550</v>
      </c>
      <c r="KS17" s="9">
        <v>550</v>
      </c>
      <c r="KT17" s="9">
        <v>550</v>
      </c>
      <c r="KU17" s="9">
        <v>450</v>
      </c>
      <c r="KX17" s="9">
        <v>750</v>
      </c>
      <c r="KY17" s="9">
        <v>600</v>
      </c>
      <c r="KZ17" s="9">
        <v>500</v>
      </c>
      <c r="LA17" s="9">
        <v>400</v>
      </c>
      <c r="LB17" s="9">
        <v>350</v>
      </c>
      <c r="LE17" s="9">
        <v>400</v>
      </c>
      <c r="LF17" s="9">
        <v>600</v>
      </c>
      <c r="LG17" s="9">
        <v>650</v>
      </c>
      <c r="LH17" s="9">
        <v>600</v>
      </c>
      <c r="LI17" s="9">
        <v>600</v>
      </c>
      <c r="LL17" s="9">
        <v>600</v>
      </c>
      <c r="LM17" s="9">
        <v>580</v>
      </c>
      <c r="LN17" s="9">
        <v>580</v>
      </c>
      <c r="LO17" s="9">
        <v>630</v>
      </c>
      <c r="LP17" s="9">
        <v>400</v>
      </c>
      <c r="LS17" s="9">
        <v>480</v>
      </c>
      <c r="LT17" s="9">
        <v>480</v>
      </c>
      <c r="LU17" s="9">
        <v>500</v>
      </c>
      <c r="LV17" s="9">
        <v>500</v>
      </c>
      <c r="LW17" s="9">
        <v>600</v>
      </c>
      <c r="LZ17" s="9">
        <v>650</v>
      </c>
      <c r="MA17" s="9">
        <v>500</v>
      </c>
      <c r="MB17" s="9">
        <v>500</v>
      </c>
      <c r="MC17" s="9">
        <v>500</v>
      </c>
      <c r="MD17" s="9">
        <v>520</v>
      </c>
      <c r="MG17" s="9">
        <v>500</v>
      </c>
      <c r="MH17" s="9">
        <v>520</v>
      </c>
      <c r="MI17" s="9">
        <v>450</v>
      </c>
      <c r="MJ17" s="9">
        <v>450</v>
      </c>
      <c r="MK17" s="9">
        <v>450</v>
      </c>
      <c r="MN17" s="9">
        <v>500</v>
      </c>
      <c r="MO17" s="9">
        <v>550</v>
      </c>
      <c r="MP17" s="9">
        <v>600</v>
      </c>
      <c r="MQ17" s="9">
        <v>400</v>
      </c>
      <c r="MR17" s="9">
        <v>400</v>
      </c>
      <c r="MU17" s="9">
        <v>200</v>
      </c>
      <c r="MW17" s="9">
        <v>200</v>
      </c>
      <c r="MX17" s="9">
        <v>350</v>
      </c>
      <c r="MY17" s="9">
        <v>350</v>
      </c>
      <c r="NB17" s="9">
        <v>350</v>
      </c>
    </row>
    <row r="18" spans="1:378" s="10" customFormat="1" ht="15" x14ac:dyDescent="0.25">
      <c r="A18" t="s">
        <v>15</v>
      </c>
      <c r="B18" s="10">
        <f>(B10+B17)*0.220462</f>
        <v>826.51203799999996</v>
      </c>
      <c r="C18" s="10">
        <f>(C10+C17)*0.220462</f>
        <v>833.12589800000001</v>
      </c>
      <c r="D18" s="10">
        <f>(D10+D17)*0.220462</f>
        <v>850.98331999999994</v>
      </c>
      <c r="E18" s="10">
        <f>(E10+E17)*0.220462</f>
        <v>835.11005599999999</v>
      </c>
      <c r="F18" s="10">
        <f>(F10+F17)*0.220462</f>
        <v>819.45725399999992</v>
      </c>
      <c r="I18" s="10">
        <f>(I10+I17)*0.220462</f>
        <v>825.40972799999997</v>
      </c>
      <c r="J18" s="10">
        <f>(J10+J17)*0.220462</f>
        <v>840.40114399999993</v>
      </c>
      <c r="K18" s="10">
        <f>(K10+K17)*0.220462</f>
        <v>834.66913199999999</v>
      </c>
      <c r="L18" s="10">
        <f>(L10+L17)*0.220462</f>
        <v>823.86649399999999</v>
      </c>
      <c r="M18" s="10">
        <f>(M10+M17)*0.220462</f>
        <v>832.24405000000002</v>
      </c>
      <c r="P18" s="10">
        <f>(P10+P17)*0.220462</f>
        <v>832.24405000000002</v>
      </c>
      <c r="Q18" s="10">
        <f>(Q10+Q17)*0.220462</f>
        <v>832.24405000000002</v>
      </c>
      <c r="R18" s="10">
        <f>(R10+R17)*0.220462</f>
        <v>835.55097999999998</v>
      </c>
      <c r="S18" s="10">
        <f>(S10+S17)*0.220462</f>
        <v>835.99190399999998</v>
      </c>
      <c r="T18" s="10">
        <f>(T10+T17)*0.220462</f>
        <v>820.11863999999991</v>
      </c>
      <c r="W18" s="10">
        <f>(W10+W17)*0.220462</f>
        <v>852.30609199999992</v>
      </c>
      <c r="X18" s="10">
        <f>(X10+X17)*0.220462</f>
        <v>853.40840199999991</v>
      </c>
      <c r="Y18" s="10">
        <f>(Y10+Y17)*0.220462</f>
        <v>833.787284</v>
      </c>
      <c r="Z18" s="10">
        <f>(Z10+Z17)*0.220462</f>
        <v>822.984646</v>
      </c>
      <c r="AA18" s="10">
        <f>(AA10+AA17)*0.220462</f>
        <v>825.18926599999998</v>
      </c>
      <c r="AD18" s="10">
        <f>(AD10+AD17)*0.220462</f>
        <v>794.76550999999995</v>
      </c>
      <c r="AE18" s="10">
        <f>(AE10+AE17)*0.220462</f>
        <v>826.73249999999996</v>
      </c>
      <c r="AF18" s="10">
        <f>(AF10+AF17)*0.220462</f>
        <v>805.12722399999996</v>
      </c>
      <c r="AG18" s="10">
        <f>(AG10+AG17)*0.220462</f>
        <v>795.86781999999994</v>
      </c>
      <c r="AH18" s="10">
        <f>(AH10+AH17)*0.220462</f>
        <v>776.68762600000002</v>
      </c>
      <c r="AK18" s="10">
        <f>(AK10+AK17)*0.220462</f>
        <v>789.915346</v>
      </c>
      <c r="AL18" s="10">
        <f>(AL10+AL17)*0.220462</f>
        <v>792.34042799999997</v>
      </c>
      <c r="AM18" s="10">
        <f>(AM10+AM17)*0.220462</f>
        <v>832.46451200000001</v>
      </c>
      <c r="AN18" s="10">
        <f>(AN10+AN17)*0.220462</f>
        <v>840.84206799999993</v>
      </c>
      <c r="AO18" s="10">
        <f>(AO10+AO17)*0.220462</f>
        <v>810.41831200000001</v>
      </c>
      <c r="AR18" s="10">
        <f>(AR10+AR17)*0.220462</f>
        <v>810.41831200000001</v>
      </c>
      <c r="AS18" s="10">
        <f>(AS10+AS17)*0.220462</f>
        <v>810.41831200000001</v>
      </c>
      <c r="AT18" s="10">
        <f>(AT10+AT17)*0.220462</f>
        <v>812.40246999999999</v>
      </c>
      <c r="AU18" s="10">
        <f>(AU10+AU17)*0.220462</f>
        <v>826.73249999999996</v>
      </c>
      <c r="AV18" s="10">
        <f>(AV10+AV17)*0.220462</f>
        <v>828.71665799999994</v>
      </c>
      <c r="AY18" s="10">
        <f>(AY10+AY17)*0.220462</f>
        <v>828.71665799999994</v>
      </c>
      <c r="AZ18" s="10">
        <f>(AZ10+AZ17)*0.220462</f>
        <v>813.72524199999998</v>
      </c>
      <c r="BA18" s="10">
        <f>(BA10+BA17)*0.220462</f>
        <v>800.938446</v>
      </c>
      <c r="BB18" s="10">
        <f>(BB10+BB17)*0.220462</f>
        <v>831.36220199999991</v>
      </c>
      <c r="BC18" s="10">
        <f>(BC10+BC17)*0.220462</f>
        <v>838.19652399999995</v>
      </c>
      <c r="BF18" s="10">
        <f>(BF10+BF17)*0.220462</f>
        <v>811.30016000000001</v>
      </c>
      <c r="BG18" s="10">
        <f>(BG10+BG17)*0.220462</f>
        <v>813.72524199999998</v>
      </c>
      <c r="BH18" s="10">
        <f>(BH10+BH17)*0.220462</f>
        <v>817.03217199999995</v>
      </c>
      <c r="BI18" s="10">
        <f>(BI10+BI17)*0.220462</f>
        <v>841.28299199999992</v>
      </c>
      <c r="BJ18" s="10">
        <f>(BJ10+BJ17)*0.220462</f>
        <v>829.37804399999993</v>
      </c>
      <c r="BM18" s="10">
        <f>(BM10+BM17)*0.220462</f>
        <v>830.03942999999992</v>
      </c>
      <c r="BN18" s="10">
        <f>(BN10+BN17)*0.220462</f>
        <v>848.99916199999996</v>
      </c>
      <c r="BO18" s="10">
        <f>(BO10+BO17)*0.220462</f>
        <v>854.95163600000001</v>
      </c>
      <c r="BP18" s="10">
        <f>(BP10+BP17)*0.220462</f>
        <v>882.50938599999995</v>
      </c>
      <c r="BQ18" s="10">
        <f>(BQ10+BQ17)*0.220462</f>
        <v>884.05261999999993</v>
      </c>
      <c r="BT18" s="10">
        <f>(BT10+BT17)*0.220462</f>
        <v>893.97340999999994</v>
      </c>
      <c r="BU18" s="10">
        <f>(BU10+BU17)*0.220462</f>
        <v>908.96482600000002</v>
      </c>
      <c r="BV18" s="10">
        <f>(BV10+BV17)*0.220462</f>
        <v>903.67373799999996</v>
      </c>
      <c r="BW18" s="10">
        <f>(BW10+BW17)*0.220462</f>
        <v>902.57142799999997</v>
      </c>
      <c r="BX18" s="10">
        <f>(BX10+BX17)*0.220462</f>
        <v>935.19980399999997</v>
      </c>
      <c r="CA18" s="10">
        <f>(CA10+CA17)*0.220462</f>
        <v>930.34963999999991</v>
      </c>
      <c r="CB18" s="10">
        <f>(CB10+CB17)*0.220462</f>
        <v>906.98066799999992</v>
      </c>
      <c r="CC18" s="10">
        <f>(CC10+CC17)*0.220462</f>
        <v>925.94039999999995</v>
      </c>
      <c r="CD18" s="10">
        <f>(CD10+CD17)*0.220462</f>
        <v>921.310698</v>
      </c>
      <c r="CE18" s="10">
        <f>(CE10+CE17)*0.220462</f>
        <v>913.59452799999997</v>
      </c>
      <c r="CH18" s="10">
        <f>(CH10+CH17)*0.220462</f>
        <v>959.45062399999995</v>
      </c>
      <c r="CI18" s="10">
        <f>(CI10+CI17)*0.220462</f>
        <v>935.19980399999997</v>
      </c>
      <c r="CJ18" s="10">
        <f>(CJ10+CJ17)*0.220462</f>
        <v>896.61895399999992</v>
      </c>
      <c r="CK18" s="10">
        <f>(CK10+CK17)*0.220462</f>
        <v>924.83808999999997</v>
      </c>
      <c r="CL18" s="10">
        <f>(CL10+CL17)*0.220462</f>
        <v>924.83808999999997</v>
      </c>
      <c r="CO18" s="10">
        <f>(CO10+CO17)*0.220462</f>
        <v>898.16218800000001</v>
      </c>
      <c r="CP18" s="10">
        <f>(CP10+CP17)*0.220462</f>
        <v>917.12191999999993</v>
      </c>
      <c r="CQ18" s="10">
        <f>(CQ10+CQ17)*0.220462</f>
        <v>933.65656999999999</v>
      </c>
      <c r="CR18" s="10">
        <f>(CR10+CR17)*0.220462</f>
        <v>929.24732999999992</v>
      </c>
      <c r="CS18" s="10">
        <f>(CS10+CS17)*0.220462</f>
        <v>934.53841799999998</v>
      </c>
      <c r="CV18" s="10">
        <f>(CV10+CV17)*0.220462</f>
        <v>945.78197999999998</v>
      </c>
      <c r="CW18" s="10">
        <f>(CW10+CW17)*0.220462</f>
        <v>926.38132399999995</v>
      </c>
      <c r="CX18" s="10">
        <f>(CX10+CX17)*0.220462</f>
        <v>934.75887999999998</v>
      </c>
      <c r="CY18" s="10">
        <f>(CY10+CY17)*0.220462</f>
        <v>904.33512399999995</v>
      </c>
      <c r="CZ18" s="10">
        <f>(CZ10+CZ17)*0.220462</f>
        <v>901.46911799999998</v>
      </c>
      <c r="DC18" s="10">
        <f>(DC10+DC17)*0.220462</f>
        <v>903.23281399999996</v>
      </c>
      <c r="DD18" s="10">
        <f>(DD10+DD17)*0.220462</f>
        <v>890.88694199999998</v>
      </c>
      <c r="DE18" s="10">
        <f>(DE10+DE17)*0.220462</f>
        <v>881.84799999999996</v>
      </c>
      <c r="DF18" s="10">
        <f>(DF10+DF17)*0.220462</f>
        <v>884.49354399999993</v>
      </c>
      <c r="DG18" s="10">
        <f>(DG10+DG17)*0.220462</f>
        <v>890.22555599999998</v>
      </c>
      <c r="DJ18" s="10">
        <f>(DJ10+DJ17)*0.220462</f>
        <v>882.72984799999995</v>
      </c>
      <c r="DK18" s="10">
        <f>(DK10+DK17)*0.220462</f>
        <v>877.659222</v>
      </c>
      <c r="DL18" s="10">
        <f>(DL10+DL17)*0.220462</f>
        <v>852.30609199999992</v>
      </c>
      <c r="DM18" s="10">
        <f>(DM10+DM17)*0.220462</f>
        <v>851.42424399999993</v>
      </c>
      <c r="DN18" s="10">
        <f>(DN10+DN17)*0.220462</f>
        <v>836.21236599999997</v>
      </c>
      <c r="DQ18" s="10">
        <f>(DQ10+DQ17)*0.220462</f>
        <v>808.87507799999992</v>
      </c>
      <c r="DR18" s="10">
        <f>(DR10+DR17)*0.220462</f>
        <v>817.69355799999994</v>
      </c>
      <c r="DS18" s="10">
        <f>(DS10+DS17)*0.220462</f>
        <v>817.69355799999994</v>
      </c>
      <c r="DT18" s="10">
        <f>(DT10+DT17)*0.220462</f>
        <v>806.22953399999994</v>
      </c>
      <c r="DU18" s="10">
        <f>(DU10+DU17)*0.220462</f>
        <v>791.89950399999998</v>
      </c>
      <c r="DX18" s="10">
        <f>(DX10+DX17)*0.220462</f>
        <v>801.82029399999999</v>
      </c>
      <c r="DY18" s="10">
        <f>(DY10+DY17)*0.220462</f>
        <v>841.06252999999992</v>
      </c>
      <c r="DZ18" s="10">
        <f>(DZ10+DZ17)*0.220462</f>
        <v>841.06252999999992</v>
      </c>
      <c r="EA18" s="10">
        <f>(EA10+EA17)*0.220462</f>
        <v>815.92986199999996</v>
      </c>
      <c r="EB18" s="10">
        <f>(EB10+EB17)*0.220462</f>
        <v>871.04536199999995</v>
      </c>
      <c r="EE18" s="10">
        <f>(EE10+EE17)*0.220462</f>
        <v>886.69816400000002</v>
      </c>
      <c r="EF18" s="10">
        <f>(EF10+EF17)*0.220462</f>
        <v>852.74701599999992</v>
      </c>
      <c r="EG18" s="10">
        <f>(EG10+EG17)*0.220462</f>
        <v>860.90410999999995</v>
      </c>
      <c r="EH18" s="10">
        <f>(EH10+EH17)*0.220462</f>
        <v>893.31202399999995</v>
      </c>
      <c r="EI18" s="10">
        <f>(EI10+EI17)*0.220462</f>
        <v>960.55293399999994</v>
      </c>
      <c r="EL18" s="10">
        <f>(EL10+EL17)*0.220462</f>
        <v>963.85986400000002</v>
      </c>
      <c r="EM18" s="10">
        <f>(EM10+EM17)*0.220462</f>
        <v>965.844022</v>
      </c>
      <c r="EN18" s="10">
        <f>(EN10+EN17)*0.220462</f>
        <v>956.36415599999998</v>
      </c>
      <c r="EO18" s="10">
        <f>(EO10+EO17)*0.220462</f>
        <v>925.71993799999996</v>
      </c>
      <c r="EP18" s="10">
        <f>(EP10+EP17)*0.220462</f>
        <v>924.83808999999997</v>
      </c>
      <c r="ES18" s="10">
        <f>(ES10+ES17)*0.220462</f>
        <v>924.83808999999997</v>
      </c>
      <c r="ET18" s="10">
        <f>(ET10+ET17)*0.220462</f>
        <v>948.42752399999995</v>
      </c>
      <c r="EU18" s="10">
        <f>(EU10+EU17)*0.220462</f>
        <v>967.38725599999998</v>
      </c>
      <c r="EV18" s="10">
        <f>(EV10+EV17)*0.220462</f>
        <v>967.38725599999998</v>
      </c>
      <c r="EW18" s="10">
        <f>(EW10+EW17)*0.220462</f>
        <v>959.45062399999995</v>
      </c>
      <c r="EZ18" s="10">
        <f>(EZ10+EZ17)*0.220462</f>
        <v>929.02686799999992</v>
      </c>
      <c r="FA18" s="10">
        <f>(FA10+FA17)*0.220462</f>
        <v>928.58594399999993</v>
      </c>
      <c r="FB18" s="10">
        <f>(FB10+FB17)*0.220462</f>
        <v>906.76020599999993</v>
      </c>
      <c r="FC18" s="10">
        <f>(FC10+FC17)*0.220462</f>
        <v>933.65656999999999</v>
      </c>
      <c r="FD18" s="10">
        <f>(FD10+FD17)*0.220462</f>
        <v>928.80640599999992</v>
      </c>
      <c r="FG18" s="10">
        <f>(FG10+FG17)*0.220462</f>
        <v>940.49089199999992</v>
      </c>
      <c r="FH18" s="10">
        <f>(FH10+FH17)*0.220462</f>
        <v>951.73445399999991</v>
      </c>
      <c r="FI18" s="10">
        <f>(FI10+FI17)*0.220462</f>
        <v>954.379998</v>
      </c>
      <c r="FJ18" s="10">
        <f>(FJ10+FJ17)*0.220462</f>
        <v>955.92323199999998</v>
      </c>
      <c r="FK18" s="10">
        <f>(FK10+FK17)*0.220462</f>
        <v>951.95491599999991</v>
      </c>
      <c r="FN18" s="10">
        <f>(FN10+FN17)*0.220462</f>
        <v>970.69418599999995</v>
      </c>
      <c r="FO18" s="10">
        <f>(FO10+FO17)*0.220462</f>
        <v>965.62356</v>
      </c>
      <c r="FP18" s="10">
        <f>(FP10+FP17)*0.220462</f>
        <v>965.62356</v>
      </c>
      <c r="FQ18" s="10">
        <f>(FQ10+FQ17)*0.220462</f>
        <v>967.16679399999998</v>
      </c>
      <c r="FR18" s="10">
        <f>(FR10+FR17)*0.220462</f>
        <v>946.66382799999997</v>
      </c>
      <c r="FU18" s="10">
        <f>(FU10+FU17)*0.220462</f>
        <v>947.76613799999996</v>
      </c>
      <c r="FV18" s="10">
        <f>(FV10+FV17)*0.220462</f>
        <v>931.67241200000001</v>
      </c>
      <c r="FW18" s="10">
        <f>(FW10+FW17)*0.220462</f>
        <v>935.86118999999997</v>
      </c>
      <c r="FX18" s="10">
        <f>(FX10+FX17)*0.220462</f>
        <v>925.71993799999996</v>
      </c>
      <c r="FY18" s="10">
        <f>(FY10+FY17)*0.220462</f>
        <v>942.91597400000001</v>
      </c>
      <c r="GB18" s="10">
        <f>(GB10+GB17)*0.220462</f>
        <v>966.28494599999999</v>
      </c>
      <c r="GC18" s="10">
        <f>(GC10+GC17)*0.220462</f>
        <v>968.48956599999997</v>
      </c>
      <c r="GD18" s="10">
        <f>(GD10+GD17)*0.220462</f>
        <v>983.26051999999993</v>
      </c>
      <c r="GE18" s="10">
        <f>(GE10+GE17)*0.220462</f>
        <v>983.26051999999993</v>
      </c>
      <c r="GF18" s="10">
        <f>(GF10+GF17)*0.220462</f>
        <v>994.72454399999992</v>
      </c>
      <c r="GI18" s="10">
        <f>(GI10+GI17)*0.220462</f>
        <v>970.03279999999995</v>
      </c>
      <c r="GJ18" s="10">
        <f>(GJ10+GJ17)*0.220462</f>
        <v>933.87703199999999</v>
      </c>
      <c r="GK18" s="10">
        <f>(GK10+GK17)*0.220462</f>
        <v>920.64931200000001</v>
      </c>
      <c r="GL18" s="10">
        <f>(GL10+GL17)*0.220462</f>
        <v>939.38858199999993</v>
      </c>
      <c r="GM18" s="10">
        <f>(GM10+GM17)*0.220462</f>
        <v>949.08890999999994</v>
      </c>
      <c r="GP18" s="10">
        <f>(GP10+GP17)*0.220462</f>
        <v>968.26910399999997</v>
      </c>
      <c r="GQ18" s="10">
        <f>(GQ10+GQ17)*0.220462</f>
        <v>1018.5344399999999</v>
      </c>
      <c r="GR18" s="10">
        <f>(GR10+GR17)*0.220462</f>
        <v>996.70870200000002</v>
      </c>
      <c r="GS18" s="10">
        <f>(GS10+GS17)*0.220462</f>
        <v>990.97668999999996</v>
      </c>
      <c r="GT18" s="10">
        <f>(GT10+GT17)*0.220462</f>
        <v>982.37867199999994</v>
      </c>
      <c r="GW18" s="10">
        <f>(GW10+GW17)*0.220462</f>
        <v>970.03279999999995</v>
      </c>
      <c r="GX18" s="10">
        <f>(GX10+GX17)*0.220462</f>
        <v>940.49089199999992</v>
      </c>
      <c r="GY18" s="10">
        <f>(GY10+GY17)*0.220462</f>
        <v>937.40442399999995</v>
      </c>
      <c r="GZ18" s="10">
        <f>(GZ10+GZ17)*0.220462</f>
        <v>932.774722</v>
      </c>
      <c r="HA18" s="10">
        <f>(HA10+HA17)*0.220462</f>
        <v>909.62621200000001</v>
      </c>
      <c r="HD18" s="10">
        <f>(HD10+HD17)*0.220462</f>
        <v>891.54832799999997</v>
      </c>
      <c r="HE18" s="10">
        <f>(HE10+HE17)*0.220462</f>
        <v>889.56416999999999</v>
      </c>
      <c r="HF18" s="10">
        <f>(HF10+HF17)*0.220462</f>
        <v>921.53116</v>
      </c>
      <c r="HG18" s="10">
        <f>(HG10+HG17)*0.220462</f>
        <v>912.05129399999998</v>
      </c>
      <c r="HH18" s="10">
        <f>(HH10+HH17)*0.220462</f>
        <v>879.86384199999998</v>
      </c>
      <c r="HK18" s="10">
        <f>(HK10+HK17)*0.220462</f>
        <v>871.70674799999995</v>
      </c>
      <c r="HL18" s="10">
        <f>(HL10+HL17)*0.220462</f>
        <v>876.11598800000002</v>
      </c>
      <c r="HM18" s="10">
        <f>(HM10+HM17)*0.220462</f>
        <v>920.42885000000001</v>
      </c>
      <c r="HN18" s="10">
        <f>(HN10+HN17)*0.220462</f>
        <v>905.21697199999994</v>
      </c>
      <c r="HO18" s="10">
        <f>(HO10+HO17)*0.220462</f>
        <v>920.20838800000001</v>
      </c>
      <c r="HR18" s="10">
        <f>(HR10+HR17)*0.220462</f>
        <v>906.31928199999993</v>
      </c>
      <c r="HS18" s="10">
        <f>(HS10+HS17)*0.220462</f>
        <v>885.81631599999992</v>
      </c>
      <c r="HT18" s="10">
        <f>(HT10+HT17)*0.220462</f>
        <v>876.33645000000001</v>
      </c>
      <c r="HU18" s="10">
        <f>(HU10+HU17)*0.220462</f>
        <v>894.41433399999994</v>
      </c>
      <c r="HV18" s="10">
        <f>(HV10+HV17)*0.220462</f>
        <v>907.20112999999992</v>
      </c>
      <c r="HY18" s="10">
        <f>(HY10+HY17)*0.220462</f>
        <v>936.30211399999996</v>
      </c>
      <c r="HZ18" s="10">
        <f>(HZ10+HZ17)*0.220462</f>
        <v>941.59320200000002</v>
      </c>
      <c r="IA18" s="10">
        <f>(IA10+IA17)*0.220462</f>
        <v>943.57736</v>
      </c>
      <c r="IB18" s="10">
        <f>(IB10+IB17)*0.220462</f>
        <v>924.61762799999997</v>
      </c>
      <c r="IC18" s="10">
        <f>(IC10+IC17)*0.220462</f>
        <v>951.73445399999991</v>
      </c>
      <c r="IF18" s="10">
        <f>(IF10+IF17)*0.220462</f>
        <v>956.80507999999998</v>
      </c>
      <c r="IG18" s="10">
        <f>(IG10+IG17)*0.220462</f>
        <v>949.08890999999994</v>
      </c>
      <c r="IH18" s="10">
        <f>(IH10+IH17)*0.220462</f>
        <v>959.00969999999995</v>
      </c>
      <c r="II18" s="10">
        <f>(II10+II17)*0.220462</f>
        <v>962.75755399999991</v>
      </c>
      <c r="IJ18" s="10">
        <f>(IJ10+IJ17)*0.220462</f>
        <v>962.09616799999992</v>
      </c>
      <c r="IM18" s="10">
        <f>(IM10+IM17)*0.220462</f>
        <v>962.09616799999992</v>
      </c>
      <c r="IN18" s="10">
        <f>(IN10+IN17)*0.220462</f>
        <v>938.50673399999994</v>
      </c>
      <c r="IO18" s="10">
        <f>(IO10+IO17)*0.220462</f>
        <v>922.63346999999999</v>
      </c>
      <c r="IP18" s="10">
        <f>(IP10+IP17)*0.220462</f>
        <v>944.01828399999999</v>
      </c>
      <c r="IQ18" s="10">
        <f>(IQ10+IQ17)*0.220462</f>
        <v>909.84667400000001</v>
      </c>
      <c r="IT18" s="10">
        <f>(IT10+IT17)*0.220462</f>
        <v>928.36548199999993</v>
      </c>
      <c r="IU18" s="10">
        <f>(IU10+IU17)*0.220462</f>
        <v>896.17802999999992</v>
      </c>
      <c r="IV18" s="10">
        <f>(IV10+IV17)*0.220462</f>
        <v>904.33512399999995</v>
      </c>
      <c r="IW18" s="10">
        <f>(IW10+IW17)*0.220462</f>
        <v>917.34238199999993</v>
      </c>
      <c r="IX18" s="10">
        <f>(IX10+IX17)*0.220462</f>
        <v>932.333798</v>
      </c>
      <c r="JA18" s="10">
        <f>(JA10+JA17)*0.220462</f>
        <v>920.42885000000001</v>
      </c>
      <c r="JB18" s="10">
        <f>(JB10+JB17)*0.220462</f>
        <v>960.11200999999994</v>
      </c>
      <c r="JC18" s="10">
        <f>(JC10+JC17)*0.220462</f>
        <v>947.76613799999996</v>
      </c>
      <c r="JD18" s="10">
        <f>(JD10+JD17)*0.220462</f>
        <v>975.54435000000001</v>
      </c>
      <c r="JE18" s="10">
        <f>(JE10+JE17)*0.220462</f>
        <v>1008.834112</v>
      </c>
      <c r="JH18" s="10">
        <f>(JH10+JH17)*0.220462</f>
        <v>1016.7707439999999</v>
      </c>
      <c r="JI18" s="10">
        <f>(JI10+JI17)*0.220462</f>
        <v>1035.06909</v>
      </c>
      <c r="JJ18" s="10">
        <f>(JJ10+JJ17)*0.220462</f>
        <v>1044.5489559999999</v>
      </c>
      <c r="JK18" s="10">
        <f>(JK10+JK17)*0.220462</f>
        <v>990.31530399999997</v>
      </c>
      <c r="JL18" s="10">
        <f>(JL10+JL17)*0.220462</f>
        <v>985.02421599999991</v>
      </c>
      <c r="JO18" s="10">
        <f>(JO10+JO17)*0.220462</f>
        <v>1003.3225619999999</v>
      </c>
      <c r="JP18" s="10">
        <f>(JP10+JP17)*0.220462</f>
        <v>1023.164142</v>
      </c>
      <c r="JQ18" s="10">
        <f>(JQ10+JQ17)*0.220462</f>
        <v>1041.0215639999999</v>
      </c>
      <c r="JR18" s="10">
        <f>(JR10+JR17)*0.220462</f>
        <v>1073.429478</v>
      </c>
      <c r="JS18" s="10">
        <f>(JS10+JS17)*0.220462</f>
        <v>1048.0763480000001</v>
      </c>
      <c r="JV18" s="10">
        <f>(JV10+JV17)*0.220462</f>
        <v>1059.5403719999999</v>
      </c>
      <c r="JW18" s="10">
        <f>(JW10+JW17)*0.220462</f>
        <v>1033.305394</v>
      </c>
      <c r="JX18" s="10">
        <f>(JX10+JX17)*0.220462</f>
        <v>1019.857212</v>
      </c>
      <c r="JY18" s="10">
        <f>(JY10+JY17)*0.220462</f>
        <v>1033.305394</v>
      </c>
      <c r="JZ18" s="10">
        <f>(JZ10+JZ17)*0.220462</f>
        <v>1023.825528</v>
      </c>
      <c r="KC18" s="10">
        <f>(KC10+KC17)*0.220462</f>
        <v>995.60639199999991</v>
      </c>
      <c r="KD18" s="10">
        <f>(KD10+KD17)*0.220462</f>
        <v>1046.0921899999998</v>
      </c>
      <c r="KE18" s="10">
        <f>(KE10+KE17)*0.220462</f>
        <v>1029.116616</v>
      </c>
      <c r="KF18" s="10">
        <f>(KF10+KF17)*0.220462</f>
        <v>1049.178658</v>
      </c>
      <c r="KG18" s="10">
        <f>(KG10+KG17)*0.220462</f>
        <v>1054.249284</v>
      </c>
      <c r="KJ18" s="10">
        <f t="shared" ref="KJ18:KU18" si="258">(KJ10+KJ17)*0.220462</f>
        <v>1044.7694179999999</v>
      </c>
      <c r="KK18" s="10">
        <f t="shared" si="258"/>
        <v>1051.383278</v>
      </c>
      <c r="KL18" s="10">
        <f t="shared" si="258"/>
        <v>1099.884918</v>
      </c>
      <c r="KM18" s="10">
        <f t="shared" si="258"/>
        <v>1120.608346</v>
      </c>
      <c r="KN18" s="10">
        <f t="shared" si="258"/>
        <v>1116.64003</v>
      </c>
      <c r="KQ18" s="10">
        <f t="shared" si="258"/>
        <v>1095.475678</v>
      </c>
      <c r="KR18" s="10">
        <f t="shared" si="258"/>
        <v>1064.8314599999999</v>
      </c>
      <c r="KS18" s="10">
        <f t="shared" si="258"/>
        <v>1087.0981219999999</v>
      </c>
      <c r="KT18" s="10">
        <f t="shared" si="258"/>
        <v>1116.419568</v>
      </c>
      <c r="KU18" s="10">
        <f t="shared" si="258"/>
        <v>1119.94696</v>
      </c>
      <c r="KX18" s="10">
        <f t="shared" ref="KX18:LE18" si="259">(KX10+KX17)*0.220462</f>
        <v>1169.7713719999999</v>
      </c>
      <c r="KY18" s="10">
        <f t="shared" si="259"/>
        <v>1124.1357379999999</v>
      </c>
      <c r="KZ18" s="10">
        <f t="shared" si="259"/>
        <v>1131.8519079999999</v>
      </c>
      <c r="LA18" s="10">
        <f t="shared" si="259"/>
        <v>1153.4571839999999</v>
      </c>
      <c r="LB18" s="10">
        <f t="shared" si="259"/>
        <v>1152.3548739999999</v>
      </c>
      <c r="LE18" s="10">
        <f t="shared" si="259"/>
        <v>1149.4888679999999</v>
      </c>
      <c r="LF18" s="10">
        <f>(LF10+LF17)*0.220462</f>
        <v>1151.4730259999999</v>
      </c>
      <c r="LG18" s="10">
        <f>(LG10+LG17)*0.220462</f>
        <v>1139.347616</v>
      </c>
      <c r="LH18" s="10">
        <f>(LH10+LH17)*0.220462</f>
        <v>1112.0103279999998</v>
      </c>
      <c r="LI18" s="10">
        <f>(LI10+LI17)*0.220462</f>
        <v>1112.0103279999998</v>
      </c>
      <c r="LL18" s="10">
        <f t="shared" ref="LL18:MR18" si="260">(LL10+LL17)*0.220462</f>
        <v>1135.8202240000001</v>
      </c>
      <c r="LM18" s="10">
        <f t="shared" si="260"/>
        <v>1116.419568</v>
      </c>
      <c r="LN18" s="10">
        <f t="shared" si="260"/>
        <v>1116.419568</v>
      </c>
      <c r="LO18" s="10">
        <f t="shared" si="260"/>
        <v>1068.7997760000001</v>
      </c>
      <c r="LP18" s="10">
        <f t="shared" si="260"/>
        <v>1009.054574</v>
      </c>
      <c r="LS18" s="10">
        <f t="shared" si="260"/>
        <v>1014.3456619999999</v>
      </c>
      <c r="LT18" s="10">
        <f t="shared" si="260"/>
        <v>1044.7694179999999</v>
      </c>
      <c r="LU18" s="10">
        <f t="shared" si="260"/>
        <v>1008.61365</v>
      </c>
      <c r="LV18" s="10">
        <f t="shared" si="260"/>
        <v>1008.61365</v>
      </c>
      <c r="LW18" s="10">
        <f t="shared" si="260"/>
        <v>1049.619582</v>
      </c>
      <c r="LZ18" s="10">
        <f t="shared" si="260"/>
        <v>1053.146974</v>
      </c>
      <c r="MA18" s="10">
        <f t="shared" si="260"/>
        <v>1035.06909</v>
      </c>
      <c r="MB18" s="10">
        <f t="shared" si="260"/>
        <v>1019.195826</v>
      </c>
      <c r="MC18" s="10">
        <f t="shared" si="260"/>
        <v>1038.8169439999999</v>
      </c>
      <c r="MD18" s="10">
        <f t="shared" si="260"/>
        <v>1057.776676</v>
      </c>
      <c r="MG18" s="10">
        <f t="shared" si="260"/>
        <v>1050.060506</v>
      </c>
      <c r="MH18" s="10">
        <f t="shared" si="260"/>
        <v>1052.926512</v>
      </c>
      <c r="MI18" s="10">
        <f t="shared" si="260"/>
        <v>1030.880312</v>
      </c>
      <c r="MJ18" s="10">
        <f t="shared" si="260"/>
        <v>1035.510014</v>
      </c>
      <c r="MK18" s="10">
        <f t="shared" si="260"/>
        <v>1031.321236</v>
      </c>
      <c r="MN18" s="10">
        <f t="shared" si="260"/>
        <v>1029.998464</v>
      </c>
      <c r="MO18" s="10">
        <f t="shared" si="260"/>
        <v>1016.7707439999999</v>
      </c>
      <c r="MP18" s="10">
        <f t="shared" si="260"/>
        <v>1004.2044099999999</v>
      </c>
      <c r="MQ18" s="10">
        <f t="shared" si="260"/>
        <v>970.25326199999995</v>
      </c>
      <c r="MR18" s="10">
        <f t="shared" si="260"/>
        <v>965.182636</v>
      </c>
      <c r="MU18" s="10">
        <f>(MU10+MU17)*0.220462</f>
        <v>931.01102600000002</v>
      </c>
      <c r="MW18" s="10">
        <f>(MW10+MW17)*0.220462</f>
        <v>931.01102600000002</v>
      </c>
      <c r="MX18" s="10">
        <f>(MX10+MX17)*0.220462</f>
        <v>947.32521399999996</v>
      </c>
      <c r="MY18" s="10">
        <f>(MY10+MY17)*0.220462</f>
        <v>948.42752399999995</v>
      </c>
      <c r="NB18" s="10">
        <f t="shared" ref="NB18:NC18" si="261">(NB10+NB17)*0.220462</f>
        <v>952.83676400000002</v>
      </c>
    </row>
    <row r="19" spans="1:378" s="12" customFormat="1" ht="15" x14ac:dyDescent="0.25">
      <c r="A19" s="32" t="s">
        <v>16</v>
      </c>
      <c r="B19" s="12">
        <f>B18*B20</f>
        <v>4001.1447759580001</v>
      </c>
      <c r="C19" s="12">
        <f>C18*C20</f>
        <v>4075.0687048874001</v>
      </c>
      <c r="D19" s="12">
        <f>D18*D20</f>
        <v>4187.6038193879995</v>
      </c>
      <c r="E19" s="12">
        <f>E18*E20</f>
        <v>4107.4888104359998</v>
      </c>
      <c r="F19" s="12">
        <f t="shared" ref="F19" si="262">F18*F20</f>
        <v>4006.8181891583995</v>
      </c>
      <c r="I19" s="12">
        <f>I18*I20</f>
        <v>4031.8788983615996</v>
      </c>
      <c r="J19" s="12">
        <f>J18*J20</f>
        <v>4112.4189580495995</v>
      </c>
      <c r="K19" s="12">
        <f>K18*K20</f>
        <v>4081.3651216536</v>
      </c>
      <c r="L19" s="12">
        <f>L18*L20</f>
        <v>4019.7270108754001</v>
      </c>
      <c r="M19" s="12">
        <f t="shared" ref="M19" si="263">M18*M20</f>
        <v>4039.7126187000003</v>
      </c>
      <c r="P19" s="12">
        <f>P18*P20</f>
        <v>4058.1884366099998</v>
      </c>
      <c r="Q19" s="12">
        <f>Q18*Q20</f>
        <v>4080.908699175</v>
      </c>
      <c r="R19" s="12">
        <f>R18*R20</f>
        <v>4122.8592006140007</v>
      </c>
      <c r="S19" s="12">
        <f>S18*S20</f>
        <v>4129.8000057600002</v>
      </c>
      <c r="T19" s="12">
        <f t="shared" ref="T19" si="264">T18*T20</f>
        <v>4036.6239460799993</v>
      </c>
      <c r="W19" s="12">
        <f>W18*W20</f>
        <v>4217.8071574803989</v>
      </c>
      <c r="X19" s="12">
        <f>X18*X20</f>
        <v>4242.4638480223994</v>
      </c>
      <c r="Y19" s="12">
        <f>Y18*Y20</f>
        <v>4101.3162712675994</v>
      </c>
      <c r="Z19" s="12">
        <f>Z18*Z20</f>
        <v>4051.4711137934</v>
      </c>
      <c r="AA19" s="12">
        <f t="shared" ref="AA19" si="265">AA18*AA20</f>
        <v>4053.4947124452001</v>
      </c>
      <c r="AD19" s="12">
        <f>AD18*AD20</f>
        <v>3911.9947933220001</v>
      </c>
      <c r="AE19" s="12">
        <f>AE18*AE20</f>
        <v>4103.4867637499992</v>
      </c>
      <c r="AF19" s="12">
        <f>AF18*AF20</f>
        <v>3987.9561659167998</v>
      </c>
      <c r="AG19" s="12">
        <f>AG18*AG20</f>
        <v>3936.9989319759993</v>
      </c>
      <c r="AH19" s="12">
        <f t="shared" ref="AH19" si="266">AH18*AH20</f>
        <v>3842.1183482967999</v>
      </c>
      <c r="AK19" s="12">
        <f>AK18*AK20</f>
        <v>3953.5263067299998</v>
      </c>
      <c r="AL19" s="12">
        <f>AL18*AL20</f>
        <v>3936.6641824751996</v>
      </c>
      <c r="AM19" s="12">
        <f>AM18*AM20</f>
        <v>4129.4402117760001</v>
      </c>
      <c r="AN19" s="12">
        <f>AN18*AN20</f>
        <v>4187.4775828468</v>
      </c>
      <c r="AO19" s="12">
        <f t="shared" ref="AO19" si="267">AO18*AO20</f>
        <v>4028.9135962768</v>
      </c>
      <c r="AR19" s="12">
        <f>AR18*AR20</f>
        <v>4028.9135962768</v>
      </c>
      <c r="AS19" s="12">
        <f>AS18*AS20</f>
        <v>4028.9135962768</v>
      </c>
      <c r="AT19" s="12">
        <f>AT18*AT20</f>
        <v>4039.2650808400003</v>
      </c>
      <c r="AU19" s="12">
        <f>AU18*AU20</f>
        <v>4109.4392377499998</v>
      </c>
      <c r="AV19" s="12">
        <f t="shared" ref="AV19" si="268">AV18*AV20</f>
        <v>4123.5283468763992</v>
      </c>
      <c r="AY19" s="12">
        <f>AY18*AY20</f>
        <v>4108.9429336955991</v>
      </c>
      <c r="AZ19" s="12">
        <f>AZ18*AZ20</f>
        <v>4020.2095581009999</v>
      </c>
      <c r="BA19" s="12">
        <f>BA18*BA20</f>
        <v>3948.6265387799999</v>
      </c>
      <c r="BB19" s="12">
        <f>BB18*BB20</f>
        <v>4108.2594574032</v>
      </c>
      <c r="BC19" s="12">
        <f t="shared" ref="BC19" si="269">BC18*BC20</f>
        <v>4178.2420328352</v>
      </c>
      <c r="BF19" s="12">
        <f>BF18*BF20</f>
        <v>4041.5728770560004</v>
      </c>
      <c r="BG19" s="12">
        <f>BG18*BG20</f>
        <v>4033.7987696424002</v>
      </c>
      <c r="BH19" s="12">
        <f>BH18*BH20</f>
        <v>4048.7212251287997</v>
      </c>
      <c r="BI19" s="12">
        <f>BI18*BI20</f>
        <v>4192.1131491359993</v>
      </c>
      <c r="BJ19" s="12">
        <f t="shared" ref="BJ19" si="270">BJ18*BJ20</f>
        <v>4113.1345336091999</v>
      </c>
      <c r="BM19" s="12">
        <f>BM18*BM20</f>
        <v>4106.3710680959994</v>
      </c>
      <c r="BN19" s="12">
        <f>BN18*BN20</f>
        <v>4201.272353157</v>
      </c>
      <c r="BO19" s="12">
        <f>BO18*BO20</f>
        <v>4223.0336060219997</v>
      </c>
      <c r="BP19" s="12">
        <f>BP18*BP20</f>
        <v>4356.1545802345991</v>
      </c>
      <c r="BQ19" s="12">
        <f t="shared" ref="BQ19" si="271">BQ18*BQ20</f>
        <v>4397.9849739760002</v>
      </c>
      <c r="BT19" s="12">
        <f>BT18*BT20</f>
        <v>4449.6632509339997</v>
      </c>
      <c r="BU19" s="12">
        <f>BU18*BU20</f>
        <v>4527.5537983060003</v>
      </c>
      <c r="BV19" s="12">
        <f>BV18*BV20</f>
        <v>4500.2952152400003</v>
      </c>
      <c r="BW19" s="12">
        <f>BW18*BW20</f>
        <v>4491.6467114419993</v>
      </c>
      <c r="BX19" s="12">
        <f t="shared" ref="BX19" si="272">BX18*BX20</f>
        <v>4669.8267012936003</v>
      </c>
      <c r="CA19" s="12">
        <f>CA18*CA20</f>
        <v>4663.0054306439997</v>
      </c>
      <c r="CB19" s="12">
        <f>CB18*CB20</f>
        <v>4566.5569653131997</v>
      </c>
      <c r="CC19" s="12">
        <f>CC18*CC20</f>
        <v>4640.5355026799998</v>
      </c>
      <c r="CD19" s="12">
        <f>CD18*CD20</f>
        <v>4588.4958003192005</v>
      </c>
      <c r="CE19" s="12">
        <f t="shared" ref="CE19" si="273">CE18*CE20</f>
        <v>4558.2885380031994</v>
      </c>
      <c r="CH19" s="12">
        <f>CH18*CH20</f>
        <v>4784.3964816383996</v>
      </c>
      <c r="CI19" s="12">
        <f>CI18*CI20</f>
        <v>4663.5608626067997</v>
      </c>
      <c r="CJ19" s="12">
        <f>CJ18*CJ20</f>
        <v>4469.9144713761989</v>
      </c>
      <c r="CK19" s="12">
        <f>CK18*CK20</f>
        <v>4620.3986138309992</v>
      </c>
      <c r="CL19" s="12">
        <f t="shared" ref="CL19" si="274">CL18*CL20</f>
        <v>4620.3986138309992</v>
      </c>
      <c r="CO19" s="12">
        <f>CO18*CO20</f>
        <v>4538.3237197451999</v>
      </c>
      <c r="CP19" s="12">
        <f>CP18*CP20</f>
        <v>4628.8977546239994</v>
      </c>
      <c r="CQ19" s="12">
        <f>CQ18*CQ20</f>
        <v>4735.5994886970002</v>
      </c>
      <c r="CR19" s="12">
        <f>CR18*CR20</f>
        <v>4667.9810375219995</v>
      </c>
      <c r="CS19" s="12">
        <f t="shared" ref="CS19" si="275">CS18*CS20</f>
        <v>4721.0077262106006</v>
      </c>
      <c r="CV19" s="12">
        <f>CV18*CV20</f>
        <v>4768.4435867640004</v>
      </c>
      <c r="CW19" s="12">
        <f>CW18*CW20</f>
        <v>4639.0397561947993</v>
      </c>
      <c r="CX19" s="12">
        <f>CX18*CX20</f>
        <v>4734.6472030880004</v>
      </c>
      <c r="CY19" s="12">
        <f>CY18*CY20</f>
        <v>4590.5859564488001</v>
      </c>
      <c r="CZ19" s="12">
        <f t="shared" ref="CZ19" si="276">CZ18*CZ20</f>
        <v>4630.0355369598001</v>
      </c>
      <c r="DC19" s="12">
        <f>DC18*DC20</f>
        <v>4673.5975494801996</v>
      </c>
      <c r="DD19" s="12">
        <f>DD18*DD20</f>
        <v>4688.8270644401991</v>
      </c>
      <c r="DE19" s="12">
        <f>DE18*DE20</f>
        <v>4626.7037167999997</v>
      </c>
      <c r="DF19" s="12">
        <f>DF18*DF20</f>
        <v>4644.3871501895992</v>
      </c>
      <c r="DG19" s="12">
        <f t="shared" ref="DG19" si="277">DG18*DG20</f>
        <v>4652.8528909896004</v>
      </c>
      <c r="DJ19" s="12">
        <f>DJ18*DJ20</f>
        <v>4593.7261289919998</v>
      </c>
      <c r="DK19" s="12">
        <f>DK18*DK20</f>
        <v>4530.7402017306003</v>
      </c>
      <c r="DL19" s="12">
        <f>DL18*DL20</f>
        <v>4396.9618980187997</v>
      </c>
      <c r="DM19" s="12">
        <f>DM18*DM20</f>
        <v>4399.8199232943998</v>
      </c>
      <c r="DN19" s="12">
        <f t="shared" ref="DN19" si="278">DN18*DN20</f>
        <v>4279.8185104246004</v>
      </c>
      <c r="DQ19" s="12">
        <f>DQ18*DQ20</f>
        <v>4137.5577989855992</v>
      </c>
      <c r="DR19" s="12">
        <f>DR18*DR20</f>
        <v>4228.7022351969999</v>
      </c>
      <c r="DS19" s="12">
        <f>DS18*DS20</f>
        <v>4228.7022351969999</v>
      </c>
      <c r="DT19" s="12">
        <f>DT18*DT20</f>
        <v>4126.3633779654001</v>
      </c>
      <c r="DU19" s="12">
        <f t="shared" ref="DU19" si="279">DU18*DU20</f>
        <v>4012.1588370159993</v>
      </c>
      <c r="DX19" s="12">
        <f>DX18*DX20</f>
        <v>4067.1532592856001</v>
      </c>
      <c r="DY19" s="12">
        <f>DY18*DY20</f>
        <v>4256.3651455709996</v>
      </c>
      <c r="DZ19" s="12">
        <f>DZ18*DZ20</f>
        <v>4279.6625776519995</v>
      </c>
      <c r="EA19" s="12">
        <f>EA18*EA20</f>
        <v>4208.0766702787996</v>
      </c>
      <c r="EB19" s="12">
        <f t="shared" ref="EB19" si="280">EB18*EB20</f>
        <v>4482.4865373881994</v>
      </c>
      <c r="EE19" s="12">
        <f>EE18*EE20</f>
        <v>4558.4265913076006</v>
      </c>
      <c r="EF19" s="12">
        <f>EF18*EF20</f>
        <v>4379.1117512647998</v>
      </c>
      <c r="EG19" s="12">
        <f>EG18*EG20</f>
        <v>4426.7689336200001</v>
      </c>
      <c r="EH19" s="12">
        <f>EH18*EH20</f>
        <v>4579.7427534407998</v>
      </c>
      <c r="EI19" s="12">
        <f t="shared" ref="EI19" si="281">EI18*EI20</f>
        <v>4913.6124785836</v>
      </c>
      <c r="EL19" s="12">
        <f>EL18*EL20</f>
        <v>4923.5889572848</v>
      </c>
      <c r="EM19" s="12">
        <f>EM18*EM20</f>
        <v>4929.0883818747998</v>
      </c>
      <c r="EN19" s="12">
        <f>EN18*EN20</f>
        <v>4925.1797669844</v>
      </c>
      <c r="EO19" s="12">
        <f>EO18*EO20</f>
        <v>4761.9033610719998</v>
      </c>
      <c r="EP19" s="12">
        <f t="shared" ref="EP19" si="282">EP18*EP20</f>
        <v>4763.3785825449995</v>
      </c>
      <c r="ES19" s="12">
        <f>ES18*ES20</f>
        <v>4781.5054091089996</v>
      </c>
      <c r="ET19" s="12">
        <f>ET18*ET20</f>
        <v>4887.7212449339995</v>
      </c>
      <c r="EU19" s="12">
        <f>EU18*EU20</f>
        <v>5027.4148307064006</v>
      </c>
      <c r="EV19" s="12">
        <f>EV18*EV20</f>
        <v>5027.4148307064006</v>
      </c>
      <c r="EW19" s="12">
        <f t="shared" ref="EW19" si="283">EW18*EW20</f>
        <v>5028.7685555711996</v>
      </c>
      <c r="EZ19" s="12">
        <f>EZ18*EZ20</f>
        <v>4865.313707716</v>
      </c>
      <c r="FA19" s="12">
        <f>FA18*FA20</f>
        <v>4892.1621873695995</v>
      </c>
      <c r="FB19" s="12">
        <f>FB18*FB20</f>
        <v>4791.1395764627996</v>
      </c>
      <c r="FC19" s="12">
        <f>FC18*FC20</f>
        <v>4918.316079446</v>
      </c>
      <c r="FD19" s="12">
        <f t="shared" ref="FD19" si="284">FD18*FD20</f>
        <v>4904.0049430393992</v>
      </c>
      <c r="FG19" s="12">
        <f>FG18*FG20</f>
        <v>5046.9562737395991</v>
      </c>
      <c r="FH19" s="12">
        <f>FH18*FH20</f>
        <v>5093.8731446987995</v>
      </c>
      <c r="FI19" s="12">
        <f>FI18*FI20</f>
        <v>5142.9629332223994</v>
      </c>
      <c r="FJ19" s="12">
        <f>FJ18*FJ20</f>
        <v>5159.2132754271997</v>
      </c>
      <c r="FK19" s="12">
        <f t="shared" ref="FK19" si="285">FK18*FK20</f>
        <v>5105.0486280331997</v>
      </c>
      <c r="FN19" s="12">
        <f>FN18*FN20</f>
        <v>5254.0764205621999</v>
      </c>
      <c r="FO19" s="12">
        <f>FO18*FO20</f>
        <v>5221.223151276</v>
      </c>
      <c r="FP19" s="12">
        <f>FP18*FP20</f>
        <v>5276.5533812640006</v>
      </c>
      <c r="FQ19" s="12">
        <f>FQ18*FQ20</f>
        <v>5246.9765741293995</v>
      </c>
      <c r="FR19" s="12">
        <f t="shared" ref="FR19" si="286">FR18*FR20</f>
        <v>5151.0818872964001</v>
      </c>
      <c r="FU19" s="12">
        <f>FU18*FU20</f>
        <v>5117.6528153585996</v>
      </c>
      <c r="FV19" s="12">
        <f>FV18*FV20</f>
        <v>5057.6768557832002</v>
      </c>
      <c r="FW19" s="12">
        <f>FW18*FW20</f>
        <v>5156.0336401860004</v>
      </c>
      <c r="FX19" s="12">
        <f>FX18*FX20</f>
        <v>5112.3809295987994</v>
      </c>
      <c r="FY19" s="12">
        <f t="shared" ref="FY19" si="287">FY18*FY20</f>
        <v>5241.2927330764005</v>
      </c>
      <c r="GB19" s="12">
        <f>GB18*GB20</f>
        <v>5400.5665631940001</v>
      </c>
      <c r="GC19" s="12">
        <f>GC18*GC20</f>
        <v>5488.8177663483993</v>
      </c>
      <c r="GD19" s="12">
        <f>GD18*GD20</f>
        <v>5492.4932647200003</v>
      </c>
      <c r="GE19" s="12">
        <f>GE18*GE20</f>
        <v>5391.8073874719994</v>
      </c>
      <c r="GF19" s="12">
        <f t="shared" ref="GF19" si="288">GF18*GF20</f>
        <v>5467.702401004799</v>
      </c>
      <c r="GI19" s="12">
        <f>GI18*GI20</f>
        <v>5307.7284717599996</v>
      </c>
      <c r="GJ19" s="12">
        <f>GJ18*GJ20</f>
        <v>5078.7968508287995</v>
      </c>
      <c r="GK19" s="12">
        <f>GK18*GK20</f>
        <v>4968.1919472767995</v>
      </c>
      <c r="GL19" s="12">
        <f>GL18*GL20</f>
        <v>5081.8104120454</v>
      </c>
      <c r="GM19" s="12">
        <f t="shared" ref="GM19" si="289">GM18*GM20</f>
        <v>5175.0021906660004</v>
      </c>
      <c r="GP19" s="12">
        <f>GP18*GP20</f>
        <v>5282.8762314240003</v>
      </c>
      <c r="GQ19" s="12">
        <f>GQ18*GQ20</f>
        <v>5527.6882593239998</v>
      </c>
      <c r="GR19" s="12">
        <f>GR18*GR20</f>
        <v>5448.7074612234001</v>
      </c>
      <c r="GS19" s="12">
        <f>GS18*GS20</f>
        <v>5492.2901089870002</v>
      </c>
      <c r="GT19" s="12">
        <f t="shared" ref="GT19" si="290">GT18*GT20</f>
        <v>5456.1311442879996</v>
      </c>
      <c r="GW19" s="12">
        <f>GW18*GW20</f>
        <v>5392.8973515999996</v>
      </c>
      <c r="GX19" s="12">
        <f>GX18*GX20</f>
        <v>5248.3153737167995</v>
      </c>
      <c r="GY19" s="12">
        <f>GY18*GY20</f>
        <v>5281.6177461431989</v>
      </c>
      <c r="GZ19" s="12">
        <f>GZ18*GZ20</f>
        <v>5260.7561546077995</v>
      </c>
      <c r="HA19" s="12">
        <f t="shared" ref="HA19" si="291">HA18*HA20</f>
        <v>5135.9315181944003</v>
      </c>
      <c r="HD19" s="12">
        <f>HD18*HD20</f>
        <v>5035.1083372127996</v>
      </c>
      <c r="HE19" s="12">
        <f>HE18*HE20</f>
        <v>5028.617296593</v>
      </c>
      <c r="HF19" s="12">
        <f>HF18*HF20</f>
        <v>5217.5251216880006</v>
      </c>
      <c r="HG19" s="12">
        <f>HG18*HG20</f>
        <v>5169.2331190038003</v>
      </c>
      <c r="HH19" s="12">
        <f t="shared" ref="HH19" si="292">HH18*HH20</f>
        <v>5047.1629568645994</v>
      </c>
      <c r="HK19" s="12">
        <f>HK18*HK20</f>
        <v>5024.7792074964</v>
      </c>
      <c r="HL19" s="12">
        <f>HL18*HL20</f>
        <v>4952.2456221700004</v>
      </c>
      <c r="HM19" s="12">
        <f>HM18*HM20</f>
        <v>5162.6854196499999</v>
      </c>
      <c r="HN19" s="12">
        <f>HN18*HN20</f>
        <v>5084.5132100268002</v>
      </c>
      <c r="HO19" s="12">
        <f t="shared" ref="HO19" si="293">HO18*HO20</f>
        <v>5071.4524679455999</v>
      </c>
      <c r="HR19" s="12">
        <f>HR18*HR20</f>
        <v>4976.4179136056</v>
      </c>
      <c r="HS19" s="12">
        <f>HS18*HS20</f>
        <v>4860.6512891551993</v>
      </c>
      <c r="HT19" s="12">
        <f>HT18*HT20</f>
        <v>4775.9460188550001</v>
      </c>
      <c r="HU19" s="12">
        <f>HU18*HU20</f>
        <v>5360.9406351292</v>
      </c>
      <c r="HV19" s="12">
        <f t="shared" ref="HV19" si="294">HV18*HV20</f>
        <v>4955.9490530769999</v>
      </c>
      <c r="HY19" s="12">
        <f>HY18*HY20</f>
        <v>5077.9408850676</v>
      </c>
      <c r="HZ19" s="12">
        <f>HZ18*HZ20</f>
        <v>5135.8259609888</v>
      </c>
      <c r="IA19" s="12">
        <f>IA18*IA20</f>
        <v>5161.7455901439998</v>
      </c>
      <c r="IB19" s="12">
        <f>IB18*IB20</f>
        <v>5133.5695324188</v>
      </c>
      <c r="IC19" s="12">
        <f t="shared" ref="IC19" si="295">IC18*IC20</f>
        <v>5259.2845928039997</v>
      </c>
      <c r="IF19" s="12">
        <f>IF18*IF20</f>
        <v>5254.5821383439998</v>
      </c>
      <c r="IG19" s="12">
        <f>IG18*IG20</f>
        <v>5216.7621027059995</v>
      </c>
      <c r="IH19" s="12">
        <f>IH18*IH20</f>
        <v>5304.47445264</v>
      </c>
      <c r="II19" s="12">
        <f>II18*II20</f>
        <v>5425.6201955670003</v>
      </c>
      <c r="IJ19" s="12">
        <f t="shared" ref="IJ19" si="296">IJ18*IJ20</f>
        <v>5441.5197165911995</v>
      </c>
      <c r="IM19" s="12">
        <f>IM18*IM20</f>
        <v>5409.5781238135996</v>
      </c>
      <c r="IN19" s="12">
        <f>IN18*IN20</f>
        <v>5276.3787092213997</v>
      </c>
      <c r="IO19" s="12">
        <f>IO18*IO20</f>
        <v>5199.5931835319998</v>
      </c>
      <c r="IP19" s="12">
        <f>IP18*IP20</f>
        <v>5290.8448745063997</v>
      </c>
      <c r="IQ19" s="12">
        <f t="shared" ref="IQ19" si="297">IQ18*IQ20</f>
        <v>5067.7549895125994</v>
      </c>
      <c r="IT19" s="12">
        <f>IT18*IT20</f>
        <v>5207.5733347307996</v>
      </c>
      <c r="IU19" s="12">
        <f>IU18*IU20</f>
        <v>5041.091036552999</v>
      </c>
      <c r="IV19" s="12">
        <f>IV18*IV20</f>
        <v>5099.0031631615993</v>
      </c>
      <c r="IW19" s="12">
        <f>IW18*IW20</f>
        <v>5187.6629044481997</v>
      </c>
      <c r="IX19" s="12">
        <f t="shared" ref="IX19" si="298">IX18*IX20</f>
        <v>5194.4045221771994</v>
      </c>
      <c r="JA19" s="12">
        <f>JA18*JA20</f>
        <v>5081.1354235400004</v>
      </c>
      <c r="JB19" s="12">
        <f>JB18*JB20</f>
        <v>5281.2881334069998</v>
      </c>
      <c r="JC19" s="12">
        <f>JC18*JC20</f>
        <v>5190.3464781431994</v>
      </c>
      <c r="JD19" s="12">
        <f>JD18*JD20</f>
        <v>5343.2515138199997</v>
      </c>
      <c r="JE19" s="12">
        <f t="shared" ref="JE19" si="299">JE18*JE20</f>
        <v>5525.5861982464003</v>
      </c>
      <c r="JH19" s="12">
        <f>JH18*JH20</f>
        <v>5637.2820359591997</v>
      </c>
      <c r="JI19" s="12">
        <f>JI18*JI20</f>
        <v>5661.7244153909996</v>
      </c>
      <c r="JJ19" s="12">
        <f>JJ18*JJ20</f>
        <v>5717.129800874799</v>
      </c>
      <c r="JK19" s="12">
        <f>JK18*JK20</f>
        <v>5388.2065375335997</v>
      </c>
      <c r="JL19" s="12">
        <f t="shared" ref="JL19" si="300">JL18*JL20</f>
        <v>5361.2898028447999</v>
      </c>
      <c r="JO19" s="12">
        <f>JO18*JO20</f>
        <v>5465.9006532635995</v>
      </c>
      <c r="JP19" s="12">
        <f>JP18*JP20</f>
        <v>5578.0862693556001</v>
      </c>
      <c r="JQ19" s="12">
        <f>JQ18*JQ20</f>
        <v>5652.9552968327998</v>
      </c>
      <c r="JR19" s="12">
        <f>JR18*JR20</f>
        <v>5887.4386579866004</v>
      </c>
      <c r="JS19" s="12">
        <f t="shared" ref="JS19" si="301">JS18*JS20</f>
        <v>5731.1958937684003</v>
      </c>
      <c r="JV19" s="12">
        <f>JV18*JV20</f>
        <v>5787.5273739755994</v>
      </c>
      <c r="JW19" s="12">
        <f>JW18*JW20</f>
        <v>5703.2257916436001</v>
      </c>
      <c r="JX19" s="12">
        <f>JX18*JX20</f>
        <v>5684.0721853608002</v>
      </c>
      <c r="JY19" s="12">
        <f>JY18*JY20</f>
        <v>5767.4973871503998</v>
      </c>
      <c r="JZ19" s="12">
        <f t="shared" ref="JZ19" si="302">JZ18*JZ20</f>
        <v>5767.5163468824003</v>
      </c>
      <c r="KC19" s="12">
        <f>KC18*KC20</f>
        <v>5579.5773420463993</v>
      </c>
      <c r="KD19" s="12">
        <f>KD18*KD20</f>
        <v>5897.3447211249995</v>
      </c>
      <c r="KE19" s="12">
        <f>KE18*KE20</f>
        <v>5819.2428168336</v>
      </c>
      <c r="KF19" s="12">
        <f>KF18*KF20</f>
        <v>5955.9774057344002</v>
      </c>
      <c r="KG19" s="12">
        <f t="shared" ref="KG19:KU19" si="303">KG18*KG20</f>
        <v>5988.1359331199992</v>
      </c>
      <c r="KJ19" s="12">
        <f t="shared" si="303"/>
        <v>5965.6333767799988</v>
      </c>
      <c r="KK19" s="12">
        <f t="shared" si="303"/>
        <v>5985.3147249984004</v>
      </c>
      <c r="KL19" s="12">
        <f t="shared" si="303"/>
        <v>6271.8737679114001</v>
      </c>
      <c r="KM19" s="12">
        <f t="shared" si="303"/>
        <v>6394.9756481181994</v>
      </c>
      <c r="KN19" s="12">
        <f>KN18*KN20</f>
        <v>6370.8780271619999</v>
      </c>
      <c r="KQ19" s="12">
        <f t="shared" si="303"/>
        <v>6251.2224089392002</v>
      </c>
      <c r="KR19" s="12">
        <f t="shared" si="303"/>
        <v>6099.2481197339994</v>
      </c>
      <c r="KS19" s="12">
        <f t="shared" si="303"/>
        <v>6281.2529489159988</v>
      </c>
      <c r="KT19" s="12">
        <f t="shared" si="303"/>
        <v>6465.0740763311996</v>
      </c>
      <c r="KU19" s="12">
        <f t="shared" si="303"/>
        <v>6525.1469730479994</v>
      </c>
      <c r="KX19" s="12">
        <f t="shared" ref="KX19:LE19" si="304">KX18*KX20</f>
        <v>6772.3913581939996</v>
      </c>
      <c r="KY19" s="12">
        <f t="shared" si="304"/>
        <v>6505.0362750845998</v>
      </c>
      <c r="KZ19" s="12">
        <f t="shared" si="304"/>
        <v>6472.6083210888</v>
      </c>
      <c r="LA19" s="12">
        <f t="shared" si="304"/>
        <v>6550.5986936543995</v>
      </c>
      <c r="LB19" s="12">
        <f t="shared" si="304"/>
        <v>6664.7596492663988</v>
      </c>
      <c r="LE19" s="12">
        <f t="shared" si="304"/>
        <v>6651.7472324555993</v>
      </c>
      <c r="LF19" s="12">
        <f>LF18*LF20</f>
        <v>6649.526430544799</v>
      </c>
      <c r="LG19" s="12">
        <f>LG18*LG20</f>
        <v>6610.2669985088005</v>
      </c>
      <c r="LH19" s="12">
        <f>LH18*LH20</f>
        <v>6429.0877113319993</v>
      </c>
      <c r="LI19" s="12">
        <f>LI18*LI20</f>
        <v>6429.0877113319993</v>
      </c>
      <c r="LL19" s="12">
        <f t="shared" ref="LL19:MR19" si="305">LL18*LL20</f>
        <v>6529.7168857535999</v>
      </c>
      <c r="LM19" s="12">
        <f t="shared" si="305"/>
        <v>6446.9880793296006</v>
      </c>
      <c r="LN19" s="12">
        <f t="shared" si="305"/>
        <v>6446.9880793296006</v>
      </c>
      <c r="LO19" s="12">
        <f t="shared" si="305"/>
        <v>6213.5743777536009</v>
      </c>
      <c r="LP19" s="12">
        <f t="shared" si="305"/>
        <v>5855.9473147516001</v>
      </c>
      <c r="LS19" s="12">
        <f t="shared" si="305"/>
        <v>5890.7109974987998</v>
      </c>
      <c r="LT19" s="12">
        <f t="shared" si="305"/>
        <v>6066.9760103259996</v>
      </c>
      <c r="LU19" s="12">
        <f t="shared" si="305"/>
        <v>5891.7157751100003</v>
      </c>
      <c r="LV19" s="12">
        <f t="shared" si="305"/>
        <v>6047.5465840349998</v>
      </c>
      <c r="LW19" s="12">
        <f t="shared" si="305"/>
        <v>6276.4102144854005</v>
      </c>
      <c r="LZ19" s="12">
        <f t="shared" si="305"/>
        <v>6410.8215748302</v>
      </c>
      <c r="MA19" s="12">
        <f t="shared" si="305"/>
        <v>6283.2834039359996</v>
      </c>
      <c r="MB19" s="12">
        <f t="shared" si="305"/>
        <v>6099.4793402796004</v>
      </c>
      <c r="MC19" s="12">
        <f t="shared" si="305"/>
        <v>6216.9038830623995</v>
      </c>
      <c r="MD19" s="12">
        <f t="shared" si="305"/>
        <v>6412.2422099120004</v>
      </c>
      <c r="MG19" s="12">
        <f t="shared" si="305"/>
        <v>6364.3117208154008</v>
      </c>
      <c r="MH19" s="12">
        <f t="shared" si="305"/>
        <v>6380.6293700688002</v>
      </c>
      <c r="MI19" s="12">
        <f t="shared" si="305"/>
        <v>6222.0842991384006</v>
      </c>
      <c r="MJ19" s="12">
        <f t="shared" si="305"/>
        <v>6206.4328199103993</v>
      </c>
      <c r="MK19" s="12">
        <f t="shared" si="305"/>
        <v>6256.7165424411996</v>
      </c>
      <c r="MN19" s="12">
        <f t="shared" si="305"/>
        <v>6243.5416892288004</v>
      </c>
      <c r="MO19" s="12">
        <f t="shared" si="305"/>
        <v>6271.6453031407991</v>
      </c>
      <c r="MP19" s="12">
        <f t="shared" si="305"/>
        <v>6213.7156277570002</v>
      </c>
      <c r="MQ19" s="12">
        <f t="shared" si="305"/>
        <v>5952.7948383486</v>
      </c>
      <c r="MR19" s="12">
        <f t="shared" si="305"/>
        <v>5870.2407921519998</v>
      </c>
      <c r="MU19" s="12">
        <f>MU18*MU20</f>
        <v>5737.5416499302</v>
      </c>
      <c r="MW19" s="12">
        <f>MW18*MW20</f>
        <v>5737.5416499302</v>
      </c>
      <c r="MX19" s="12">
        <f>MX18*MX20</f>
        <v>5827.5657864424002</v>
      </c>
      <c r="MY19" s="12">
        <f>MY18*MY20</f>
        <v>5870.7663735599999</v>
      </c>
      <c r="NB19" s="12">
        <f t="shared" ref="NB19:NC19" si="306">NB18*NB20</f>
        <v>5935.2202029560003</v>
      </c>
    </row>
    <row r="20" spans="1:378" s="39" customFormat="1" ht="15" x14ac:dyDescent="0.25">
      <c r="A20" s="1" t="s">
        <v>17</v>
      </c>
      <c r="B20" s="39">
        <v>4.8410000000000002</v>
      </c>
      <c r="C20" s="39">
        <v>4.8913000000000002</v>
      </c>
      <c r="D20" s="39">
        <v>4.9208999999999996</v>
      </c>
      <c r="E20" s="39">
        <v>4.9184999999999999</v>
      </c>
      <c r="F20" s="39">
        <v>4.8895999999999997</v>
      </c>
      <c r="I20" s="39">
        <v>4.8846999999999996</v>
      </c>
      <c r="J20" s="39">
        <v>4.8933999999999997</v>
      </c>
      <c r="K20" s="39">
        <v>4.8898000000000001</v>
      </c>
      <c r="L20" s="39">
        <v>4.8791000000000002</v>
      </c>
      <c r="M20" s="39">
        <v>4.8540000000000001</v>
      </c>
      <c r="P20" s="39">
        <v>4.8761999999999999</v>
      </c>
      <c r="Q20" s="39">
        <v>4.9035000000000002</v>
      </c>
      <c r="R20" s="39">
        <v>4.9343000000000004</v>
      </c>
      <c r="S20" s="39">
        <v>4.9400000000000004</v>
      </c>
      <c r="T20" s="39">
        <v>4.9219999999999997</v>
      </c>
      <c r="W20" s="39">
        <v>4.9486999999999997</v>
      </c>
      <c r="X20" s="39">
        <v>4.9711999999999996</v>
      </c>
      <c r="Y20" s="39">
        <v>4.9188999999999998</v>
      </c>
      <c r="Z20" s="39">
        <v>4.9229000000000003</v>
      </c>
      <c r="AA20" s="39">
        <v>4.9122000000000003</v>
      </c>
      <c r="AD20" s="39">
        <v>4.9222000000000001</v>
      </c>
      <c r="AE20" s="39">
        <v>4.9634999999999998</v>
      </c>
      <c r="AF20" s="39">
        <v>4.9531999999999998</v>
      </c>
      <c r="AG20" s="39">
        <v>4.9467999999999996</v>
      </c>
      <c r="AH20" s="39">
        <v>4.9467999999999996</v>
      </c>
      <c r="AK20" s="39">
        <v>5.0049999999999999</v>
      </c>
      <c r="AL20" s="39">
        <v>4.9683999999999999</v>
      </c>
      <c r="AM20" s="39">
        <v>4.9604999999999997</v>
      </c>
      <c r="AN20" s="39">
        <v>4.9801000000000002</v>
      </c>
      <c r="AO20" s="39">
        <v>4.9714</v>
      </c>
      <c r="AR20" s="39">
        <v>4.9714</v>
      </c>
      <c r="AS20" s="39">
        <v>4.9714</v>
      </c>
      <c r="AT20" s="39">
        <v>4.9720000000000004</v>
      </c>
      <c r="AU20" s="39">
        <v>4.9706999999999999</v>
      </c>
      <c r="AV20" s="39">
        <v>4.9757999999999996</v>
      </c>
      <c r="AY20" s="39">
        <v>4.9581999999999997</v>
      </c>
      <c r="AZ20" s="39">
        <v>4.9405000000000001</v>
      </c>
      <c r="BA20" s="39">
        <v>4.93</v>
      </c>
      <c r="BB20" s="39">
        <v>4.9416000000000002</v>
      </c>
      <c r="BC20" s="39">
        <v>4.9847999999999999</v>
      </c>
      <c r="BF20" s="39">
        <v>4.9816000000000003</v>
      </c>
      <c r="BG20" s="39">
        <v>4.9572000000000003</v>
      </c>
      <c r="BH20" s="39">
        <v>4.9554</v>
      </c>
      <c r="BI20" s="39">
        <v>4.9829999999999997</v>
      </c>
      <c r="BJ20" s="39">
        <v>4.9592999999999998</v>
      </c>
      <c r="BM20" s="39">
        <v>4.9471999999999996</v>
      </c>
      <c r="BN20" s="39">
        <v>4.9485000000000001</v>
      </c>
      <c r="BO20" s="39">
        <v>4.9394999999999998</v>
      </c>
      <c r="BP20" s="39">
        <v>4.9360999999999997</v>
      </c>
      <c r="BQ20" s="39">
        <v>4.9748000000000001</v>
      </c>
      <c r="BT20" s="39">
        <v>4.9774000000000003</v>
      </c>
      <c r="BU20" s="39">
        <v>4.9809999999999999</v>
      </c>
      <c r="BV20" s="39">
        <v>4.9800000000000004</v>
      </c>
      <c r="BW20" s="39">
        <v>4.9764999999999997</v>
      </c>
      <c r="BX20" s="39">
        <v>4.9934000000000003</v>
      </c>
      <c r="CA20" s="39">
        <v>5.0121000000000002</v>
      </c>
      <c r="CB20" s="39">
        <v>5.0349000000000004</v>
      </c>
      <c r="CC20" s="39">
        <v>5.0117000000000003</v>
      </c>
      <c r="CD20" s="39">
        <v>4.9804000000000004</v>
      </c>
      <c r="CE20" s="39">
        <v>4.9893999999999998</v>
      </c>
      <c r="CH20" s="39">
        <v>4.9866000000000001</v>
      </c>
      <c r="CI20" s="39">
        <v>4.9866999999999999</v>
      </c>
      <c r="CJ20" s="39">
        <v>4.9852999999999996</v>
      </c>
      <c r="CK20" s="39">
        <v>4.9958999999999998</v>
      </c>
      <c r="CL20" s="39">
        <v>4.9958999999999998</v>
      </c>
      <c r="CO20" s="39">
        <v>5.0529000000000002</v>
      </c>
      <c r="CP20" s="39">
        <v>5.0472000000000001</v>
      </c>
      <c r="CQ20" s="39">
        <v>5.0720999999999998</v>
      </c>
      <c r="CR20" s="39">
        <v>5.0233999999999996</v>
      </c>
      <c r="CS20" s="39">
        <v>5.0517000000000003</v>
      </c>
      <c r="CV20" s="39">
        <v>5.0418000000000003</v>
      </c>
      <c r="CW20" s="39">
        <v>5.0076999999999998</v>
      </c>
      <c r="CX20" s="39">
        <v>5.0651000000000002</v>
      </c>
      <c r="CY20" s="39">
        <v>5.0762</v>
      </c>
      <c r="CZ20" s="39">
        <v>5.1360999999999999</v>
      </c>
      <c r="DC20" s="39">
        <v>5.1742999999999997</v>
      </c>
      <c r="DD20" s="39">
        <v>5.2630999999999997</v>
      </c>
      <c r="DE20" s="39">
        <v>5.2465999999999999</v>
      </c>
      <c r="DF20" s="39">
        <v>5.2508999999999997</v>
      </c>
      <c r="DG20" s="39">
        <v>5.2266000000000004</v>
      </c>
      <c r="DJ20" s="39">
        <v>5.2039999999999997</v>
      </c>
      <c r="DK20" s="39">
        <v>5.1623000000000001</v>
      </c>
      <c r="DL20" s="39">
        <v>5.1589</v>
      </c>
      <c r="DM20" s="39">
        <v>5.1676000000000002</v>
      </c>
      <c r="DN20" s="39">
        <v>5.1181000000000001</v>
      </c>
      <c r="DQ20" s="39">
        <v>5.1151999999999997</v>
      </c>
      <c r="DR20" s="39">
        <v>5.1715</v>
      </c>
      <c r="DS20" s="39">
        <v>5.1715</v>
      </c>
      <c r="DT20" s="39">
        <v>5.1181000000000001</v>
      </c>
      <c r="DU20" s="39">
        <v>5.0664999999999996</v>
      </c>
      <c r="DX20" s="39">
        <v>5.0724</v>
      </c>
      <c r="DY20" s="39">
        <v>5.0606999999999998</v>
      </c>
      <c r="DZ20" s="39">
        <v>5.0884</v>
      </c>
      <c r="EA20" s="39">
        <v>5.1574</v>
      </c>
      <c r="EB20" s="39">
        <v>5.1460999999999997</v>
      </c>
      <c r="EE20" s="39">
        <v>5.1409000000000002</v>
      </c>
      <c r="EF20" s="39">
        <v>5.1353</v>
      </c>
      <c r="EG20" s="39">
        <v>5.1420000000000003</v>
      </c>
      <c r="EH20" s="39">
        <v>5.1266999999999996</v>
      </c>
      <c r="EI20" s="39">
        <v>5.1154000000000002</v>
      </c>
      <c r="EL20" s="39">
        <v>5.1082000000000001</v>
      </c>
      <c r="EM20" s="39">
        <v>5.1033999999999997</v>
      </c>
      <c r="EN20" s="39">
        <v>5.1498999999999997</v>
      </c>
      <c r="EO20" s="39">
        <v>5.1440000000000001</v>
      </c>
      <c r="EP20" s="39">
        <v>5.1505000000000001</v>
      </c>
      <c r="ES20" s="39">
        <v>5.1700999999999997</v>
      </c>
      <c r="ET20" s="39">
        <v>5.1535000000000002</v>
      </c>
      <c r="EU20" s="39">
        <v>5.1969000000000003</v>
      </c>
      <c r="EV20" s="39">
        <v>5.1969000000000003</v>
      </c>
      <c r="EW20" s="39">
        <v>5.2412999999999998</v>
      </c>
      <c r="EZ20" s="39">
        <v>5.2370000000000001</v>
      </c>
      <c r="FA20" s="39">
        <v>5.2683999999999997</v>
      </c>
      <c r="FB20" s="39">
        <v>5.2838000000000003</v>
      </c>
      <c r="FC20" s="39">
        <v>5.2678000000000003</v>
      </c>
      <c r="FD20" s="39">
        <v>5.2798999999999996</v>
      </c>
      <c r="FG20" s="39">
        <v>5.3662999999999998</v>
      </c>
      <c r="FH20" s="39">
        <v>5.3521999999999998</v>
      </c>
      <c r="FI20" s="39">
        <v>5.3887999999999998</v>
      </c>
      <c r="FJ20" s="39">
        <v>5.3971</v>
      </c>
      <c r="FK20" s="39">
        <v>5.3627000000000002</v>
      </c>
      <c r="FN20" s="39">
        <v>5.4127000000000001</v>
      </c>
      <c r="FO20" s="39">
        <v>5.4070999999999998</v>
      </c>
      <c r="FP20" s="39">
        <v>5.4644000000000004</v>
      </c>
      <c r="FQ20" s="39">
        <v>5.4250999999999996</v>
      </c>
      <c r="FR20" s="39">
        <v>5.4413</v>
      </c>
      <c r="FU20" s="39">
        <v>5.3997000000000002</v>
      </c>
      <c r="FV20" s="39">
        <v>5.4286000000000003</v>
      </c>
      <c r="FW20" s="39">
        <v>5.5094000000000003</v>
      </c>
      <c r="FX20" s="39">
        <v>5.5225999999999997</v>
      </c>
      <c r="FY20" s="39">
        <v>5.5586000000000002</v>
      </c>
      <c r="GB20" s="39">
        <v>5.5890000000000004</v>
      </c>
      <c r="GC20" s="39">
        <v>5.6673999999999998</v>
      </c>
      <c r="GD20" s="39">
        <v>5.5860000000000003</v>
      </c>
      <c r="GE20" s="39">
        <v>5.4836</v>
      </c>
      <c r="GF20" s="39">
        <v>5.4966999999999997</v>
      </c>
      <c r="GI20" s="39">
        <v>5.4717000000000002</v>
      </c>
      <c r="GJ20" s="39">
        <v>5.4383999999999997</v>
      </c>
      <c r="GK20" s="39">
        <v>5.3963999999999999</v>
      </c>
      <c r="GL20" s="39">
        <v>5.4097</v>
      </c>
      <c r="GM20" s="39">
        <v>5.4526000000000003</v>
      </c>
      <c r="GP20" s="39">
        <v>5.4560000000000004</v>
      </c>
      <c r="GQ20" s="39">
        <v>5.4271000000000003</v>
      </c>
      <c r="GR20" s="39">
        <v>5.4667000000000003</v>
      </c>
      <c r="GS20" s="39">
        <v>5.5423</v>
      </c>
      <c r="GT20" s="39">
        <v>5.5540000000000003</v>
      </c>
      <c r="GW20" s="39">
        <v>5.5594999999999999</v>
      </c>
      <c r="GX20" s="39">
        <v>5.5804</v>
      </c>
      <c r="GY20" s="39">
        <v>5.6342999999999996</v>
      </c>
      <c r="GZ20" s="39">
        <v>5.6398999999999999</v>
      </c>
      <c r="HA20" s="39">
        <v>5.6462000000000003</v>
      </c>
      <c r="HD20" s="39">
        <v>5.6475999999999997</v>
      </c>
      <c r="HE20" s="39">
        <v>5.6528999999999998</v>
      </c>
      <c r="HF20" s="39">
        <v>5.6618000000000004</v>
      </c>
      <c r="HG20" s="39">
        <v>5.6677</v>
      </c>
      <c r="HH20" s="39">
        <v>5.7363</v>
      </c>
      <c r="HK20" s="39">
        <v>5.7643000000000004</v>
      </c>
      <c r="HL20" s="39">
        <v>5.6524999999999999</v>
      </c>
      <c r="HM20" s="39">
        <v>5.609</v>
      </c>
      <c r="HN20" s="39">
        <v>5.6169000000000002</v>
      </c>
      <c r="HO20" s="39">
        <v>5.5111999999999997</v>
      </c>
      <c r="HR20" s="39">
        <v>5.4908000000000001</v>
      </c>
      <c r="HS20" s="39">
        <v>5.4871999999999996</v>
      </c>
      <c r="HT20" s="39">
        <v>5.4499000000000004</v>
      </c>
      <c r="HU20" s="39">
        <v>5.9938000000000002</v>
      </c>
      <c r="HV20" s="39">
        <v>5.4629000000000003</v>
      </c>
      <c r="HY20" s="39">
        <v>5.4234</v>
      </c>
      <c r="HZ20" s="39">
        <v>5.4543999999999997</v>
      </c>
      <c r="IA20" s="39">
        <v>5.4703999999999997</v>
      </c>
      <c r="IB20" s="39">
        <v>5.5521000000000003</v>
      </c>
      <c r="IC20" s="39">
        <v>5.5259999999999998</v>
      </c>
      <c r="IF20" s="39">
        <v>5.4917999999999996</v>
      </c>
      <c r="IG20" s="39">
        <v>5.4965999999999999</v>
      </c>
      <c r="IH20" s="39">
        <v>5.5312000000000001</v>
      </c>
      <c r="II20" s="39">
        <v>5.6355000000000004</v>
      </c>
      <c r="IJ20" s="39">
        <v>5.6558999999999999</v>
      </c>
      <c r="IM20" s="39">
        <v>5.6227</v>
      </c>
      <c r="IN20" s="39">
        <v>5.6220999999999997</v>
      </c>
      <c r="IO20" s="39">
        <v>5.6356000000000002</v>
      </c>
      <c r="IP20" s="39">
        <v>5.6045999999999996</v>
      </c>
      <c r="IQ20" s="39">
        <v>5.5698999999999996</v>
      </c>
      <c r="IT20" s="39">
        <v>5.6093999999999999</v>
      </c>
      <c r="IU20" s="39">
        <v>5.6250999999999998</v>
      </c>
      <c r="IV20" s="39">
        <v>5.6383999999999999</v>
      </c>
      <c r="IW20" s="39">
        <v>5.6551</v>
      </c>
      <c r="IX20" s="39">
        <v>5.5713999999999997</v>
      </c>
      <c r="JA20" s="39">
        <v>5.5204000000000004</v>
      </c>
      <c r="JB20" s="39">
        <v>5.5007000000000001</v>
      </c>
      <c r="JC20" s="39">
        <v>5.4763999999999999</v>
      </c>
      <c r="JD20" s="39">
        <v>5.4771999999999998</v>
      </c>
      <c r="JE20" s="39">
        <v>5.4771999999999998</v>
      </c>
      <c r="JH20" s="39">
        <v>5.5442999999999998</v>
      </c>
      <c r="JI20" s="39">
        <v>5.4699</v>
      </c>
      <c r="JJ20" s="39">
        <v>5.4733000000000001</v>
      </c>
      <c r="JK20" s="39">
        <v>5.4409000000000001</v>
      </c>
      <c r="JL20" s="39">
        <v>5.4428000000000001</v>
      </c>
      <c r="JO20" s="39">
        <v>5.4478</v>
      </c>
      <c r="JP20" s="39">
        <v>5.4518000000000004</v>
      </c>
      <c r="JQ20" s="39">
        <v>5.4302000000000001</v>
      </c>
      <c r="JR20" s="39">
        <v>5.4847000000000001</v>
      </c>
      <c r="JS20" s="39">
        <v>5.4683000000000002</v>
      </c>
      <c r="JV20" s="39">
        <v>5.4622999999999999</v>
      </c>
      <c r="JW20" s="39">
        <v>5.5194000000000001</v>
      </c>
      <c r="JX20" s="39">
        <v>5.5734000000000004</v>
      </c>
      <c r="JY20" s="39">
        <v>5.5815999999999999</v>
      </c>
      <c r="JZ20" s="39">
        <v>5.6333000000000002</v>
      </c>
      <c r="KC20" s="39">
        <v>5.6041999999999996</v>
      </c>
      <c r="KD20" s="39">
        <v>5.6375000000000002</v>
      </c>
      <c r="KE20" s="39">
        <v>5.6546000000000003</v>
      </c>
      <c r="KF20" s="39">
        <v>5.6768000000000001</v>
      </c>
      <c r="KG20" s="39">
        <v>5.68</v>
      </c>
      <c r="KJ20" s="39">
        <v>5.71</v>
      </c>
      <c r="KK20" s="39">
        <v>5.6928000000000001</v>
      </c>
      <c r="KL20" s="39">
        <v>5.7023000000000001</v>
      </c>
      <c r="KM20" s="39">
        <v>5.7066999999999997</v>
      </c>
      <c r="KN20" s="39">
        <v>5.7054</v>
      </c>
      <c r="KQ20" s="39">
        <v>5.7064000000000004</v>
      </c>
      <c r="KR20" s="39">
        <v>5.7279</v>
      </c>
      <c r="KS20" s="39">
        <v>5.7779999999999996</v>
      </c>
      <c r="KT20" s="39">
        <v>5.7908999999999997</v>
      </c>
      <c r="KU20" s="39">
        <v>5.8262999999999998</v>
      </c>
      <c r="KX20" s="39">
        <v>5.7895000000000003</v>
      </c>
      <c r="KY20" s="39">
        <v>5.7866999999999997</v>
      </c>
      <c r="KZ20" s="39">
        <v>5.7186000000000003</v>
      </c>
      <c r="LA20" s="39">
        <v>5.6791</v>
      </c>
      <c r="LB20" s="39">
        <v>5.7835999999999999</v>
      </c>
      <c r="LE20" s="39">
        <v>5.7866999999999997</v>
      </c>
      <c r="LF20" s="39">
        <v>5.7747999999999999</v>
      </c>
      <c r="LG20" s="39">
        <v>5.8018000000000001</v>
      </c>
      <c r="LH20" s="39">
        <v>5.7815000000000003</v>
      </c>
      <c r="LI20" s="39">
        <v>5.7815000000000003</v>
      </c>
      <c r="LL20" s="39">
        <v>5.7488999999999999</v>
      </c>
      <c r="LM20" s="39">
        <v>5.7747000000000002</v>
      </c>
      <c r="LN20" s="39">
        <v>5.7747000000000002</v>
      </c>
      <c r="LO20" s="39">
        <v>5.8136000000000001</v>
      </c>
      <c r="LP20" s="39">
        <v>5.8033999999999999</v>
      </c>
      <c r="LS20" s="39">
        <v>5.8074000000000003</v>
      </c>
      <c r="LT20" s="39">
        <v>5.8070000000000004</v>
      </c>
      <c r="LU20" s="39">
        <v>5.8414000000000001</v>
      </c>
      <c r="LV20" s="39">
        <v>5.9958999999999998</v>
      </c>
      <c r="LW20" s="39">
        <v>5.9797000000000002</v>
      </c>
      <c r="LZ20" s="39">
        <v>6.0872999999999999</v>
      </c>
      <c r="MA20" s="39">
        <v>6.0704000000000002</v>
      </c>
      <c r="MB20" s="39">
        <v>5.9846000000000004</v>
      </c>
      <c r="MC20" s="39">
        <v>5.9846000000000004</v>
      </c>
      <c r="MD20" s="39">
        <v>6.0620000000000003</v>
      </c>
      <c r="MG20" s="39">
        <v>6.0609000000000002</v>
      </c>
      <c r="MH20" s="39">
        <v>6.0598999999999998</v>
      </c>
      <c r="MI20" s="39">
        <v>6.0357000000000003</v>
      </c>
      <c r="MJ20" s="39">
        <v>5.9935999999999998</v>
      </c>
      <c r="MK20" s="39">
        <v>6.0667</v>
      </c>
      <c r="MN20" s="39">
        <v>6.0617000000000001</v>
      </c>
      <c r="MO20" s="39">
        <v>6.1681999999999997</v>
      </c>
      <c r="MP20" s="39">
        <v>6.1877000000000004</v>
      </c>
      <c r="MQ20" s="39">
        <v>6.1353</v>
      </c>
      <c r="MR20" s="39">
        <v>6.0819999999999999</v>
      </c>
      <c r="MU20" s="39">
        <v>6.1627000000000001</v>
      </c>
      <c r="MW20" s="39">
        <v>6.1627000000000001</v>
      </c>
      <c r="MX20" s="39">
        <v>6.1516000000000002</v>
      </c>
      <c r="MY20" s="39">
        <v>6.19</v>
      </c>
      <c r="NB20" s="39">
        <v>6.2290000000000001</v>
      </c>
    </row>
    <row r="21" spans="1:378" s="40" customFormat="1" ht="15" x14ac:dyDescent="0.25">
      <c r="A21" s="36"/>
      <c r="KH21" s="66"/>
      <c r="KI21" s="66"/>
    </row>
    <row r="22" spans="1:378" s="41" customFormat="1" ht="15" x14ac:dyDescent="0.25">
      <c r="A22" s="32" t="s">
        <v>18</v>
      </c>
      <c r="B22" s="41">
        <v>139</v>
      </c>
      <c r="C22" s="41">
        <v>137</v>
      </c>
      <c r="D22" s="41">
        <v>137</v>
      </c>
      <c r="E22" s="41">
        <v>134</v>
      </c>
      <c r="F22" s="41">
        <v>133</v>
      </c>
      <c r="I22" s="41">
        <v>132</v>
      </c>
      <c r="J22" s="41">
        <v>132</v>
      </c>
      <c r="K22" s="41">
        <v>126</v>
      </c>
      <c r="L22" s="41">
        <v>124</v>
      </c>
      <c r="M22" s="41">
        <v>123</v>
      </c>
      <c r="P22" s="41">
        <v>123</v>
      </c>
      <c r="Q22" s="41">
        <v>124</v>
      </c>
      <c r="R22" s="41">
        <v>123.5</v>
      </c>
      <c r="S22" s="41">
        <v>122</v>
      </c>
      <c r="T22" s="41">
        <v>124</v>
      </c>
      <c r="W22" s="41">
        <v>124</v>
      </c>
      <c r="X22" s="41">
        <v>125</v>
      </c>
      <c r="Y22" s="41">
        <v>125</v>
      </c>
      <c r="Z22" s="41">
        <v>124</v>
      </c>
      <c r="AA22" s="41">
        <v>121</v>
      </c>
      <c r="AD22" s="41">
        <v>120</v>
      </c>
      <c r="AE22" s="41">
        <v>120</v>
      </c>
      <c r="AF22" s="41">
        <v>120</v>
      </c>
      <c r="AG22" s="41">
        <v>120</v>
      </c>
      <c r="AH22" s="41">
        <v>120</v>
      </c>
      <c r="AK22" s="41">
        <v>117</v>
      </c>
      <c r="AL22" s="41">
        <v>118</v>
      </c>
      <c r="AM22" s="41">
        <v>115</v>
      </c>
      <c r="AN22" s="41">
        <v>119</v>
      </c>
      <c r="AO22" s="41">
        <v>119</v>
      </c>
      <c r="AR22" s="41">
        <v>119</v>
      </c>
      <c r="AS22" s="41">
        <v>119</v>
      </c>
      <c r="AT22" s="41">
        <v>119</v>
      </c>
      <c r="AU22" s="41">
        <v>116</v>
      </c>
      <c r="AV22" s="41">
        <v>117</v>
      </c>
      <c r="AY22" s="41">
        <v>117</v>
      </c>
      <c r="AZ22" s="41">
        <v>117</v>
      </c>
      <c r="BA22" s="41">
        <v>115</v>
      </c>
      <c r="BB22" s="41">
        <v>115</v>
      </c>
      <c r="BC22" s="41">
        <v>114</v>
      </c>
      <c r="BF22" s="41">
        <v>114</v>
      </c>
      <c r="BG22" s="41">
        <v>113</v>
      </c>
      <c r="BH22" s="41">
        <v>114</v>
      </c>
      <c r="BI22" s="41">
        <v>114</v>
      </c>
      <c r="BJ22" s="41">
        <v>112</v>
      </c>
      <c r="BM22" s="41">
        <v>114</v>
      </c>
      <c r="BN22" s="41">
        <v>114</v>
      </c>
      <c r="BO22" s="41">
        <v>114</v>
      </c>
      <c r="BP22" s="41">
        <v>117</v>
      </c>
      <c r="BQ22" s="41">
        <v>120</v>
      </c>
      <c r="BT22" s="41">
        <v>119</v>
      </c>
      <c r="BU22" s="41">
        <v>119</v>
      </c>
      <c r="BV22" s="41">
        <v>119</v>
      </c>
      <c r="BW22" s="41">
        <v>120</v>
      </c>
      <c r="BX22" s="41">
        <v>117</v>
      </c>
      <c r="CA22" s="41">
        <v>118</v>
      </c>
      <c r="CB22" s="41">
        <v>118</v>
      </c>
      <c r="CC22" s="41">
        <v>120</v>
      </c>
      <c r="CD22" s="41">
        <v>120</v>
      </c>
      <c r="CE22" s="41">
        <v>119</v>
      </c>
      <c r="CH22" s="41">
        <v>120</v>
      </c>
      <c r="CI22" s="41">
        <v>120</v>
      </c>
      <c r="CJ22" s="41">
        <v>118.5</v>
      </c>
      <c r="CK22" s="41">
        <v>121</v>
      </c>
      <c r="CL22" s="41">
        <v>121</v>
      </c>
      <c r="CO22" s="41">
        <v>122</v>
      </c>
      <c r="CP22" s="41">
        <v>119</v>
      </c>
      <c r="CQ22" s="41">
        <v>119.5</v>
      </c>
      <c r="CR22" s="41">
        <v>118</v>
      </c>
      <c r="CS22" s="41">
        <v>121</v>
      </c>
      <c r="CV22" s="41">
        <v>119</v>
      </c>
      <c r="CW22" s="41">
        <v>118</v>
      </c>
      <c r="CX22" s="41">
        <v>119</v>
      </c>
      <c r="CY22" s="41">
        <v>119</v>
      </c>
      <c r="CZ22" s="41">
        <v>122</v>
      </c>
      <c r="DC22" s="41">
        <v>123</v>
      </c>
      <c r="DD22" s="41">
        <v>124</v>
      </c>
      <c r="DE22" s="41">
        <v>124</v>
      </c>
      <c r="DF22" s="41">
        <v>123</v>
      </c>
      <c r="DG22" s="41">
        <v>124</v>
      </c>
      <c r="DJ22" s="41">
        <v>123</v>
      </c>
      <c r="DK22" s="41">
        <v>123</v>
      </c>
      <c r="DL22" s="41">
        <v>123.5</v>
      </c>
      <c r="DM22" s="41">
        <v>124</v>
      </c>
      <c r="DN22" s="41">
        <v>123</v>
      </c>
      <c r="DQ22" s="41">
        <v>123</v>
      </c>
      <c r="DR22" s="41">
        <v>123</v>
      </c>
      <c r="DS22" s="41">
        <v>123</v>
      </c>
      <c r="DT22" s="41">
        <v>126</v>
      </c>
      <c r="DU22" s="41">
        <v>126</v>
      </c>
      <c r="DX22" s="41">
        <v>131</v>
      </c>
      <c r="DY22" s="41">
        <v>131</v>
      </c>
      <c r="DZ22" s="41">
        <v>126</v>
      </c>
      <c r="EA22" s="41">
        <v>125</v>
      </c>
      <c r="EB22" s="41">
        <v>125.5</v>
      </c>
      <c r="EE22" s="41">
        <v>125.5</v>
      </c>
      <c r="EF22" s="41">
        <v>125</v>
      </c>
      <c r="EG22" s="41">
        <v>127</v>
      </c>
      <c r="EH22" s="41">
        <v>127</v>
      </c>
      <c r="EI22" s="41">
        <v>130</v>
      </c>
      <c r="EL22" s="41">
        <v>132</v>
      </c>
      <c r="EM22" s="41">
        <v>131</v>
      </c>
      <c r="EN22" s="41">
        <v>134</v>
      </c>
      <c r="EO22" s="41">
        <v>134</v>
      </c>
      <c r="EP22" s="41">
        <v>134.5</v>
      </c>
      <c r="ES22" s="41">
        <v>134.5</v>
      </c>
      <c r="ET22" s="41">
        <v>133</v>
      </c>
      <c r="EU22" s="41">
        <v>133</v>
      </c>
      <c r="EV22" s="41">
        <v>133</v>
      </c>
      <c r="EW22" s="41">
        <v>133</v>
      </c>
      <c r="EZ22" s="41">
        <v>132</v>
      </c>
      <c r="FA22" s="41">
        <v>131.5</v>
      </c>
      <c r="FB22" s="41">
        <v>133</v>
      </c>
      <c r="FC22" s="41">
        <v>135</v>
      </c>
      <c r="FD22" s="41">
        <v>133</v>
      </c>
      <c r="FG22" s="41">
        <v>134</v>
      </c>
      <c r="FH22" s="41">
        <v>133.5</v>
      </c>
      <c r="FI22" s="41">
        <v>135</v>
      </c>
      <c r="FJ22" s="41">
        <v>136</v>
      </c>
      <c r="FK22" s="41">
        <v>135</v>
      </c>
      <c r="FN22" s="41">
        <v>133</v>
      </c>
      <c r="FO22" s="41">
        <v>133</v>
      </c>
      <c r="FP22" s="41">
        <v>133</v>
      </c>
      <c r="FQ22" s="41">
        <v>133</v>
      </c>
      <c r="FR22" s="41">
        <v>133</v>
      </c>
      <c r="FU22" s="41">
        <v>133</v>
      </c>
      <c r="FV22" s="41">
        <v>133</v>
      </c>
      <c r="FW22" s="41">
        <v>134</v>
      </c>
      <c r="FX22" s="41">
        <v>133</v>
      </c>
      <c r="FY22" s="41">
        <v>135</v>
      </c>
      <c r="GB22" s="41">
        <v>138</v>
      </c>
      <c r="GC22" s="41">
        <v>140</v>
      </c>
      <c r="GD22" s="41">
        <v>140</v>
      </c>
      <c r="GE22" s="41">
        <v>139</v>
      </c>
      <c r="GF22" s="41">
        <v>137</v>
      </c>
      <c r="GI22" s="41">
        <v>134</v>
      </c>
      <c r="GJ22" s="41">
        <v>130</v>
      </c>
      <c r="GK22" s="41">
        <v>129</v>
      </c>
      <c r="GL22" s="41">
        <v>130</v>
      </c>
      <c r="GM22" s="41">
        <v>130</v>
      </c>
      <c r="GP22" s="41">
        <v>127</v>
      </c>
      <c r="GQ22" s="41">
        <v>129</v>
      </c>
      <c r="GR22" s="41">
        <v>131</v>
      </c>
      <c r="GS22" s="41">
        <v>132</v>
      </c>
      <c r="GT22" s="41">
        <v>133</v>
      </c>
      <c r="GW22" s="41">
        <v>134</v>
      </c>
      <c r="GX22" s="41">
        <v>133.5</v>
      </c>
      <c r="GY22" s="41">
        <v>138</v>
      </c>
      <c r="GZ22" s="41">
        <v>138</v>
      </c>
      <c r="HA22" s="41">
        <v>135</v>
      </c>
      <c r="HD22" s="41">
        <v>132</v>
      </c>
      <c r="HE22" s="41">
        <v>132</v>
      </c>
      <c r="HF22" s="41">
        <v>132</v>
      </c>
      <c r="HG22" s="41">
        <v>133</v>
      </c>
      <c r="HH22" s="41">
        <v>136</v>
      </c>
      <c r="HK22" s="41">
        <v>136</v>
      </c>
      <c r="HL22" s="41">
        <v>134.5</v>
      </c>
      <c r="HM22" s="41">
        <v>131.5</v>
      </c>
      <c r="HN22" s="41">
        <v>131</v>
      </c>
      <c r="HO22" s="41">
        <v>130</v>
      </c>
      <c r="HR22" s="41">
        <v>125</v>
      </c>
      <c r="HS22" s="41">
        <v>123</v>
      </c>
      <c r="HT22" s="41">
        <v>124</v>
      </c>
      <c r="HU22" s="41">
        <v>124</v>
      </c>
      <c r="HV22" s="41">
        <v>123</v>
      </c>
      <c r="HY22" s="41">
        <v>123</v>
      </c>
      <c r="HZ22" s="41">
        <v>125</v>
      </c>
      <c r="IA22" s="41">
        <v>125</v>
      </c>
      <c r="IB22" s="41">
        <v>126</v>
      </c>
      <c r="IC22" s="41">
        <v>126</v>
      </c>
      <c r="IF22" s="41">
        <v>126</v>
      </c>
      <c r="IG22" s="41">
        <v>126</v>
      </c>
      <c r="IH22" s="41">
        <v>126</v>
      </c>
      <c r="II22" s="41">
        <v>130</v>
      </c>
      <c r="IJ22" s="41">
        <v>132</v>
      </c>
      <c r="IM22" s="41">
        <v>132</v>
      </c>
      <c r="IN22" s="41">
        <v>133</v>
      </c>
      <c r="IO22" s="41">
        <v>134</v>
      </c>
      <c r="IP22" s="41">
        <v>134</v>
      </c>
      <c r="IQ22" s="41">
        <v>133</v>
      </c>
      <c r="IT22" s="41">
        <v>136</v>
      </c>
      <c r="IU22" s="41">
        <v>135.5</v>
      </c>
      <c r="IV22" s="41">
        <v>135.5</v>
      </c>
      <c r="IW22" s="41">
        <v>135</v>
      </c>
      <c r="IX22" s="41">
        <v>135</v>
      </c>
      <c r="JA22" s="41">
        <v>133</v>
      </c>
      <c r="JB22" s="41">
        <v>133</v>
      </c>
      <c r="JC22" s="41">
        <v>133</v>
      </c>
      <c r="JD22" s="41">
        <v>131</v>
      </c>
      <c r="JE22" s="41">
        <v>132</v>
      </c>
      <c r="JH22" s="41">
        <v>135</v>
      </c>
      <c r="JI22" s="41">
        <v>134</v>
      </c>
      <c r="JJ22" s="41">
        <v>135</v>
      </c>
      <c r="JK22" s="41">
        <v>135</v>
      </c>
      <c r="JL22" s="41">
        <v>136</v>
      </c>
      <c r="JO22" s="41">
        <v>135</v>
      </c>
      <c r="JP22" s="41">
        <v>135</v>
      </c>
      <c r="JQ22" s="41">
        <v>133</v>
      </c>
      <c r="JR22" s="41">
        <v>134</v>
      </c>
      <c r="JS22" s="41">
        <v>135</v>
      </c>
      <c r="JV22" s="41">
        <v>133</v>
      </c>
      <c r="JW22" s="41">
        <v>133</v>
      </c>
      <c r="JX22" s="41">
        <v>135</v>
      </c>
      <c r="JY22" s="41">
        <v>134</v>
      </c>
      <c r="JZ22" s="41">
        <v>134</v>
      </c>
      <c r="KC22" s="41">
        <v>133</v>
      </c>
      <c r="KD22" s="41">
        <v>132</v>
      </c>
      <c r="KE22" s="41">
        <v>134</v>
      </c>
      <c r="KF22" s="41">
        <v>133</v>
      </c>
      <c r="KG22" s="41">
        <v>133</v>
      </c>
      <c r="KJ22" s="41">
        <v>134</v>
      </c>
      <c r="KK22" s="41">
        <v>135</v>
      </c>
      <c r="KL22" s="41">
        <v>136</v>
      </c>
      <c r="KM22" s="41">
        <v>136</v>
      </c>
      <c r="KN22" s="41">
        <v>136</v>
      </c>
      <c r="KQ22" s="41">
        <v>134</v>
      </c>
      <c r="KR22" s="41">
        <v>134</v>
      </c>
      <c r="KS22" s="41">
        <v>135</v>
      </c>
      <c r="KT22" s="41">
        <v>136</v>
      </c>
      <c r="KU22" s="41">
        <v>136</v>
      </c>
      <c r="KX22" s="41">
        <v>135</v>
      </c>
      <c r="KY22" s="41">
        <v>136</v>
      </c>
      <c r="KZ22" s="41">
        <v>135</v>
      </c>
      <c r="LA22" s="41">
        <v>137</v>
      </c>
      <c r="LB22" s="41">
        <v>137</v>
      </c>
      <c r="LE22" s="41">
        <v>137</v>
      </c>
      <c r="LF22" s="41">
        <v>135</v>
      </c>
      <c r="LG22" s="41">
        <v>135</v>
      </c>
      <c r="LH22" s="41">
        <v>134</v>
      </c>
      <c r="LI22" s="41">
        <v>134</v>
      </c>
      <c r="LL22" s="41">
        <v>134</v>
      </c>
      <c r="LM22" s="41">
        <v>132</v>
      </c>
      <c r="LN22" s="41">
        <v>132</v>
      </c>
      <c r="LO22" s="41">
        <v>131.5</v>
      </c>
      <c r="LP22" s="41">
        <v>132</v>
      </c>
      <c r="LS22" s="41">
        <v>132</v>
      </c>
      <c r="LT22" s="41">
        <v>133</v>
      </c>
      <c r="LU22" s="41">
        <v>134.5</v>
      </c>
      <c r="LV22" s="41">
        <v>135</v>
      </c>
      <c r="LW22" s="41">
        <v>135</v>
      </c>
      <c r="LZ22" s="41">
        <v>135</v>
      </c>
      <c r="MA22" s="41">
        <v>139</v>
      </c>
      <c r="MB22" s="41">
        <v>138</v>
      </c>
      <c r="MC22" s="41">
        <v>136.5</v>
      </c>
      <c r="MD22" s="41">
        <v>138</v>
      </c>
      <c r="MG22" s="41">
        <v>136</v>
      </c>
      <c r="MH22" s="41">
        <v>136</v>
      </c>
      <c r="MI22" s="41">
        <v>136</v>
      </c>
      <c r="MJ22" s="41">
        <v>133</v>
      </c>
      <c r="MK22" s="41">
        <v>132</v>
      </c>
      <c r="MN22" s="41">
        <v>132</v>
      </c>
      <c r="MO22" s="41">
        <v>132</v>
      </c>
      <c r="MP22" s="41">
        <v>132</v>
      </c>
      <c r="MQ22" s="41">
        <v>132</v>
      </c>
      <c r="MR22" s="41">
        <v>131</v>
      </c>
      <c r="MU22" s="41">
        <v>131</v>
      </c>
      <c r="MW22" s="41">
        <v>131</v>
      </c>
      <c r="MX22" s="41">
        <v>133.5</v>
      </c>
      <c r="MY22" s="41">
        <v>133</v>
      </c>
      <c r="NB22" s="41">
        <v>132</v>
      </c>
    </row>
    <row r="23" spans="1:378" s="13" customFormat="1" ht="15" x14ac:dyDescent="0.25">
      <c r="A23" s="3" t="s">
        <v>19</v>
      </c>
      <c r="B23" s="13">
        <v>126</v>
      </c>
      <c r="C23" s="13">
        <v>125</v>
      </c>
      <c r="D23" s="13">
        <v>125</v>
      </c>
      <c r="E23" s="13">
        <v>124</v>
      </c>
      <c r="F23" s="13">
        <v>124</v>
      </c>
      <c r="I23" s="13">
        <v>124</v>
      </c>
      <c r="J23" s="13">
        <v>124</v>
      </c>
      <c r="K23" s="13">
        <v>120</v>
      </c>
      <c r="L23" s="13">
        <v>120</v>
      </c>
      <c r="M23" s="13">
        <v>119</v>
      </c>
      <c r="P23" s="13">
        <v>119</v>
      </c>
      <c r="Q23" s="13">
        <v>115</v>
      </c>
      <c r="R23" s="13">
        <v>114</v>
      </c>
      <c r="S23" s="13">
        <v>114</v>
      </c>
      <c r="T23" s="13">
        <v>114</v>
      </c>
      <c r="W23" s="13">
        <v>108</v>
      </c>
      <c r="X23" s="13">
        <v>110</v>
      </c>
      <c r="Y23" s="13">
        <v>110</v>
      </c>
      <c r="Z23" s="13">
        <v>106</v>
      </c>
      <c r="AA23" s="13">
        <v>104</v>
      </c>
      <c r="AD23" s="13">
        <v>100</v>
      </c>
      <c r="AE23" s="13">
        <v>104</v>
      </c>
      <c r="AF23" s="13">
        <v>104</v>
      </c>
      <c r="AG23" s="13">
        <v>104</v>
      </c>
      <c r="AH23" s="13">
        <v>105</v>
      </c>
      <c r="AK23" s="13">
        <v>103.5</v>
      </c>
      <c r="AL23" s="13">
        <v>105</v>
      </c>
      <c r="AM23" s="13">
        <v>103</v>
      </c>
      <c r="AN23" s="13">
        <v>106</v>
      </c>
      <c r="AO23" s="13">
        <v>103</v>
      </c>
      <c r="AR23" s="13">
        <v>103</v>
      </c>
      <c r="AS23" s="13">
        <v>103</v>
      </c>
      <c r="AT23" s="13">
        <v>101.5</v>
      </c>
      <c r="AU23" s="13">
        <v>101.5</v>
      </c>
      <c r="AV23" s="13">
        <v>102.5</v>
      </c>
      <c r="AY23" s="13">
        <v>102.5</v>
      </c>
      <c r="AZ23" s="13">
        <v>103.5</v>
      </c>
      <c r="BA23" s="13">
        <v>102.5</v>
      </c>
      <c r="BB23" s="13">
        <v>102</v>
      </c>
      <c r="BC23" s="13">
        <v>102</v>
      </c>
      <c r="BF23" s="13">
        <v>102.5</v>
      </c>
      <c r="BG23" s="13">
        <v>101.5</v>
      </c>
      <c r="BH23" s="13">
        <v>101.5</v>
      </c>
      <c r="BI23" s="13">
        <v>100</v>
      </c>
      <c r="BJ23" s="13">
        <v>104</v>
      </c>
      <c r="BM23" s="13">
        <v>105</v>
      </c>
      <c r="BN23" s="13">
        <v>104.5</v>
      </c>
      <c r="BO23" s="13">
        <v>105</v>
      </c>
      <c r="BP23" s="13">
        <v>106.5</v>
      </c>
      <c r="BQ23" s="13">
        <v>107</v>
      </c>
      <c r="BT23" s="13">
        <v>109</v>
      </c>
      <c r="BU23" s="13">
        <v>110</v>
      </c>
      <c r="BV23" s="13">
        <v>110</v>
      </c>
      <c r="BW23" s="13">
        <v>108</v>
      </c>
      <c r="BX23" s="13">
        <v>108</v>
      </c>
      <c r="CA23" s="13">
        <v>109</v>
      </c>
      <c r="CB23" s="13">
        <v>109</v>
      </c>
      <c r="CC23" s="13">
        <v>110.5</v>
      </c>
      <c r="CD23" s="13">
        <v>109</v>
      </c>
      <c r="CE23" s="13">
        <v>108</v>
      </c>
      <c r="CH23" s="13">
        <v>109.5</v>
      </c>
      <c r="CI23" s="13">
        <v>109.5</v>
      </c>
      <c r="CJ23" s="13">
        <v>109</v>
      </c>
      <c r="CK23" s="13">
        <v>109.5</v>
      </c>
      <c r="CL23" s="13">
        <v>109.5</v>
      </c>
      <c r="CO23" s="13">
        <v>111</v>
      </c>
      <c r="CP23" s="13">
        <v>111</v>
      </c>
      <c r="CQ23" s="13">
        <v>112</v>
      </c>
      <c r="CR23" s="13">
        <v>110.5</v>
      </c>
      <c r="CS23" s="13">
        <v>111.5</v>
      </c>
      <c r="CV23" s="13">
        <v>111</v>
      </c>
      <c r="CW23" s="13">
        <v>111</v>
      </c>
      <c r="CX23" s="13">
        <v>109.5</v>
      </c>
      <c r="CY23" s="13">
        <v>109.5</v>
      </c>
      <c r="CZ23" s="13">
        <v>112.5</v>
      </c>
      <c r="DC23" s="13">
        <v>112.5</v>
      </c>
      <c r="DD23" s="13">
        <v>114</v>
      </c>
      <c r="DE23" s="13">
        <v>112</v>
      </c>
      <c r="DF23" s="13">
        <v>111.5</v>
      </c>
      <c r="DG23" s="13">
        <v>112</v>
      </c>
      <c r="DJ23" s="13">
        <v>113</v>
      </c>
      <c r="DK23" s="13">
        <v>113</v>
      </c>
      <c r="DL23" s="13">
        <v>113.5</v>
      </c>
      <c r="DM23" s="13">
        <v>113.5</v>
      </c>
      <c r="DN23" s="13">
        <v>112.5</v>
      </c>
      <c r="DQ23" s="13">
        <v>112.5</v>
      </c>
      <c r="DR23" s="13">
        <v>112</v>
      </c>
      <c r="DS23" s="13">
        <v>112</v>
      </c>
      <c r="DT23" s="13">
        <v>114</v>
      </c>
      <c r="DU23" s="13">
        <v>115</v>
      </c>
      <c r="DX23" s="13">
        <v>117</v>
      </c>
      <c r="DY23" s="13">
        <v>117</v>
      </c>
      <c r="DZ23" s="13">
        <v>116</v>
      </c>
      <c r="EA23" s="13">
        <v>117</v>
      </c>
      <c r="EB23" s="13">
        <v>116.5</v>
      </c>
      <c r="EE23" s="13">
        <v>118.5</v>
      </c>
      <c r="EF23" s="13">
        <v>117</v>
      </c>
      <c r="EG23" s="13">
        <v>117</v>
      </c>
      <c r="EH23" s="13">
        <v>117</v>
      </c>
      <c r="EI23" s="13">
        <v>118</v>
      </c>
      <c r="EL23" s="13">
        <v>120</v>
      </c>
      <c r="EM23" s="13">
        <v>120</v>
      </c>
      <c r="EN23" s="13">
        <v>121</v>
      </c>
      <c r="EO23" s="13">
        <v>121</v>
      </c>
      <c r="EP23" s="13">
        <v>121</v>
      </c>
      <c r="ES23" s="13">
        <v>121</v>
      </c>
      <c r="ET23" s="13">
        <v>120</v>
      </c>
      <c r="EU23" s="13">
        <v>120</v>
      </c>
      <c r="EV23" s="13">
        <v>120</v>
      </c>
      <c r="EW23" s="13">
        <v>122</v>
      </c>
      <c r="EZ23" s="13">
        <v>119</v>
      </c>
      <c r="FA23" s="13">
        <v>119</v>
      </c>
      <c r="FB23" s="13">
        <v>119</v>
      </c>
      <c r="FC23" s="13">
        <v>121</v>
      </c>
      <c r="FD23" s="13">
        <v>120</v>
      </c>
      <c r="FG23" s="13">
        <v>120</v>
      </c>
      <c r="FH23" s="13">
        <v>118</v>
      </c>
      <c r="FI23" s="13">
        <v>121.5</v>
      </c>
      <c r="FJ23" s="13">
        <v>122.5</v>
      </c>
      <c r="FK23" s="13">
        <v>122.5</v>
      </c>
      <c r="FN23" s="13">
        <v>121</v>
      </c>
      <c r="FO23" s="13">
        <v>121.5</v>
      </c>
      <c r="FP23" s="13">
        <v>121.5</v>
      </c>
      <c r="FQ23" s="13">
        <v>120</v>
      </c>
      <c r="FR23" s="13">
        <v>121</v>
      </c>
      <c r="FU23" s="13">
        <v>121</v>
      </c>
      <c r="FV23" s="13">
        <v>121</v>
      </c>
      <c r="FW23" s="13">
        <v>122</v>
      </c>
      <c r="FX23" s="13">
        <v>122</v>
      </c>
      <c r="FY23" s="13">
        <v>122</v>
      </c>
      <c r="GB23" s="13">
        <v>124</v>
      </c>
      <c r="GC23" s="13">
        <v>125</v>
      </c>
      <c r="GD23" s="13">
        <v>124</v>
      </c>
      <c r="GE23" s="13">
        <v>123</v>
      </c>
      <c r="GF23" s="13">
        <v>123</v>
      </c>
      <c r="GI23" s="13">
        <v>122.5</v>
      </c>
      <c r="GJ23" s="13">
        <v>120</v>
      </c>
      <c r="GK23" s="13">
        <v>120</v>
      </c>
      <c r="GL23" s="13">
        <v>117</v>
      </c>
      <c r="GM23" s="13">
        <v>117</v>
      </c>
      <c r="GP23" s="13">
        <v>116</v>
      </c>
      <c r="GQ23" s="13">
        <v>117</v>
      </c>
      <c r="GR23" s="13">
        <v>117</v>
      </c>
      <c r="GS23" s="13">
        <v>120.5</v>
      </c>
      <c r="GT23" s="13">
        <v>120.5</v>
      </c>
      <c r="GW23" s="13">
        <v>122.5</v>
      </c>
      <c r="GX23" s="13">
        <v>123</v>
      </c>
      <c r="GY23" s="13">
        <v>123</v>
      </c>
      <c r="GZ23" s="13">
        <v>125</v>
      </c>
      <c r="HA23" s="13">
        <v>122</v>
      </c>
      <c r="HD23" s="13">
        <v>122</v>
      </c>
      <c r="HE23" s="13">
        <v>120</v>
      </c>
      <c r="HF23" s="13">
        <v>122</v>
      </c>
      <c r="HG23" s="13">
        <v>122</v>
      </c>
      <c r="HH23" s="13">
        <v>122</v>
      </c>
      <c r="HK23" s="13">
        <v>122</v>
      </c>
      <c r="HL23" s="13">
        <v>122</v>
      </c>
      <c r="HM23" s="13">
        <v>120</v>
      </c>
      <c r="HN23" s="13">
        <v>118.5</v>
      </c>
      <c r="HO23" s="13">
        <v>118.5</v>
      </c>
      <c r="HR23" s="13">
        <v>114</v>
      </c>
      <c r="HS23" s="13">
        <v>113</v>
      </c>
      <c r="HT23" s="13">
        <v>113</v>
      </c>
      <c r="HU23" s="13">
        <v>113</v>
      </c>
      <c r="HV23" s="13">
        <v>113</v>
      </c>
      <c r="HY23" s="13">
        <v>111</v>
      </c>
      <c r="HZ23" s="13">
        <v>112</v>
      </c>
      <c r="IA23" s="13">
        <v>112</v>
      </c>
      <c r="IB23" s="13">
        <v>114</v>
      </c>
      <c r="IC23" s="13">
        <v>114</v>
      </c>
      <c r="IF23" s="13">
        <v>112.5</v>
      </c>
      <c r="IG23" s="13">
        <v>115</v>
      </c>
      <c r="IH23" s="13">
        <v>116</v>
      </c>
      <c r="II23" s="13">
        <v>120</v>
      </c>
      <c r="IJ23" s="13">
        <v>122</v>
      </c>
      <c r="IM23" s="13">
        <v>122</v>
      </c>
      <c r="IN23" s="13">
        <v>125.5</v>
      </c>
      <c r="IO23" s="13">
        <v>127</v>
      </c>
      <c r="IP23" s="13">
        <v>125</v>
      </c>
      <c r="IQ23" s="13">
        <v>125</v>
      </c>
      <c r="IT23" s="13">
        <v>128</v>
      </c>
      <c r="IU23" s="13">
        <v>125</v>
      </c>
      <c r="IV23" s="13">
        <v>125</v>
      </c>
      <c r="IW23" s="13">
        <v>126.5</v>
      </c>
      <c r="IX23" s="13">
        <v>126.5</v>
      </c>
      <c r="JA23" s="13">
        <v>125</v>
      </c>
      <c r="JB23" s="13">
        <v>125</v>
      </c>
      <c r="JC23" s="13">
        <v>125</v>
      </c>
      <c r="JD23" s="13">
        <v>125</v>
      </c>
      <c r="JE23" s="13">
        <v>125</v>
      </c>
      <c r="JH23" s="13">
        <v>128.5</v>
      </c>
      <c r="JI23" s="13">
        <v>128.5</v>
      </c>
      <c r="JJ23" s="13">
        <v>129</v>
      </c>
      <c r="JK23" s="13">
        <v>128.5</v>
      </c>
      <c r="JL23" s="13">
        <v>129</v>
      </c>
      <c r="JO23" s="13">
        <v>128</v>
      </c>
      <c r="JP23" s="13">
        <v>128</v>
      </c>
      <c r="JQ23" s="13">
        <v>128</v>
      </c>
      <c r="JR23" s="13">
        <v>128</v>
      </c>
      <c r="JS23" s="13">
        <v>128.5</v>
      </c>
      <c r="JV23" s="13">
        <v>128</v>
      </c>
      <c r="JW23" s="13">
        <v>127.5</v>
      </c>
      <c r="JX23" s="13">
        <v>127.5</v>
      </c>
      <c r="JY23" s="13">
        <v>127</v>
      </c>
      <c r="JZ23" s="13">
        <v>129</v>
      </c>
      <c r="KC23" s="13">
        <v>127</v>
      </c>
      <c r="KD23" s="13">
        <v>127</v>
      </c>
      <c r="KE23" s="13">
        <v>130</v>
      </c>
      <c r="KF23" s="13">
        <v>130</v>
      </c>
      <c r="KG23" s="13">
        <v>127.5</v>
      </c>
      <c r="KJ23" s="13">
        <v>130</v>
      </c>
      <c r="KK23" s="13">
        <v>132</v>
      </c>
      <c r="KL23" s="13">
        <v>132</v>
      </c>
      <c r="KM23" s="13">
        <v>130</v>
      </c>
      <c r="KN23" s="13">
        <v>130</v>
      </c>
      <c r="KQ23" s="13">
        <v>128</v>
      </c>
      <c r="KR23" s="13">
        <v>130</v>
      </c>
      <c r="KS23" s="13">
        <v>130</v>
      </c>
      <c r="KT23" s="13">
        <v>130</v>
      </c>
      <c r="KU23" s="13">
        <v>132</v>
      </c>
      <c r="KX23" s="13">
        <v>132.5</v>
      </c>
      <c r="KY23" s="13">
        <v>132.5</v>
      </c>
      <c r="KZ23" s="13">
        <v>133</v>
      </c>
      <c r="LA23" s="13">
        <v>133</v>
      </c>
      <c r="LB23" s="13">
        <v>134</v>
      </c>
      <c r="LE23" s="13">
        <v>134</v>
      </c>
      <c r="LF23" s="13">
        <v>132</v>
      </c>
      <c r="LG23" s="13">
        <v>132</v>
      </c>
      <c r="LH23" s="13">
        <v>130</v>
      </c>
      <c r="LI23" s="13">
        <v>130</v>
      </c>
      <c r="LL23" s="13">
        <v>130</v>
      </c>
      <c r="LM23" s="13">
        <v>130</v>
      </c>
      <c r="LN23" s="13">
        <v>130</v>
      </c>
      <c r="LO23" s="13">
        <v>131</v>
      </c>
      <c r="LP23" s="13">
        <v>131</v>
      </c>
      <c r="LS23" s="13">
        <v>131</v>
      </c>
      <c r="LT23" s="13">
        <v>131</v>
      </c>
      <c r="LU23" s="13">
        <v>131</v>
      </c>
      <c r="LV23" s="13">
        <v>131</v>
      </c>
      <c r="LW23" s="13">
        <v>132</v>
      </c>
      <c r="LZ23" s="13">
        <v>132</v>
      </c>
      <c r="MA23" s="13">
        <v>132</v>
      </c>
      <c r="MB23" s="13">
        <v>130</v>
      </c>
      <c r="MC23" s="13">
        <v>130</v>
      </c>
      <c r="MD23" s="13">
        <v>130</v>
      </c>
      <c r="MG23" s="13">
        <v>130</v>
      </c>
      <c r="MH23" s="13">
        <v>130</v>
      </c>
      <c r="MI23" s="13">
        <v>130</v>
      </c>
      <c r="MJ23" s="13">
        <v>130</v>
      </c>
      <c r="MK23" s="13">
        <v>130</v>
      </c>
      <c r="MN23" s="13">
        <v>130</v>
      </c>
      <c r="MO23" s="13">
        <v>130</v>
      </c>
      <c r="MP23" s="13">
        <v>128</v>
      </c>
      <c r="MQ23" s="13">
        <v>127</v>
      </c>
      <c r="MR23" s="13">
        <v>126</v>
      </c>
      <c r="MU23" s="13">
        <v>126</v>
      </c>
      <c r="MW23" s="13">
        <v>126</v>
      </c>
      <c r="MX23" s="13">
        <v>126</v>
      </c>
      <c r="MY23" s="13">
        <v>125</v>
      </c>
      <c r="NB23" s="13">
        <v>125</v>
      </c>
    </row>
    <row r="24" spans="1:378" s="12" customFormat="1" ht="15" x14ac:dyDescent="0.25">
      <c r="A24" s="4" t="s">
        <v>20</v>
      </c>
      <c r="B24" s="12">
        <v>137</v>
      </c>
      <c r="C24" s="12">
        <v>135</v>
      </c>
      <c r="D24" s="12">
        <v>136</v>
      </c>
      <c r="E24" s="12">
        <v>136</v>
      </c>
      <c r="F24" s="12">
        <v>134</v>
      </c>
      <c r="I24" s="12">
        <v>130</v>
      </c>
      <c r="J24" s="12">
        <v>129</v>
      </c>
      <c r="K24" s="12">
        <v>129</v>
      </c>
      <c r="L24" s="12">
        <v>120</v>
      </c>
      <c r="M24" s="12">
        <v>117</v>
      </c>
      <c r="P24" s="12">
        <v>117</v>
      </c>
      <c r="Q24" s="12">
        <v>118.5</v>
      </c>
      <c r="R24" s="12">
        <v>116</v>
      </c>
      <c r="S24" s="12">
        <v>115</v>
      </c>
      <c r="T24" s="12">
        <v>114</v>
      </c>
      <c r="W24" s="12">
        <v>116</v>
      </c>
      <c r="X24" s="12">
        <v>119</v>
      </c>
      <c r="Y24" s="12">
        <v>117</v>
      </c>
      <c r="Z24" s="12">
        <v>116</v>
      </c>
      <c r="AA24" s="12">
        <v>113</v>
      </c>
      <c r="AD24" s="12">
        <v>113</v>
      </c>
      <c r="AE24" s="12">
        <v>113</v>
      </c>
      <c r="AF24" s="12">
        <v>113</v>
      </c>
      <c r="AG24" s="12">
        <v>113</v>
      </c>
      <c r="AH24" s="12">
        <v>113</v>
      </c>
      <c r="AK24" s="12">
        <v>113</v>
      </c>
      <c r="AL24" s="12">
        <v>113</v>
      </c>
      <c r="AM24" s="12">
        <v>113</v>
      </c>
      <c r="AN24" s="12">
        <v>113</v>
      </c>
      <c r="AO24" s="12">
        <v>112</v>
      </c>
      <c r="AR24" s="12">
        <v>112</v>
      </c>
      <c r="AS24" s="12">
        <v>112</v>
      </c>
      <c r="AT24" s="12">
        <v>112</v>
      </c>
      <c r="AU24" s="12">
        <v>112</v>
      </c>
      <c r="AV24" s="12">
        <v>113</v>
      </c>
      <c r="AY24" s="12">
        <v>113</v>
      </c>
      <c r="AZ24" s="12">
        <v>113.5</v>
      </c>
      <c r="BA24" s="12">
        <v>111</v>
      </c>
      <c r="BB24" s="12">
        <v>111</v>
      </c>
      <c r="BC24" s="12">
        <v>111</v>
      </c>
      <c r="BF24" s="12">
        <v>111</v>
      </c>
      <c r="BG24" s="12">
        <v>110</v>
      </c>
      <c r="BH24" s="12">
        <v>111</v>
      </c>
      <c r="BI24" s="12">
        <v>111</v>
      </c>
      <c r="BJ24" s="12">
        <v>112</v>
      </c>
      <c r="BM24" s="12">
        <v>114</v>
      </c>
      <c r="BN24" s="12">
        <v>113</v>
      </c>
      <c r="BO24" s="12">
        <v>113</v>
      </c>
      <c r="BP24" s="12">
        <v>116.5</v>
      </c>
      <c r="BQ24" s="12">
        <v>119</v>
      </c>
      <c r="BT24" s="12">
        <v>118</v>
      </c>
      <c r="BU24" s="12">
        <v>122</v>
      </c>
      <c r="BV24" s="12">
        <v>122</v>
      </c>
      <c r="BW24" s="12">
        <v>122</v>
      </c>
      <c r="BX24" s="12">
        <v>119.5</v>
      </c>
      <c r="CA24" s="12">
        <v>119.5</v>
      </c>
      <c r="CB24" s="12">
        <v>120</v>
      </c>
      <c r="CC24" s="12">
        <v>125</v>
      </c>
      <c r="CD24" s="12">
        <v>125</v>
      </c>
      <c r="CE24" s="12">
        <v>123</v>
      </c>
      <c r="CH24" s="12">
        <v>125</v>
      </c>
      <c r="CI24" s="12">
        <v>124</v>
      </c>
      <c r="CJ24" s="12">
        <v>122</v>
      </c>
      <c r="CK24" s="12">
        <v>122</v>
      </c>
      <c r="CL24" s="12">
        <v>122</v>
      </c>
      <c r="CO24" s="12">
        <v>122</v>
      </c>
      <c r="CP24" s="12">
        <v>120</v>
      </c>
      <c r="CQ24" s="12">
        <v>122</v>
      </c>
      <c r="CR24" s="12">
        <v>120</v>
      </c>
      <c r="CS24" s="12">
        <v>123</v>
      </c>
      <c r="CV24" s="12">
        <v>121.5</v>
      </c>
      <c r="CW24" s="12">
        <v>121</v>
      </c>
      <c r="CX24" s="12">
        <v>123</v>
      </c>
      <c r="CY24" s="12">
        <v>122</v>
      </c>
      <c r="CZ24" s="12">
        <v>125</v>
      </c>
      <c r="DC24" s="12">
        <v>126</v>
      </c>
      <c r="DD24" s="12">
        <v>126</v>
      </c>
      <c r="DE24" s="12">
        <v>125</v>
      </c>
      <c r="DF24" s="12">
        <v>124.5</v>
      </c>
      <c r="DG24" s="12">
        <v>126</v>
      </c>
      <c r="DJ24" s="12">
        <v>127</v>
      </c>
      <c r="DK24" s="12">
        <v>126</v>
      </c>
      <c r="DL24" s="12">
        <v>128</v>
      </c>
      <c r="DM24" s="12">
        <v>128</v>
      </c>
      <c r="DN24" s="12">
        <v>127.5</v>
      </c>
      <c r="DQ24" s="12">
        <v>128</v>
      </c>
      <c r="DR24" s="12">
        <v>128</v>
      </c>
      <c r="DS24" s="12">
        <v>128</v>
      </c>
      <c r="DT24" s="12">
        <v>130</v>
      </c>
      <c r="DU24" s="12">
        <v>130</v>
      </c>
      <c r="DX24" s="12">
        <v>134</v>
      </c>
      <c r="DY24" s="12">
        <v>134</v>
      </c>
      <c r="DZ24" s="12">
        <v>133</v>
      </c>
      <c r="EA24" s="12">
        <v>131</v>
      </c>
      <c r="EB24" s="12">
        <v>132</v>
      </c>
      <c r="EE24" s="12">
        <v>134</v>
      </c>
      <c r="EF24" s="12">
        <v>132</v>
      </c>
      <c r="EG24" s="12">
        <v>132</v>
      </c>
      <c r="EH24" s="12">
        <v>132</v>
      </c>
      <c r="EI24" s="12">
        <v>135</v>
      </c>
      <c r="EL24" s="12">
        <v>137</v>
      </c>
      <c r="EM24" s="12">
        <v>135</v>
      </c>
      <c r="EN24" s="12">
        <v>137</v>
      </c>
      <c r="EO24" s="12">
        <v>137</v>
      </c>
      <c r="EP24" s="12">
        <v>137</v>
      </c>
      <c r="ES24" s="12">
        <v>137</v>
      </c>
      <c r="ET24" s="12">
        <v>135</v>
      </c>
      <c r="EU24" s="12">
        <v>135</v>
      </c>
      <c r="EV24" s="12">
        <v>135</v>
      </c>
      <c r="EW24" s="12">
        <v>135</v>
      </c>
      <c r="EZ24" s="12">
        <v>132</v>
      </c>
      <c r="FA24" s="12">
        <v>133</v>
      </c>
      <c r="FB24" s="12">
        <v>133</v>
      </c>
      <c r="FC24" s="12">
        <v>136</v>
      </c>
      <c r="FD24" s="12">
        <v>136</v>
      </c>
      <c r="FG24" s="12">
        <v>136</v>
      </c>
      <c r="FH24" s="12">
        <v>136</v>
      </c>
      <c r="FI24" s="12">
        <v>138</v>
      </c>
      <c r="FJ24" s="12">
        <v>138</v>
      </c>
      <c r="FK24" s="12">
        <v>137</v>
      </c>
      <c r="FN24" s="12">
        <v>135</v>
      </c>
      <c r="FO24" s="12">
        <v>135</v>
      </c>
      <c r="FP24" s="12">
        <v>135</v>
      </c>
      <c r="FQ24" s="12">
        <v>134</v>
      </c>
      <c r="FR24" s="12">
        <v>134</v>
      </c>
      <c r="FU24" s="12">
        <v>134</v>
      </c>
      <c r="FV24" s="12">
        <v>133</v>
      </c>
      <c r="FW24" s="12">
        <v>136</v>
      </c>
      <c r="FX24" s="12">
        <v>134</v>
      </c>
      <c r="FY24" s="12">
        <v>137</v>
      </c>
      <c r="GB24" s="12">
        <v>140.5</v>
      </c>
      <c r="GC24" s="12">
        <v>141.5</v>
      </c>
      <c r="GD24" s="12">
        <v>138.5</v>
      </c>
      <c r="GE24" s="12">
        <v>137</v>
      </c>
      <c r="GF24" s="12">
        <v>137</v>
      </c>
      <c r="GI24" s="12">
        <v>136</v>
      </c>
      <c r="GJ24" s="12">
        <v>134</v>
      </c>
      <c r="GK24" s="12">
        <v>132</v>
      </c>
      <c r="GL24" s="12">
        <v>133</v>
      </c>
      <c r="GM24" s="12">
        <v>133</v>
      </c>
      <c r="GP24" s="12">
        <v>128.5</v>
      </c>
      <c r="GQ24" s="12">
        <v>131</v>
      </c>
      <c r="GR24" s="12">
        <v>133.5</v>
      </c>
      <c r="GS24" s="12">
        <v>134</v>
      </c>
      <c r="GT24" s="12">
        <v>135.5</v>
      </c>
      <c r="GW24" s="12">
        <v>136.5</v>
      </c>
      <c r="GX24" s="12">
        <v>137.5</v>
      </c>
      <c r="GY24" s="12">
        <v>139.5</v>
      </c>
      <c r="GZ24" s="12">
        <v>139.5</v>
      </c>
      <c r="HA24" s="12">
        <v>136.5</v>
      </c>
      <c r="HD24" s="12">
        <v>134.5</v>
      </c>
      <c r="HE24" s="12">
        <v>134.5</v>
      </c>
      <c r="HF24" s="12">
        <v>134.5</v>
      </c>
      <c r="HG24" s="12">
        <v>134.5</v>
      </c>
      <c r="HH24" s="12">
        <v>137</v>
      </c>
      <c r="HK24" s="12">
        <v>137</v>
      </c>
      <c r="HL24" s="12">
        <v>135</v>
      </c>
      <c r="HM24" s="12">
        <v>135</v>
      </c>
      <c r="HN24" s="12">
        <v>132.5</v>
      </c>
      <c r="HO24" s="12">
        <v>130.5</v>
      </c>
      <c r="HR24" s="12">
        <v>126.5</v>
      </c>
      <c r="HS24" s="12">
        <v>122.5</v>
      </c>
      <c r="HT24" s="12">
        <v>124.5</v>
      </c>
      <c r="HU24" s="12">
        <v>124.5</v>
      </c>
      <c r="HV24" s="12">
        <v>124.5</v>
      </c>
      <c r="HY24" s="12">
        <v>125.5</v>
      </c>
      <c r="HZ24" s="12">
        <v>127</v>
      </c>
      <c r="IA24" s="12">
        <v>128</v>
      </c>
      <c r="IB24" s="12">
        <v>128</v>
      </c>
      <c r="IC24" s="12">
        <v>128</v>
      </c>
      <c r="IF24" s="12">
        <v>131</v>
      </c>
      <c r="IG24" s="12">
        <v>131</v>
      </c>
      <c r="IH24" s="12">
        <v>131</v>
      </c>
      <c r="II24" s="12">
        <v>135.5</v>
      </c>
      <c r="IJ24" s="12">
        <v>136.5</v>
      </c>
      <c r="IM24" s="12">
        <v>135.5</v>
      </c>
      <c r="IN24" s="12">
        <v>137.5</v>
      </c>
      <c r="IO24" s="12">
        <v>137.5</v>
      </c>
      <c r="IP24" s="12">
        <v>137.5</v>
      </c>
      <c r="IQ24" s="12">
        <v>135</v>
      </c>
      <c r="IT24" s="12">
        <v>135</v>
      </c>
      <c r="IU24" s="12">
        <v>137.5</v>
      </c>
      <c r="IV24" s="12">
        <v>137</v>
      </c>
      <c r="IW24" s="12">
        <v>138.5</v>
      </c>
      <c r="IX24" s="12">
        <v>136.5</v>
      </c>
      <c r="JA24" s="12">
        <v>135.5</v>
      </c>
      <c r="JB24" s="12">
        <v>135.5</v>
      </c>
      <c r="JC24" s="12">
        <v>136</v>
      </c>
      <c r="JD24" s="12">
        <v>134</v>
      </c>
      <c r="JE24" s="12">
        <v>136.5</v>
      </c>
      <c r="JH24" s="12">
        <v>139.5</v>
      </c>
      <c r="JI24" s="12">
        <v>138.5</v>
      </c>
      <c r="JJ24" s="12">
        <v>139.5</v>
      </c>
      <c r="JK24" s="12">
        <v>139.5</v>
      </c>
      <c r="JL24" s="12">
        <v>139.5</v>
      </c>
      <c r="JO24" s="12">
        <v>139.5</v>
      </c>
      <c r="JP24" s="12">
        <v>139.5</v>
      </c>
      <c r="JQ24" s="12">
        <v>138</v>
      </c>
      <c r="JR24" s="12">
        <v>139.5</v>
      </c>
      <c r="JS24" s="12">
        <v>141</v>
      </c>
      <c r="JV24" s="12">
        <v>140</v>
      </c>
      <c r="JW24" s="12">
        <v>139</v>
      </c>
      <c r="JX24" s="12">
        <v>142</v>
      </c>
      <c r="JY24" s="12">
        <v>141.5</v>
      </c>
      <c r="JZ24" s="12">
        <v>141.5</v>
      </c>
      <c r="KC24" s="12">
        <v>137.5</v>
      </c>
      <c r="KD24" s="12">
        <v>137.5</v>
      </c>
      <c r="KE24" s="12">
        <v>139</v>
      </c>
      <c r="KF24" s="12">
        <v>139</v>
      </c>
      <c r="KG24" s="12">
        <v>138</v>
      </c>
      <c r="KJ24" s="12">
        <v>140</v>
      </c>
      <c r="KK24" s="12">
        <v>142.5</v>
      </c>
      <c r="KL24" s="12">
        <v>143.5</v>
      </c>
      <c r="KM24" s="12">
        <v>143.5</v>
      </c>
      <c r="KN24" s="12">
        <v>142.5</v>
      </c>
      <c r="KQ24" s="12">
        <v>141</v>
      </c>
      <c r="KR24" s="12">
        <v>141</v>
      </c>
      <c r="KS24" s="12">
        <v>142</v>
      </c>
      <c r="KT24" s="12">
        <v>142</v>
      </c>
      <c r="KU24" s="12">
        <v>142.5</v>
      </c>
      <c r="KX24" s="12">
        <v>141.5</v>
      </c>
      <c r="KY24" s="12">
        <v>141.5</v>
      </c>
      <c r="KZ24" s="12">
        <v>141</v>
      </c>
      <c r="LA24" s="12">
        <v>143</v>
      </c>
      <c r="LB24" s="12">
        <v>144</v>
      </c>
      <c r="LE24" s="12">
        <v>143</v>
      </c>
      <c r="LF24" s="12">
        <v>143</v>
      </c>
      <c r="LG24" s="12">
        <v>142</v>
      </c>
      <c r="LH24" s="12">
        <v>140</v>
      </c>
      <c r="LI24" s="12">
        <v>140</v>
      </c>
      <c r="LL24" s="12">
        <v>140</v>
      </c>
      <c r="LM24" s="12">
        <v>139</v>
      </c>
      <c r="LN24" s="12">
        <v>139</v>
      </c>
      <c r="LO24" s="12">
        <v>138</v>
      </c>
      <c r="LP24" s="12">
        <v>138</v>
      </c>
      <c r="LS24" s="12">
        <v>138</v>
      </c>
      <c r="LT24" s="12">
        <v>138</v>
      </c>
      <c r="LU24" s="12">
        <v>141</v>
      </c>
      <c r="LV24" s="12">
        <v>141</v>
      </c>
      <c r="LW24" s="12">
        <v>140</v>
      </c>
      <c r="LZ24" s="12">
        <v>141</v>
      </c>
      <c r="MA24" s="12">
        <v>143</v>
      </c>
      <c r="MB24" s="12">
        <v>141</v>
      </c>
      <c r="MC24" s="12">
        <v>138</v>
      </c>
      <c r="MD24" s="12">
        <v>140</v>
      </c>
      <c r="MG24" s="12">
        <v>139</v>
      </c>
      <c r="MH24" s="12">
        <v>139</v>
      </c>
      <c r="MI24" s="12">
        <v>141</v>
      </c>
      <c r="MJ24" s="12">
        <v>140</v>
      </c>
      <c r="MK24" s="12">
        <v>140</v>
      </c>
      <c r="MN24" s="12">
        <v>138</v>
      </c>
      <c r="MO24" s="12">
        <v>136</v>
      </c>
      <c r="MP24" s="12">
        <v>134.4</v>
      </c>
      <c r="MQ24" s="12">
        <v>134</v>
      </c>
      <c r="MR24" s="12">
        <v>135</v>
      </c>
      <c r="MU24" s="12">
        <v>135</v>
      </c>
      <c r="MW24" s="12">
        <v>135</v>
      </c>
      <c r="MX24" s="12">
        <v>136</v>
      </c>
      <c r="MY24" s="12">
        <v>134</v>
      </c>
      <c r="NB24" s="12">
        <v>134</v>
      </c>
    </row>
    <row r="25" spans="1:378" s="13" customFormat="1" ht="15" x14ac:dyDescent="0.25">
      <c r="A25" s="3" t="s">
        <v>21</v>
      </c>
      <c r="B25" s="13">
        <v>130</v>
      </c>
      <c r="C25" s="13">
        <v>128</v>
      </c>
      <c r="D25" s="13">
        <v>128</v>
      </c>
      <c r="E25" s="13">
        <v>126</v>
      </c>
      <c r="F25" s="13">
        <v>125</v>
      </c>
      <c r="I25" s="13">
        <v>124</v>
      </c>
      <c r="J25" s="13">
        <v>125</v>
      </c>
      <c r="K25" s="13">
        <v>123</v>
      </c>
      <c r="L25" s="13">
        <v>121</v>
      </c>
      <c r="M25" s="13">
        <v>108</v>
      </c>
      <c r="P25" s="13">
        <v>108</v>
      </c>
      <c r="Q25" s="13">
        <v>111</v>
      </c>
      <c r="R25" s="13">
        <v>109</v>
      </c>
      <c r="S25" s="13">
        <v>109</v>
      </c>
      <c r="T25" s="13">
        <v>109</v>
      </c>
      <c r="W25" s="13">
        <v>106</v>
      </c>
      <c r="X25" s="13">
        <v>106</v>
      </c>
      <c r="Y25" s="13">
        <v>106</v>
      </c>
      <c r="Z25" s="13">
        <v>104</v>
      </c>
      <c r="AA25" s="13">
        <v>103.5</v>
      </c>
      <c r="AD25" s="13">
        <v>103.5</v>
      </c>
      <c r="AE25" s="13">
        <v>105</v>
      </c>
      <c r="AF25" s="13">
        <v>105</v>
      </c>
      <c r="AG25" s="13">
        <v>103</v>
      </c>
      <c r="AH25" s="13">
        <v>103</v>
      </c>
      <c r="AK25" s="13">
        <v>103</v>
      </c>
      <c r="AL25" s="13">
        <v>104</v>
      </c>
      <c r="AM25" s="13">
        <v>102</v>
      </c>
      <c r="AN25" s="13">
        <v>102</v>
      </c>
      <c r="AO25" s="13">
        <v>102</v>
      </c>
      <c r="AR25" s="13">
        <v>102</v>
      </c>
      <c r="AS25" s="13">
        <v>102</v>
      </c>
      <c r="AT25" s="13">
        <v>101</v>
      </c>
      <c r="AU25" s="13">
        <v>101</v>
      </c>
      <c r="AV25" s="13">
        <v>102</v>
      </c>
      <c r="AY25" s="13">
        <v>105</v>
      </c>
      <c r="AZ25" s="13">
        <v>105.5</v>
      </c>
      <c r="BA25" s="13">
        <v>105</v>
      </c>
      <c r="BB25" s="13">
        <v>104</v>
      </c>
      <c r="BC25" s="13">
        <v>104</v>
      </c>
      <c r="BF25" s="13">
        <v>104</v>
      </c>
      <c r="BG25" s="13">
        <v>103</v>
      </c>
      <c r="BH25" s="13">
        <v>105</v>
      </c>
      <c r="BI25" s="13">
        <v>105</v>
      </c>
      <c r="BJ25" s="13">
        <v>105</v>
      </c>
      <c r="BM25" s="13">
        <v>105</v>
      </c>
      <c r="BN25" s="13">
        <v>105</v>
      </c>
      <c r="BO25" s="13">
        <v>105</v>
      </c>
      <c r="BP25" s="13">
        <v>107</v>
      </c>
      <c r="BQ25" s="13">
        <v>109</v>
      </c>
      <c r="BT25" s="13">
        <v>109</v>
      </c>
      <c r="BU25" s="13">
        <v>111</v>
      </c>
      <c r="BV25" s="13">
        <v>111</v>
      </c>
      <c r="BW25" s="13">
        <v>111</v>
      </c>
      <c r="BX25" s="13">
        <v>110</v>
      </c>
      <c r="CA25" s="13">
        <v>111</v>
      </c>
      <c r="CB25" s="13">
        <v>111.5</v>
      </c>
      <c r="CC25" s="13">
        <v>113.5</v>
      </c>
      <c r="CD25" s="13">
        <v>113.5</v>
      </c>
      <c r="CE25" s="13">
        <v>111</v>
      </c>
      <c r="CH25" s="13">
        <v>112</v>
      </c>
      <c r="CI25" s="13">
        <v>112</v>
      </c>
      <c r="CJ25" s="13">
        <v>111</v>
      </c>
      <c r="CK25" s="13">
        <v>113</v>
      </c>
      <c r="CL25" s="13">
        <v>113</v>
      </c>
      <c r="CO25" s="13">
        <v>113</v>
      </c>
      <c r="CP25" s="13">
        <v>113</v>
      </c>
      <c r="CQ25" s="13">
        <v>113.5</v>
      </c>
      <c r="CR25" s="13">
        <v>113</v>
      </c>
      <c r="CS25" s="13">
        <v>114</v>
      </c>
      <c r="CV25" s="13">
        <v>113.5</v>
      </c>
      <c r="CW25" s="13">
        <v>113</v>
      </c>
      <c r="CX25" s="13">
        <v>113.5</v>
      </c>
      <c r="CY25" s="13">
        <v>113.5</v>
      </c>
      <c r="CZ25" s="13">
        <v>116</v>
      </c>
      <c r="DC25" s="13">
        <v>116</v>
      </c>
      <c r="DD25" s="13">
        <v>116</v>
      </c>
      <c r="DE25" s="13">
        <v>116</v>
      </c>
      <c r="DF25" s="13">
        <v>115</v>
      </c>
      <c r="DG25" s="13">
        <v>115</v>
      </c>
      <c r="DJ25" s="13">
        <v>116</v>
      </c>
      <c r="DK25" s="13">
        <v>115</v>
      </c>
      <c r="DL25" s="13">
        <v>116</v>
      </c>
      <c r="DM25" s="13">
        <v>116</v>
      </c>
      <c r="DN25" s="13">
        <v>116</v>
      </c>
      <c r="DQ25" s="13">
        <v>116</v>
      </c>
      <c r="DR25" s="13">
        <v>115</v>
      </c>
      <c r="DS25" s="13">
        <v>115</v>
      </c>
      <c r="DT25" s="13">
        <v>117</v>
      </c>
      <c r="DU25" s="13">
        <v>117</v>
      </c>
      <c r="DX25" s="13">
        <v>119</v>
      </c>
      <c r="DY25" s="13">
        <v>119</v>
      </c>
      <c r="DZ25" s="13">
        <v>116.5</v>
      </c>
      <c r="EA25" s="13">
        <v>118</v>
      </c>
      <c r="EB25" s="13">
        <v>119</v>
      </c>
      <c r="EE25" s="13">
        <v>121</v>
      </c>
      <c r="EF25" s="13">
        <v>121</v>
      </c>
      <c r="EG25" s="13">
        <v>122</v>
      </c>
      <c r="EH25" s="13">
        <v>122</v>
      </c>
      <c r="EI25" s="13">
        <v>123</v>
      </c>
      <c r="EL25" s="13">
        <v>123</v>
      </c>
      <c r="EM25" s="13">
        <v>123</v>
      </c>
      <c r="EN25" s="13">
        <v>124</v>
      </c>
      <c r="EO25" s="13">
        <v>124</v>
      </c>
      <c r="EP25" s="13">
        <v>125</v>
      </c>
      <c r="ES25" s="13">
        <v>125</v>
      </c>
      <c r="ET25" s="13">
        <v>123</v>
      </c>
      <c r="EU25" s="13">
        <v>125.5</v>
      </c>
      <c r="EV25" s="13">
        <v>125.5</v>
      </c>
      <c r="EW25" s="13">
        <v>125.5</v>
      </c>
      <c r="EZ25" s="13">
        <v>123.5</v>
      </c>
      <c r="FA25" s="13">
        <v>125</v>
      </c>
      <c r="FB25" s="13">
        <v>125</v>
      </c>
      <c r="FC25" s="13">
        <v>125</v>
      </c>
      <c r="FD25" s="13">
        <v>123</v>
      </c>
      <c r="FG25" s="13">
        <v>124</v>
      </c>
      <c r="FH25" s="13">
        <v>125</v>
      </c>
      <c r="FI25" s="13">
        <v>125</v>
      </c>
      <c r="FJ25" s="13">
        <v>125</v>
      </c>
      <c r="FK25" s="13">
        <v>124</v>
      </c>
      <c r="FN25" s="13">
        <v>125</v>
      </c>
      <c r="FO25" s="13">
        <v>126</v>
      </c>
      <c r="FP25" s="13">
        <v>126</v>
      </c>
      <c r="FQ25" s="13">
        <v>125</v>
      </c>
      <c r="FR25" s="13">
        <v>125</v>
      </c>
      <c r="FU25" s="13">
        <v>125</v>
      </c>
      <c r="FV25" s="13">
        <v>125</v>
      </c>
      <c r="FW25" s="13">
        <v>126</v>
      </c>
      <c r="FX25" s="13">
        <v>125</v>
      </c>
      <c r="FY25" s="13">
        <v>126.5</v>
      </c>
      <c r="GB25" s="13">
        <v>128</v>
      </c>
      <c r="GC25" s="13">
        <v>130</v>
      </c>
      <c r="GD25" s="13">
        <v>128</v>
      </c>
      <c r="GE25" s="13">
        <v>127</v>
      </c>
      <c r="GF25" s="13">
        <v>127</v>
      </c>
      <c r="GI25" s="13">
        <v>125</v>
      </c>
      <c r="GJ25" s="13">
        <v>123</v>
      </c>
      <c r="GK25" s="13">
        <v>122</v>
      </c>
      <c r="GL25" s="13">
        <v>124</v>
      </c>
      <c r="GM25" s="13">
        <v>123</v>
      </c>
      <c r="GP25" s="13">
        <v>120</v>
      </c>
      <c r="GQ25" s="13">
        <v>122</v>
      </c>
      <c r="GR25" s="13">
        <v>125</v>
      </c>
      <c r="GS25" s="13">
        <v>126.5</v>
      </c>
      <c r="GT25" s="13">
        <v>127</v>
      </c>
      <c r="GW25" s="13">
        <v>128.5</v>
      </c>
      <c r="GX25" s="13">
        <v>129</v>
      </c>
      <c r="GY25" s="13">
        <v>130</v>
      </c>
      <c r="GZ25" s="13">
        <v>130</v>
      </c>
      <c r="HA25" s="13">
        <v>127</v>
      </c>
      <c r="HD25" s="13">
        <v>126</v>
      </c>
      <c r="HE25" s="13">
        <v>126</v>
      </c>
      <c r="HF25" s="13">
        <v>127</v>
      </c>
      <c r="HG25" s="13">
        <v>129</v>
      </c>
      <c r="HH25" s="13">
        <v>130</v>
      </c>
      <c r="HK25" s="13">
        <v>130</v>
      </c>
      <c r="HL25" s="13">
        <v>129</v>
      </c>
      <c r="HM25" s="13">
        <v>127</v>
      </c>
      <c r="HN25" s="13">
        <v>126</v>
      </c>
      <c r="HO25" s="13">
        <v>125</v>
      </c>
      <c r="HR25" s="13">
        <v>122</v>
      </c>
      <c r="HS25" s="13">
        <v>120</v>
      </c>
      <c r="HT25" s="13">
        <v>121</v>
      </c>
      <c r="HU25" s="13">
        <v>121</v>
      </c>
      <c r="HV25" s="13">
        <v>121</v>
      </c>
      <c r="HY25" s="13">
        <v>121</v>
      </c>
      <c r="HZ25" s="13">
        <v>122</v>
      </c>
      <c r="IA25" s="13">
        <v>123</v>
      </c>
      <c r="IB25" s="13">
        <v>123</v>
      </c>
      <c r="IC25" s="13">
        <v>125</v>
      </c>
      <c r="IF25" s="13">
        <v>127</v>
      </c>
      <c r="IG25" s="13">
        <v>128</v>
      </c>
      <c r="IH25" s="13">
        <v>127</v>
      </c>
      <c r="II25" s="13">
        <v>131</v>
      </c>
      <c r="IJ25" s="13">
        <v>131</v>
      </c>
      <c r="IM25" s="13">
        <v>131</v>
      </c>
      <c r="IN25" s="13">
        <v>132</v>
      </c>
      <c r="IO25" s="13">
        <v>132</v>
      </c>
      <c r="IP25" s="13">
        <v>132</v>
      </c>
      <c r="IQ25" s="13">
        <v>132</v>
      </c>
      <c r="IT25" s="13">
        <v>133</v>
      </c>
      <c r="IU25" s="13">
        <v>132</v>
      </c>
      <c r="IV25" s="13">
        <v>132</v>
      </c>
      <c r="IW25" s="13">
        <v>132</v>
      </c>
      <c r="IX25" s="13">
        <v>130</v>
      </c>
      <c r="JA25" s="13">
        <v>130</v>
      </c>
      <c r="JB25" s="13">
        <v>130</v>
      </c>
      <c r="JC25" s="13">
        <v>130</v>
      </c>
      <c r="JD25" s="13">
        <v>129</v>
      </c>
      <c r="JE25" s="13">
        <v>131</v>
      </c>
      <c r="JH25" s="13">
        <v>134</v>
      </c>
      <c r="JI25" s="13">
        <v>133</v>
      </c>
      <c r="JJ25" s="13">
        <v>134</v>
      </c>
      <c r="JK25" s="13">
        <v>131</v>
      </c>
      <c r="JL25" s="13">
        <v>133</v>
      </c>
      <c r="JO25" s="13">
        <v>132</v>
      </c>
      <c r="JP25" s="13">
        <v>133</v>
      </c>
      <c r="JQ25" s="13">
        <v>133</v>
      </c>
      <c r="JR25" s="13">
        <v>134</v>
      </c>
      <c r="JS25" s="13">
        <v>134</v>
      </c>
      <c r="JV25" s="13">
        <v>135</v>
      </c>
      <c r="JW25" s="13">
        <v>134</v>
      </c>
      <c r="JX25" s="13">
        <v>136</v>
      </c>
      <c r="JY25" s="13">
        <v>136</v>
      </c>
      <c r="JZ25" s="13">
        <v>136</v>
      </c>
      <c r="KC25" s="13">
        <v>135</v>
      </c>
      <c r="KD25" s="13">
        <v>135</v>
      </c>
      <c r="KE25" s="13">
        <v>136</v>
      </c>
      <c r="KF25" s="13">
        <v>136</v>
      </c>
      <c r="KG25" s="13">
        <v>135</v>
      </c>
      <c r="KJ25" s="13">
        <v>139</v>
      </c>
      <c r="KK25" s="13">
        <v>140</v>
      </c>
      <c r="KL25" s="13">
        <v>141</v>
      </c>
      <c r="KM25" s="13">
        <v>145</v>
      </c>
      <c r="KN25" s="13">
        <v>149</v>
      </c>
      <c r="KQ25" s="13">
        <v>149</v>
      </c>
      <c r="KR25" s="13">
        <v>147</v>
      </c>
      <c r="KS25" s="13">
        <v>150</v>
      </c>
      <c r="KT25" s="13">
        <v>150</v>
      </c>
      <c r="KU25" s="13">
        <v>150</v>
      </c>
      <c r="KX25" s="13">
        <v>151</v>
      </c>
      <c r="KY25" s="13">
        <v>153</v>
      </c>
      <c r="KZ25" s="13">
        <v>152</v>
      </c>
      <c r="LA25" s="13">
        <v>154</v>
      </c>
      <c r="LB25" s="13">
        <v>154</v>
      </c>
      <c r="LE25" s="13">
        <v>156</v>
      </c>
      <c r="LF25" s="13">
        <v>154</v>
      </c>
      <c r="LG25" s="13">
        <v>153</v>
      </c>
      <c r="LH25" s="13">
        <v>153</v>
      </c>
      <c r="LI25" s="13">
        <v>153</v>
      </c>
      <c r="LL25" s="13">
        <v>153</v>
      </c>
      <c r="LM25" s="13">
        <v>150</v>
      </c>
      <c r="LN25" s="13">
        <v>150</v>
      </c>
      <c r="LO25" s="13">
        <v>147</v>
      </c>
      <c r="LP25" s="13">
        <v>147</v>
      </c>
      <c r="LS25" s="13">
        <v>145</v>
      </c>
      <c r="LT25" s="13">
        <v>142</v>
      </c>
      <c r="LU25" s="13">
        <v>143</v>
      </c>
      <c r="LV25" s="13">
        <v>143</v>
      </c>
      <c r="LW25" s="13">
        <v>144</v>
      </c>
      <c r="LZ25" s="13">
        <v>144</v>
      </c>
      <c r="MA25" s="13">
        <v>143</v>
      </c>
      <c r="MB25" s="13">
        <v>143</v>
      </c>
      <c r="MC25" s="13">
        <v>139</v>
      </c>
      <c r="MD25" s="13">
        <v>136</v>
      </c>
      <c r="MG25" s="13">
        <v>134</v>
      </c>
      <c r="MH25" s="13">
        <v>134</v>
      </c>
      <c r="MI25" s="13">
        <v>133</v>
      </c>
      <c r="MJ25" s="13">
        <v>133</v>
      </c>
      <c r="MK25" s="13">
        <v>133</v>
      </c>
      <c r="MN25" s="13">
        <v>130</v>
      </c>
      <c r="MO25" s="13">
        <v>126</v>
      </c>
      <c r="MP25" s="13">
        <v>123</v>
      </c>
      <c r="MQ25" s="13">
        <v>120</v>
      </c>
      <c r="MR25" s="13">
        <v>117</v>
      </c>
      <c r="MU25" s="13">
        <v>117</v>
      </c>
      <c r="MW25" s="13">
        <v>117</v>
      </c>
      <c r="MX25" s="13">
        <v>117</v>
      </c>
      <c r="MY25" s="13">
        <v>119</v>
      </c>
      <c r="NB25" s="13">
        <v>120</v>
      </c>
    </row>
    <row r="26" spans="1:378" s="12" customFormat="1" ht="15" x14ac:dyDescent="0.25">
      <c r="A26" s="4" t="s">
        <v>22</v>
      </c>
      <c r="B26" s="12">
        <v>127</v>
      </c>
      <c r="C26" s="12">
        <v>125</v>
      </c>
      <c r="D26" s="12">
        <v>124</v>
      </c>
      <c r="E26" s="12">
        <v>122</v>
      </c>
      <c r="F26" s="12">
        <v>121</v>
      </c>
      <c r="I26" s="12">
        <v>120</v>
      </c>
      <c r="J26" s="12">
        <v>119</v>
      </c>
      <c r="K26" s="12">
        <v>118.5</v>
      </c>
      <c r="L26" s="12">
        <v>116</v>
      </c>
      <c r="M26" s="12">
        <v>111</v>
      </c>
      <c r="P26" s="12">
        <v>111</v>
      </c>
      <c r="Q26" s="12">
        <v>108</v>
      </c>
      <c r="R26" s="12">
        <v>105</v>
      </c>
      <c r="S26" s="12">
        <v>105</v>
      </c>
      <c r="T26" s="12">
        <v>106</v>
      </c>
      <c r="W26" s="12">
        <v>108</v>
      </c>
      <c r="X26" s="12">
        <v>108</v>
      </c>
      <c r="Y26" s="12">
        <v>108</v>
      </c>
      <c r="Z26" s="12">
        <v>104</v>
      </c>
      <c r="AA26" s="12">
        <v>103</v>
      </c>
      <c r="AD26" s="12">
        <v>100</v>
      </c>
      <c r="AE26" s="12">
        <v>101</v>
      </c>
      <c r="AF26" s="12">
        <v>103</v>
      </c>
      <c r="AG26" s="12">
        <v>100</v>
      </c>
      <c r="AH26" s="12">
        <v>101</v>
      </c>
      <c r="AK26" s="12">
        <v>101</v>
      </c>
      <c r="AL26" s="12">
        <v>101</v>
      </c>
      <c r="AM26" s="12">
        <v>101</v>
      </c>
      <c r="AN26" s="12">
        <v>101</v>
      </c>
      <c r="AO26" s="12">
        <v>101</v>
      </c>
      <c r="AR26" s="12">
        <v>101</v>
      </c>
      <c r="AS26" s="12">
        <v>101</v>
      </c>
      <c r="AT26" s="12">
        <v>102</v>
      </c>
      <c r="AU26" s="12">
        <v>102</v>
      </c>
      <c r="AV26" s="12">
        <v>103</v>
      </c>
      <c r="AY26" s="12">
        <v>103</v>
      </c>
      <c r="AZ26" s="13">
        <v>103.5</v>
      </c>
      <c r="BA26" s="12">
        <v>102</v>
      </c>
      <c r="BB26" s="12">
        <v>100</v>
      </c>
      <c r="BC26" s="12">
        <v>99</v>
      </c>
      <c r="BF26" s="12">
        <v>99</v>
      </c>
      <c r="BG26" s="12">
        <v>99</v>
      </c>
      <c r="BH26" s="12">
        <v>100</v>
      </c>
      <c r="BI26" s="12">
        <v>100</v>
      </c>
      <c r="BJ26" s="12">
        <v>103</v>
      </c>
      <c r="BM26" s="12">
        <v>104</v>
      </c>
      <c r="BN26" s="12">
        <v>104</v>
      </c>
      <c r="BO26" s="12">
        <v>103</v>
      </c>
      <c r="BP26" s="12">
        <v>105</v>
      </c>
      <c r="BQ26" s="12">
        <v>106</v>
      </c>
      <c r="BT26" s="12">
        <v>106</v>
      </c>
      <c r="BU26" s="12">
        <v>110</v>
      </c>
      <c r="BV26" s="12">
        <v>109</v>
      </c>
      <c r="BW26" s="12">
        <v>108</v>
      </c>
      <c r="BX26" s="12">
        <v>106</v>
      </c>
      <c r="CA26" s="12">
        <v>107</v>
      </c>
      <c r="CB26" s="12">
        <v>108</v>
      </c>
      <c r="CC26" s="12">
        <v>110.5</v>
      </c>
      <c r="CD26" s="12">
        <v>110.5</v>
      </c>
      <c r="CE26" s="12">
        <v>107.5</v>
      </c>
      <c r="CH26" s="12">
        <v>109</v>
      </c>
      <c r="CI26" s="12">
        <v>109</v>
      </c>
      <c r="CJ26" s="12">
        <v>109</v>
      </c>
      <c r="CK26" s="12">
        <v>111</v>
      </c>
      <c r="CL26" s="12">
        <v>111</v>
      </c>
      <c r="CO26" s="12">
        <v>111</v>
      </c>
      <c r="CP26" s="12">
        <v>110</v>
      </c>
      <c r="CQ26" s="12">
        <v>110.5</v>
      </c>
      <c r="CR26" s="12">
        <v>110</v>
      </c>
      <c r="CS26" s="12">
        <v>110.5</v>
      </c>
      <c r="CV26" s="12">
        <v>111</v>
      </c>
      <c r="CW26" s="12">
        <v>110.5</v>
      </c>
      <c r="CX26" s="12">
        <v>111.5</v>
      </c>
      <c r="CY26" s="12">
        <v>111.5</v>
      </c>
      <c r="CZ26" s="12">
        <v>113</v>
      </c>
      <c r="DC26" s="12">
        <v>114</v>
      </c>
      <c r="DD26" s="12">
        <v>115</v>
      </c>
      <c r="DE26" s="12">
        <v>115</v>
      </c>
      <c r="DF26" s="12">
        <v>114</v>
      </c>
      <c r="DG26" s="12">
        <v>114</v>
      </c>
      <c r="DJ26" s="12">
        <v>115</v>
      </c>
      <c r="DK26" s="12">
        <v>114</v>
      </c>
      <c r="DL26" s="12">
        <v>114</v>
      </c>
      <c r="DM26" s="12">
        <v>114</v>
      </c>
      <c r="DN26" s="12">
        <v>113.5</v>
      </c>
      <c r="DQ26" s="12">
        <v>114</v>
      </c>
      <c r="DR26" s="12">
        <v>114</v>
      </c>
      <c r="DS26" s="12">
        <v>114</v>
      </c>
      <c r="DT26" s="12">
        <v>114.5</v>
      </c>
      <c r="DU26" s="12">
        <v>116</v>
      </c>
      <c r="DX26" s="12">
        <v>119</v>
      </c>
      <c r="DY26" s="12">
        <v>119</v>
      </c>
      <c r="DZ26" s="12">
        <v>118</v>
      </c>
      <c r="EA26" s="12">
        <v>117</v>
      </c>
      <c r="EB26" s="12">
        <v>119</v>
      </c>
      <c r="EE26" s="12">
        <v>120</v>
      </c>
      <c r="EF26" s="12">
        <v>119</v>
      </c>
      <c r="EG26" s="12">
        <v>119</v>
      </c>
      <c r="EH26" s="12">
        <v>119</v>
      </c>
      <c r="EI26" s="12">
        <v>121</v>
      </c>
      <c r="EL26" s="12">
        <v>121</v>
      </c>
      <c r="EM26" s="12">
        <v>121</v>
      </c>
      <c r="EN26" s="12">
        <v>124</v>
      </c>
      <c r="EO26" s="12">
        <v>124</v>
      </c>
      <c r="EP26" s="12">
        <v>125</v>
      </c>
      <c r="ES26" s="12">
        <v>125</v>
      </c>
      <c r="ET26" s="12">
        <v>123</v>
      </c>
      <c r="EU26" s="12">
        <v>122</v>
      </c>
      <c r="EV26" s="12">
        <v>122</v>
      </c>
      <c r="EW26" s="12">
        <v>122</v>
      </c>
      <c r="EZ26" s="12">
        <v>120.5</v>
      </c>
      <c r="FA26" s="12">
        <v>121</v>
      </c>
      <c r="FB26" s="12">
        <v>121</v>
      </c>
      <c r="FC26" s="12">
        <v>124</v>
      </c>
      <c r="FD26" s="12">
        <v>122</v>
      </c>
      <c r="FG26" s="12">
        <v>124</v>
      </c>
      <c r="FH26" s="12">
        <v>124</v>
      </c>
      <c r="FI26" s="12">
        <v>125</v>
      </c>
      <c r="FJ26" s="12">
        <v>126</v>
      </c>
      <c r="FK26" s="12">
        <v>125</v>
      </c>
      <c r="FN26" s="12">
        <v>123</v>
      </c>
      <c r="FO26" s="12">
        <v>123</v>
      </c>
      <c r="FP26" s="12">
        <v>123</v>
      </c>
      <c r="FQ26" s="12">
        <v>123</v>
      </c>
      <c r="FR26" s="12">
        <v>123</v>
      </c>
      <c r="FU26" s="12">
        <v>122.5</v>
      </c>
      <c r="FV26" s="12">
        <v>122.5</v>
      </c>
      <c r="FW26" s="12">
        <v>124</v>
      </c>
      <c r="FX26" s="12">
        <v>123</v>
      </c>
      <c r="FY26" s="12">
        <v>125</v>
      </c>
      <c r="GB26" s="12">
        <v>125.5</v>
      </c>
      <c r="GC26" s="12">
        <v>127</v>
      </c>
      <c r="GD26" s="12">
        <v>125</v>
      </c>
      <c r="GE26" s="12">
        <v>124</v>
      </c>
      <c r="GF26" s="12">
        <v>125</v>
      </c>
      <c r="GI26" s="12">
        <v>122</v>
      </c>
      <c r="GJ26" s="12">
        <v>120</v>
      </c>
      <c r="GK26" s="12">
        <v>118.5</v>
      </c>
      <c r="GL26" s="12">
        <v>118.5</v>
      </c>
      <c r="GM26" s="12">
        <v>119</v>
      </c>
      <c r="GP26" s="12">
        <v>116</v>
      </c>
      <c r="GQ26" s="12">
        <v>117</v>
      </c>
      <c r="GR26" s="12">
        <v>121</v>
      </c>
      <c r="GS26" s="12">
        <v>123</v>
      </c>
      <c r="GT26" s="12">
        <v>124</v>
      </c>
      <c r="GW26" s="12">
        <v>125</v>
      </c>
      <c r="GX26" s="12">
        <v>126</v>
      </c>
      <c r="GY26" s="12">
        <v>127</v>
      </c>
      <c r="GZ26" s="12">
        <v>128</v>
      </c>
      <c r="HA26" s="12">
        <v>126</v>
      </c>
      <c r="HD26" s="12">
        <v>123</v>
      </c>
      <c r="HE26" s="12">
        <v>122</v>
      </c>
      <c r="HF26" s="12">
        <v>122</v>
      </c>
      <c r="HG26" s="12">
        <v>123</v>
      </c>
      <c r="HH26" s="12">
        <v>127</v>
      </c>
      <c r="HK26" s="12">
        <v>127</v>
      </c>
      <c r="HL26" s="12">
        <v>125</v>
      </c>
      <c r="HM26" s="12">
        <v>123</v>
      </c>
      <c r="HN26" s="12">
        <v>122</v>
      </c>
      <c r="HO26" s="12">
        <v>120</v>
      </c>
      <c r="HR26" s="12">
        <v>118</v>
      </c>
      <c r="HS26" s="12">
        <v>117</v>
      </c>
      <c r="HT26" s="12">
        <v>118.5</v>
      </c>
      <c r="HU26" s="12">
        <v>121</v>
      </c>
      <c r="HV26" s="12">
        <v>118</v>
      </c>
      <c r="HY26" s="12">
        <v>120</v>
      </c>
      <c r="HZ26" s="12">
        <v>121</v>
      </c>
      <c r="IA26" s="12">
        <v>122</v>
      </c>
      <c r="IB26" s="12">
        <v>125</v>
      </c>
      <c r="IC26" s="12">
        <v>125</v>
      </c>
      <c r="IF26" s="12">
        <v>125.5</v>
      </c>
      <c r="IG26" s="12">
        <v>128</v>
      </c>
      <c r="IH26" s="12">
        <v>128</v>
      </c>
      <c r="II26" s="12">
        <v>130</v>
      </c>
      <c r="IJ26" s="12">
        <v>130</v>
      </c>
      <c r="IM26" s="12">
        <v>130</v>
      </c>
      <c r="IN26" s="12">
        <v>131</v>
      </c>
      <c r="IO26" s="12">
        <v>131</v>
      </c>
      <c r="IP26" s="12">
        <v>129</v>
      </c>
      <c r="IQ26" s="12">
        <v>126</v>
      </c>
      <c r="IT26" s="12">
        <v>130</v>
      </c>
      <c r="IU26" s="12">
        <v>128</v>
      </c>
      <c r="IV26" s="12">
        <v>128</v>
      </c>
      <c r="IW26" s="12">
        <v>129</v>
      </c>
      <c r="IX26" s="12">
        <v>127</v>
      </c>
      <c r="JA26" s="12">
        <v>126</v>
      </c>
      <c r="JB26" s="12">
        <v>126</v>
      </c>
      <c r="JC26" s="12">
        <v>128</v>
      </c>
      <c r="JD26" s="12">
        <v>128</v>
      </c>
      <c r="JE26" s="12">
        <v>129</v>
      </c>
      <c r="JH26" s="12">
        <v>132</v>
      </c>
      <c r="JI26" s="12">
        <v>131</v>
      </c>
      <c r="JJ26" s="12">
        <v>131</v>
      </c>
      <c r="JK26" s="12">
        <v>130</v>
      </c>
      <c r="JL26" s="12">
        <v>132</v>
      </c>
      <c r="JO26" s="12">
        <v>131</v>
      </c>
      <c r="JP26" s="12">
        <v>133</v>
      </c>
      <c r="JQ26" s="12">
        <v>133</v>
      </c>
      <c r="JR26" s="12">
        <v>133</v>
      </c>
      <c r="JS26" s="12">
        <v>133</v>
      </c>
      <c r="JV26" s="12">
        <v>131</v>
      </c>
      <c r="JW26" s="12">
        <v>131</v>
      </c>
      <c r="JX26" s="12">
        <v>132</v>
      </c>
      <c r="JY26" s="12">
        <v>131</v>
      </c>
      <c r="JZ26" s="12">
        <v>130</v>
      </c>
      <c r="KC26" s="12">
        <v>129</v>
      </c>
      <c r="KD26" s="12">
        <v>130</v>
      </c>
      <c r="KE26" s="12">
        <v>133</v>
      </c>
      <c r="KF26" s="12">
        <v>131</v>
      </c>
      <c r="KG26" s="12">
        <v>131</v>
      </c>
      <c r="KJ26" s="12">
        <v>132.5</v>
      </c>
      <c r="KK26" s="12">
        <v>135</v>
      </c>
      <c r="KL26" s="12">
        <v>135</v>
      </c>
      <c r="KM26" s="12">
        <v>135</v>
      </c>
      <c r="KN26" s="12">
        <v>135</v>
      </c>
      <c r="KQ26" s="12">
        <v>134</v>
      </c>
      <c r="KR26" s="12">
        <v>134</v>
      </c>
      <c r="KS26" s="12">
        <v>135</v>
      </c>
      <c r="KT26" s="12">
        <v>136</v>
      </c>
      <c r="KU26" s="12">
        <v>137</v>
      </c>
      <c r="KX26" s="12">
        <v>136</v>
      </c>
      <c r="KY26" s="12">
        <v>136</v>
      </c>
      <c r="KZ26" s="12">
        <v>135</v>
      </c>
      <c r="LA26" s="12">
        <v>138</v>
      </c>
      <c r="LB26" s="12">
        <v>138</v>
      </c>
      <c r="LE26" s="12">
        <v>138</v>
      </c>
      <c r="LF26" s="12">
        <v>138</v>
      </c>
      <c r="LG26" s="12">
        <v>138</v>
      </c>
      <c r="LH26" s="12">
        <v>135</v>
      </c>
      <c r="LI26" s="12">
        <v>135</v>
      </c>
      <c r="LL26" s="12">
        <v>134</v>
      </c>
      <c r="LM26" s="12">
        <v>131</v>
      </c>
      <c r="LN26" s="12">
        <v>131</v>
      </c>
      <c r="LO26" s="12">
        <v>133</v>
      </c>
      <c r="LP26" s="12">
        <v>135</v>
      </c>
      <c r="LS26" s="12">
        <v>133</v>
      </c>
      <c r="LT26" s="12">
        <v>134</v>
      </c>
      <c r="LU26" s="12">
        <v>136</v>
      </c>
      <c r="LV26" s="12">
        <v>136</v>
      </c>
      <c r="LW26" s="12">
        <v>138</v>
      </c>
      <c r="LZ26" s="12">
        <v>140</v>
      </c>
      <c r="MA26" s="12">
        <v>140</v>
      </c>
      <c r="MB26" s="12">
        <v>138</v>
      </c>
      <c r="MC26" s="12">
        <v>138</v>
      </c>
      <c r="MD26" s="12">
        <v>138</v>
      </c>
      <c r="MG26" s="12">
        <v>136</v>
      </c>
      <c r="MH26" s="12">
        <v>136</v>
      </c>
      <c r="MI26" s="12">
        <v>135</v>
      </c>
      <c r="MJ26" s="12">
        <v>136</v>
      </c>
      <c r="MK26" s="12">
        <v>134</v>
      </c>
      <c r="MN26" s="12">
        <v>131</v>
      </c>
      <c r="MO26" s="12">
        <v>127</v>
      </c>
      <c r="MP26" s="12">
        <v>125</v>
      </c>
      <c r="MQ26" s="12">
        <v>125</v>
      </c>
      <c r="MR26" s="12">
        <v>122</v>
      </c>
      <c r="MU26" s="12">
        <v>122</v>
      </c>
      <c r="MW26" s="12">
        <v>122</v>
      </c>
      <c r="MX26" s="12">
        <v>126</v>
      </c>
      <c r="MY26" s="12">
        <v>126</v>
      </c>
      <c r="NB26" s="12">
        <v>123</v>
      </c>
    </row>
    <row r="27" spans="1:378" s="14" customFormat="1" ht="15" x14ac:dyDescent="0.25">
      <c r="A27" s="3" t="s">
        <v>23</v>
      </c>
      <c r="B27" s="13">
        <v>2260</v>
      </c>
      <c r="C27" s="13">
        <v>2260</v>
      </c>
      <c r="D27" s="13">
        <v>2240</v>
      </c>
      <c r="E27" s="13">
        <v>2240</v>
      </c>
      <c r="F27" s="13">
        <v>2240</v>
      </c>
      <c r="G27" s="13"/>
      <c r="I27" s="13">
        <v>2190</v>
      </c>
      <c r="J27" s="13">
        <v>2170</v>
      </c>
      <c r="K27" s="57">
        <v>2140</v>
      </c>
      <c r="L27" s="57">
        <v>2120</v>
      </c>
      <c r="M27" s="57">
        <v>2120</v>
      </c>
      <c r="N27" s="13"/>
      <c r="P27" s="57">
        <v>2090</v>
      </c>
      <c r="Q27" s="57">
        <v>2070</v>
      </c>
      <c r="R27" s="57">
        <v>2040</v>
      </c>
      <c r="S27" s="57">
        <v>2020</v>
      </c>
      <c r="T27" s="57">
        <v>2020</v>
      </c>
      <c r="U27" s="13"/>
      <c r="W27" s="57">
        <v>1990</v>
      </c>
      <c r="X27" s="57">
        <v>1990</v>
      </c>
      <c r="Y27" s="57">
        <v>1990</v>
      </c>
      <c r="Z27" s="57">
        <v>1960</v>
      </c>
      <c r="AA27" s="57">
        <v>1960</v>
      </c>
      <c r="AB27" s="13"/>
      <c r="AC27" s="15"/>
      <c r="AD27" s="57">
        <v>1930</v>
      </c>
      <c r="AE27" s="57">
        <v>1970</v>
      </c>
      <c r="AF27" s="57">
        <v>1970</v>
      </c>
      <c r="AG27" s="57">
        <v>1980</v>
      </c>
      <c r="AH27" s="57">
        <v>1980</v>
      </c>
      <c r="AI27" s="57"/>
      <c r="AJ27" s="57"/>
      <c r="AK27" s="57">
        <v>1980</v>
      </c>
      <c r="AL27" s="57">
        <v>1980</v>
      </c>
      <c r="AM27" s="57">
        <v>1980</v>
      </c>
      <c r="AN27" s="57">
        <v>1980</v>
      </c>
      <c r="AO27" s="57">
        <v>1900</v>
      </c>
      <c r="AP27" s="57"/>
      <c r="AQ27" s="57"/>
      <c r="AR27" s="57">
        <v>1900</v>
      </c>
      <c r="AS27" s="57">
        <v>1900</v>
      </c>
      <c r="AT27" s="57">
        <v>1900</v>
      </c>
      <c r="AU27" s="57">
        <v>1900</v>
      </c>
      <c r="AV27" s="57">
        <v>1900</v>
      </c>
      <c r="AW27" s="57"/>
      <c r="AX27" s="57"/>
      <c r="AY27" s="57">
        <v>1900</v>
      </c>
      <c r="AZ27" s="57">
        <v>1900</v>
      </c>
      <c r="BA27" s="57">
        <v>1900</v>
      </c>
      <c r="BB27" s="57">
        <v>1900</v>
      </c>
      <c r="BC27" s="57">
        <v>1900</v>
      </c>
      <c r="BD27" s="13"/>
      <c r="BE27" s="13"/>
      <c r="BF27" s="57">
        <v>1950</v>
      </c>
      <c r="BG27" s="57">
        <v>1950</v>
      </c>
      <c r="BH27" s="57">
        <v>1890</v>
      </c>
      <c r="BI27" s="57">
        <v>1880</v>
      </c>
      <c r="BJ27" s="57">
        <v>1880</v>
      </c>
      <c r="BK27" s="13"/>
      <c r="BM27" s="57">
        <v>1880</v>
      </c>
      <c r="BN27" s="57">
        <v>1880</v>
      </c>
      <c r="BO27" s="57">
        <v>1870</v>
      </c>
      <c r="BP27" s="57">
        <v>1890</v>
      </c>
      <c r="BQ27" s="57">
        <v>1890</v>
      </c>
      <c r="BR27" s="13"/>
      <c r="BT27" s="57">
        <v>1890</v>
      </c>
      <c r="BU27" s="57">
        <v>1890</v>
      </c>
      <c r="BV27" s="57">
        <v>1890</v>
      </c>
      <c r="BW27" s="57">
        <v>1890</v>
      </c>
      <c r="BX27" s="57">
        <v>1890</v>
      </c>
      <c r="BY27" s="13"/>
      <c r="CA27" s="57">
        <v>1890</v>
      </c>
      <c r="CB27" s="57">
        <v>1890</v>
      </c>
      <c r="CC27" s="57">
        <v>1890</v>
      </c>
      <c r="CD27" s="57">
        <v>1890</v>
      </c>
      <c r="CE27" s="57">
        <v>1890</v>
      </c>
      <c r="CF27" s="13"/>
      <c r="CG27" s="13"/>
      <c r="CH27" s="57">
        <v>1890</v>
      </c>
      <c r="CI27" s="57">
        <v>1890</v>
      </c>
      <c r="CJ27" s="57">
        <v>1890</v>
      </c>
      <c r="CK27" s="57">
        <v>1890</v>
      </c>
      <c r="CL27" s="57">
        <v>1890</v>
      </c>
      <c r="CM27" s="13"/>
      <c r="CO27" s="57">
        <v>1890</v>
      </c>
      <c r="CP27" s="57">
        <v>1890</v>
      </c>
      <c r="CQ27" s="57">
        <v>1890</v>
      </c>
      <c r="CR27" s="57">
        <v>1890</v>
      </c>
      <c r="CS27" s="57">
        <v>1890</v>
      </c>
      <c r="CT27" s="13"/>
      <c r="CV27" s="57">
        <v>1890</v>
      </c>
      <c r="CW27" s="57">
        <v>1890</v>
      </c>
      <c r="CX27" s="57">
        <v>1890</v>
      </c>
      <c r="CY27" s="57">
        <v>1890</v>
      </c>
      <c r="CZ27" s="57">
        <v>1890</v>
      </c>
      <c r="DA27" s="13"/>
      <c r="DC27" s="57">
        <v>1890</v>
      </c>
      <c r="DD27" s="57">
        <v>1890</v>
      </c>
      <c r="DE27" s="57">
        <v>1890</v>
      </c>
      <c r="DF27" s="57">
        <v>1890</v>
      </c>
      <c r="DG27" s="57">
        <v>1890</v>
      </c>
      <c r="DH27" s="13"/>
      <c r="DJ27" s="14">
        <v>1890</v>
      </c>
      <c r="DK27" s="14">
        <v>1890</v>
      </c>
      <c r="DL27" s="14">
        <v>1890</v>
      </c>
      <c r="DM27" s="14">
        <v>1890</v>
      </c>
      <c r="DN27" s="14">
        <v>1890</v>
      </c>
      <c r="DO27" s="13"/>
      <c r="DP27" s="13"/>
      <c r="DQ27" s="57">
        <v>1890</v>
      </c>
      <c r="DR27" s="57">
        <v>1890</v>
      </c>
      <c r="DS27" s="57">
        <v>1890</v>
      </c>
      <c r="DT27" s="57">
        <v>1890</v>
      </c>
      <c r="DU27" s="57">
        <v>1890</v>
      </c>
      <c r="DV27" s="13"/>
      <c r="DX27" s="57">
        <v>1890</v>
      </c>
      <c r="DY27" s="57">
        <v>1890</v>
      </c>
      <c r="DZ27" s="57">
        <v>1890</v>
      </c>
      <c r="EA27" s="57">
        <v>1890</v>
      </c>
      <c r="EB27" s="57">
        <v>1890</v>
      </c>
      <c r="EC27" s="13"/>
      <c r="EE27" s="57">
        <v>1890</v>
      </c>
      <c r="EF27" s="57">
        <v>1890</v>
      </c>
      <c r="EG27" s="57">
        <v>1890</v>
      </c>
      <c r="EH27" s="57">
        <v>1890</v>
      </c>
      <c r="EI27" s="57">
        <v>1890</v>
      </c>
      <c r="EJ27" s="13"/>
      <c r="EL27" s="57">
        <v>1890</v>
      </c>
      <c r="EM27" s="57">
        <v>1890</v>
      </c>
      <c r="EN27" s="57">
        <v>1890</v>
      </c>
      <c r="EO27" s="57">
        <v>1890</v>
      </c>
      <c r="EP27" s="57">
        <v>1890</v>
      </c>
      <c r="EQ27" s="13"/>
      <c r="ES27" s="57">
        <v>1890</v>
      </c>
      <c r="ET27" s="57">
        <v>1890</v>
      </c>
      <c r="EU27" s="57">
        <v>1890</v>
      </c>
      <c r="EV27" s="57">
        <v>1890</v>
      </c>
      <c r="EW27" s="57">
        <v>1890</v>
      </c>
      <c r="EX27" s="13"/>
      <c r="EZ27" s="57">
        <v>1890</v>
      </c>
      <c r="FA27" s="57">
        <v>1890</v>
      </c>
      <c r="FB27" s="57">
        <v>1890</v>
      </c>
      <c r="FC27" s="14">
        <v>1890</v>
      </c>
      <c r="FD27" s="14">
        <v>1890</v>
      </c>
      <c r="FG27" s="14">
        <v>1890</v>
      </c>
      <c r="FH27" s="14">
        <v>1890</v>
      </c>
      <c r="FI27" s="14">
        <v>1890</v>
      </c>
      <c r="FJ27" s="14">
        <v>1890</v>
      </c>
      <c r="FK27" s="14">
        <v>1890</v>
      </c>
      <c r="FN27" s="14">
        <v>1890</v>
      </c>
      <c r="FO27" s="14">
        <v>1890</v>
      </c>
      <c r="FP27" s="14">
        <v>1890</v>
      </c>
      <c r="FQ27" s="14">
        <v>1890</v>
      </c>
      <c r="FR27" s="14">
        <v>1890</v>
      </c>
      <c r="FU27" s="14">
        <v>1890</v>
      </c>
      <c r="FV27" s="14">
        <v>1890</v>
      </c>
      <c r="FW27" s="57">
        <v>1890</v>
      </c>
      <c r="FX27" s="57">
        <v>1890</v>
      </c>
      <c r="FY27" s="57">
        <v>1890</v>
      </c>
      <c r="FZ27" s="13"/>
      <c r="GB27" s="57">
        <v>1890</v>
      </c>
      <c r="GC27" s="57">
        <v>1890</v>
      </c>
      <c r="GD27" s="57">
        <v>1890</v>
      </c>
      <c r="GE27" s="57">
        <v>1890</v>
      </c>
      <c r="GF27" s="57">
        <v>1890</v>
      </c>
      <c r="GG27" s="13"/>
      <c r="GI27" s="57">
        <v>1890</v>
      </c>
      <c r="GJ27" s="57">
        <v>1890</v>
      </c>
      <c r="GK27" s="57">
        <v>1890</v>
      </c>
      <c r="GL27" s="57">
        <v>1890</v>
      </c>
      <c r="GM27" s="57">
        <v>1890</v>
      </c>
      <c r="GN27" s="13"/>
      <c r="GP27" s="57">
        <v>1890</v>
      </c>
      <c r="GQ27" s="57">
        <v>1890</v>
      </c>
      <c r="GR27" s="57">
        <v>1890</v>
      </c>
      <c r="GS27" s="57">
        <v>1890</v>
      </c>
      <c r="GT27" s="57">
        <v>1890</v>
      </c>
      <c r="GU27" s="13"/>
      <c r="GW27" s="57">
        <v>1890</v>
      </c>
      <c r="GX27" s="57">
        <v>1890</v>
      </c>
      <c r="GY27" s="57">
        <v>1890</v>
      </c>
      <c r="GZ27" s="57">
        <v>1890</v>
      </c>
      <c r="HA27" s="57">
        <v>1890</v>
      </c>
      <c r="HB27" s="13"/>
      <c r="HD27" s="57">
        <v>1890</v>
      </c>
      <c r="HE27" s="57">
        <v>1890</v>
      </c>
      <c r="HF27" s="57">
        <v>1890</v>
      </c>
      <c r="HG27" s="57">
        <v>1890</v>
      </c>
      <c r="HH27" s="57">
        <v>1890</v>
      </c>
      <c r="HI27" s="13"/>
      <c r="HK27" s="57">
        <v>1890</v>
      </c>
      <c r="HL27" s="57">
        <v>1890</v>
      </c>
      <c r="HM27" s="57">
        <v>1890</v>
      </c>
      <c r="HN27" s="57">
        <v>1890</v>
      </c>
      <c r="HO27" s="57">
        <v>1890</v>
      </c>
      <c r="HP27" s="13"/>
      <c r="HR27" s="57">
        <v>1890</v>
      </c>
      <c r="HS27" s="57">
        <v>1890</v>
      </c>
      <c r="HT27" s="57">
        <v>1890</v>
      </c>
      <c r="HU27" s="57">
        <v>1890</v>
      </c>
      <c r="HV27" s="57">
        <v>1890</v>
      </c>
      <c r="HW27" s="13"/>
      <c r="HY27" s="57">
        <v>1890</v>
      </c>
      <c r="HZ27" s="57">
        <v>1890</v>
      </c>
      <c r="IA27" s="57">
        <v>1890</v>
      </c>
      <c r="IB27" s="57">
        <v>1890</v>
      </c>
      <c r="IC27" s="57">
        <v>1890</v>
      </c>
      <c r="ID27" s="13"/>
      <c r="IF27" s="57">
        <v>1890</v>
      </c>
      <c r="IG27" s="57">
        <v>1890</v>
      </c>
      <c r="IH27" s="57">
        <v>1890</v>
      </c>
      <c r="II27" s="57">
        <v>1890</v>
      </c>
      <c r="IJ27" s="57">
        <v>1890</v>
      </c>
      <c r="IK27" s="13"/>
      <c r="IL27" s="13"/>
      <c r="IM27" s="57">
        <v>1890</v>
      </c>
      <c r="IN27" s="57">
        <v>1890</v>
      </c>
      <c r="IO27" s="57">
        <v>1890</v>
      </c>
      <c r="IP27" s="57">
        <v>1890</v>
      </c>
      <c r="IQ27" s="57">
        <v>1890</v>
      </c>
      <c r="IR27" s="13"/>
      <c r="IS27" s="13"/>
      <c r="IT27" s="57">
        <v>1890</v>
      </c>
      <c r="IU27" s="57">
        <f>'[1]preço mercado'!$B$26</f>
        <v>1890</v>
      </c>
      <c r="IV27" s="57">
        <v>1890</v>
      </c>
      <c r="IW27" s="57">
        <v>1890</v>
      </c>
      <c r="IX27" s="57">
        <v>1890</v>
      </c>
      <c r="IY27" s="13"/>
      <c r="IZ27" s="13"/>
      <c r="JA27" s="57">
        <v>1890</v>
      </c>
      <c r="JB27" s="57">
        <v>1890</v>
      </c>
      <c r="JC27" s="57">
        <v>1890</v>
      </c>
      <c r="JD27" s="57">
        <v>1890</v>
      </c>
      <c r="JE27" s="57">
        <v>1890</v>
      </c>
      <c r="JF27" s="13"/>
      <c r="JH27" s="57">
        <f>'[1]preço mercado'!$B$26</f>
        <v>1890</v>
      </c>
      <c r="JI27" s="57">
        <v>1890</v>
      </c>
      <c r="JJ27" s="57">
        <v>1890</v>
      </c>
      <c r="JK27" s="57">
        <v>1890</v>
      </c>
      <c r="JL27" s="57">
        <v>1890</v>
      </c>
      <c r="JM27" s="13"/>
      <c r="JN27" s="13"/>
      <c r="JO27" s="57">
        <v>1890</v>
      </c>
      <c r="JP27" s="57">
        <v>1890</v>
      </c>
      <c r="JQ27" s="14">
        <v>1890</v>
      </c>
      <c r="JR27" s="57">
        <v>1890</v>
      </c>
      <c r="JS27" s="57">
        <v>1890</v>
      </c>
      <c r="JT27" s="13"/>
      <c r="JV27" s="57">
        <v>1890</v>
      </c>
      <c r="JW27" s="14">
        <v>1890</v>
      </c>
      <c r="JX27" s="57">
        <v>1890</v>
      </c>
      <c r="JY27" s="57">
        <v>1890</v>
      </c>
      <c r="JZ27" s="14">
        <v>1890</v>
      </c>
      <c r="KC27" s="14">
        <v>1890</v>
      </c>
      <c r="KD27" s="57">
        <v>1890</v>
      </c>
      <c r="KE27" s="57">
        <v>1890</v>
      </c>
      <c r="KF27" s="57">
        <v>1890</v>
      </c>
      <c r="KG27" s="57">
        <v>1890</v>
      </c>
      <c r="KH27" s="13"/>
      <c r="KJ27" s="57">
        <v>1890</v>
      </c>
      <c r="KK27" s="57">
        <v>1890</v>
      </c>
      <c r="KL27" s="57">
        <v>1890</v>
      </c>
      <c r="KM27" s="57">
        <v>1890</v>
      </c>
      <c r="KN27" s="57">
        <v>1890</v>
      </c>
      <c r="KO27" s="13"/>
      <c r="KQ27" s="57">
        <v>1890</v>
      </c>
      <c r="KR27" s="57">
        <v>1890</v>
      </c>
      <c r="KS27" s="57">
        <v>1890</v>
      </c>
      <c r="KT27" s="14">
        <v>1890</v>
      </c>
      <c r="KU27" s="57">
        <v>1890</v>
      </c>
      <c r="KV27" s="13"/>
      <c r="KX27" s="57">
        <v>1890</v>
      </c>
      <c r="KY27" s="14">
        <v>1890</v>
      </c>
      <c r="KZ27" s="57">
        <v>1890</v>
      </c>
      <c r="LA27" s="14">
        <v>1890</v>
      </c>
      <c r="LB27" s="57">
        <v>1890</v>
      </c>
      <c r="LC27" s="13"/>
      <c r="LD27" s="13"/>
      <c r="LE27" s="57">
        <v>1890</v>
      </c>
      <c r="LF27" s="57">
        <v>1890</v>
      </c>
      <c r="LG27" s="57">
        <v>1890</v>
      </c>
      <c r="LH27" s="57">
        <v>1890</v>
      </c>
      <c r="LI27" s="57">
        <v>1890</v>
      </c>
      <c r="LJ27" s="13"/>
      <c r="LL27" s="57">
        <v>1890</v>
      </c>
      <c r="LM27" s="14">
        <v>1890</v>
      </c>
      <c r="LN27" s="14">
        <v>1890</v>
      </c>
      <c r="LO27" s="57">
        <v>1890</v>
      </c>
      <c r="LP27" s="57">
        <v>1890</v>
      </c>
      <c r="LQ27" s="57"/>
      <c r="LR27" s="57"/>
      <c r="LS27" s="57">
        <v>1890</v>
      </c>
      <c r="LT27" s="57">
        <v>1890</v>
      </c>
      <c r="LU27" s="57">
        <v>1890</v>
      </c>
      <c r="LV27" s="57">
        <v>1890</v>
      </c>
      <c r="LW27" s="57">
        <v>1890</v>
      </c>
      <c r="LX27" s="57"/>
      <c r="LY27" s="57"/>
      <c r="LZ27" s="57">
        <v>1890</v>
      </c>
      <c r="MA27" s="57">
        <v>1890</v>
      </c>
      <c r="MB27" s="57">
        <v>1890</v>
      </c>
      <c r="MC27" s="57">
        <v>1890</v>
      </c>
      <c r="MD27" s="57">
        <v>1890</v>
      </c>
      <c r="ME27" s="13"/>
      <c r="MG27" s="57">
        <v>1890</v>
      </c>
      <c r="MH27" s="57">
        <v>1890</v>
      </c>
      <c r="MI27" s="57">
        <v>1890</v>
      </c>
      <c r="MJ27" s="57">
        <v>1890</v>
      </c>
      <c r="MK27" s="57">
        <v>1890</v>
      </c>
      <c r="ML27" s="57"/>
      <c r="MM27" s="57"/>
      <c r="MN27" s="57">
        <v>1890</v>
      </c>
      <c r="MO27" s="57">
        <v>1890</v>
      </c>
      <c r="MP27" s="57">
        <v>1890</v>
      </c>
      <c r="MQ27" s="14">
        <v>1890</v>
      </c>
      <c r="MR27" s="14">
        <v>1890</v>
      </c>
      <c r="MS27" s="13"/>
      <c r="MT27" s="13"/>
      <c r="MU27" s="57">
        <v>1890</v>
      </c>
      <c r="MV27" s="57">
        <v>1890</v>
      </c>
      <c r="MW27" s="57">
        <v>1890</v>
      </c>
      <c r="MX27" s="57">
        <v>1890</v>
      </c>
      <c r="MY27" s="57">
        <v>1890</v>
      </c>
      <c r="MZ27" s="15"/>
      <c r="NB27" s="57">
        <v>1890</v>
      </c>
      <c r="NC27" s="57"/>
      <c r="ND27" s="15"/>
      <c r="NE27" s="15"/>
      <c r="NF27" s="15"/>
      <c r="NG27" s="15"/>
      <c r="NJ27" s="15"/>
      <c r="NK27" s="15"/>
      <c r="NL27" s="15"/>
      <c r="NM27" s="15"/>
      <c r="NN27" s="15"/>
    </row>
    <row r="28" spans="1:378" s="16" customFormat="1" ht="15" x14ac:dyDescent="0.25">
      <c r="A28" s="4" t="s">
        <v>24</v>
      </c>
      <c r="B28" s="12">
        <v>4450</v>
      </c>
      <c r="C28" s="12">
        <v>4450</v>
      </c>
      <c r="D28" s="12">
        <v>4450</v>
      </c>
      <c r="E28" s="12">
        <v>4450</v>
      </c>
      <c r="F28" s="12">
        <v>4450</v>
      </c>
      <c r="G28" s="12"/>
      <c r="I28" s="12">
        <v>4350</v>
      </c>
      <c r="J28" s="12">
        <v>4350</v>
      </c>
      <c r="K28" s="58">
        <v>4350</v>
      </c>
      <c r="L28" s="58">
        <v>4350</v>
      </c>
      <c r="M28" s="58">
        <v>4350</v>
      </c>
      <c r="N28" s="12"/>
      <c r="P28" s="58">
        <v>4350</v>
      </c>
      <c r="Q28" s="58">
        <v>4350</v>
      </c>
      <c r="R28" s="58">
        <v>4250</v>
      </c>
      <c r="S28" s="58">
        <v>4150</v>
      </c>
      <c r="T28" s="58">
        <v>4150</v>
      </c>
      <c r="U28" s="12"/>
      <c r="W28" s="58">
        <v>4150</v>
      </c>
      <c r="X28" s="58">
        <v>4150</v>
      </c>
      <c r="Y28" s="58">
        <v>4150</v>
      </c>
      <c r="Z28" s="58">
        <v>4100</v>
      </c>
      <c r="AA28" s="58">
        <v>4100</v>
      </c>
      <c r="AB28" s="12"/>
      <c r="AC28" s="17"/>
      <c r="AD28" s="58">
        <v>4050</v>
      </c>
      <c r="AE28" s="58">
        <v>4050</v>
      </c>
      <c r="AF28" s="58">
        <v>4050</v>
      </c>
      <c r="AG28" s="58">
        <v>4000</v>
      </c>
      <c r="AH28" s="58">
        <v>4000</v>
      </c>
      <c r="AI28" s="58"/>
      <c r="AJ28" s="58"/>
      <c r="AK28" s="58">
        <v>4000</v>
      </c>
      <c r="AL28" s="58">
        <v>4000</v>
      </c>
      <c r="AM28" s="58">
        <v>4000</v>
      </c>
      <c r="AN28" s="58">
        <v>4000</v>
      </c>
      <c r="AO28" s="58">
        <v>3800</v>
      </c>
      <c r="AP28" s="58"/>
      <c r="AQ28" s="58"/>
      <c r="AR28" s="58">
        <v>3800</v>
      </c>
      <c r="AS28" s="58">
        <v>3800</v>
      </c>
      <c r="AT28" s="58">
        <v>3800</v>
      </c>
      <c r="AU28" s="58">
        <v>3800</v>
      </c>
      <c r="AV28" s="58">
        <v>3800</v>
      </c>
      <c r="AW28" s="58"/>
      <c r="AX28" s="58"/>
      <c r="AY28" s="58">
        <v>3800</v>
      </c>
      <c r="AZ28" s="58">
        <v>3800</v>
      </c>
      <c r="BA28" s="58">
        <v>3800</v>
      </c>
      <c r="BB28" s="58">
        <v>3800</v>
      </c>
      <c r="BC28" s="58">
        <v>3800</v>
      </c>
      <c r="BD28" s="12"/>
      <c r="BE28" s="12"/>
      <c r="BF28" s="58">
        <v>3850</v>
      </c>
      <c r="BG28" s="58">
        <v>3850</v>
      </c>
      <c r="BH28" s="58">
        <v>3850</v>
      </c>
      <c r="BI28" s="58">
        <v>3850</v>
      </c>
      <c r="BJ28" s="58">
        <v>3850</v>
      </c>
      <c r="BK28" s="12"/>
      <c r="BM28" s="58">
        <v>3850</v>
      </c>
      <c r="BN28" s="58">
        <v>3850</v>
      </c>
      <c r="BO28" s="58">
        <v>3850</v>
      </c>
      <c r="BP28" s="58">
        <v>3850</v>
      </c>
      <c r="BQ28" s="58">
        <v>3850</v>
      </c>
      <c r="BR28" s="12"/>
      <c r="BT28" s="58">
        <v>3850</v>
      </c>
      <c r="BU28" s="58">
        <v>3850</v>
      </c>
      <c r="BV28" s="58">
        <v>3850</v>
      </c>
      <c r="BW28" s="58">
        <v>3850</v>
      </c>
      <c r="BX28" s="58">
        <v>3850</v>
      </c>
      <c r="BY28" s="12"/>
      <c r="CA28" s="58">
        <v>3850</v>
      </c>
      <c r="CB28" s="58">
        <v>3850</v>
      </c>
      <c r="CC28" s="58">
        <v>3850</v>
      </c>
      <c r="CD28" s="58">
        <v>3850</v>
      </c>
      <c r="CE28" s="58">
        <v>3850</v>
      </c>
      <c r="CF28" s="12"/>
      <c r="CG28" s="12"/>
      <c r="CH28" s="58">
        <v>3850</v>
      </c>
      <c r="CI28" s="58">
        <v>3850</v>
      </c>
      <c r="CJ28" s="58">
        <v>3850</v>
      </c>
      <c r="CK28" s="58">
        <v>3850</v>
      </c>
      <c r="CL28" s="58">
        <v>3850</v>
      </c>
      <c r="CM28" s="12"/>
      <c r="CO28" s="58">
        <v>3850</v>
      </c>
      <c r="CP28" s="58">
        <v>3850</v>
      </c>
      <c r="CQ28" s="58">
        <v>3850</v>
      </c>
      <c r="CR28" s="58">
        <v>3850</v>
      </c>
      <c r="CS28" s="58">
        <v>3850</v>
      </c>
      <c r="CT28" s="12"/>
      <c r="CV28" s="58">
        <v>3850</v>
      </c>
      <c r="CW28" s="58">
        <v>3850</v>
      </c>
      <c r="CX28" s="58">
        <v>3850</v>
      </c>
      <c r="CY28" s="58">
        <v>3850</v>
      </c>
      <c r="CZ28" s="58">
        <v>3850</v>
      </c>
      <c r="DA28" s="12"/>
      <c r="DC28" s="58">
        <v>3850</v>
      </c>
      <c r="DD28" s="58">
        <v>3850</v>
      </c>
      <c r="DE28" s="58">
        <v>3850</v>
      </c>
      <c r="DF28" s="58">
        <v>3850</v>
      </c>
      <c r="DG28" s="58">
        <v>3850</v>
      </c>
      <c r="DH28" s="12"/>
      <c r="DJ28" s="16">
        <v>3850</v>
      </c>
      <c r="DK28" s="16">
        <v>3850</v>
      </c>
      <c r="DL28" s="16">
        <v>3850</v>
      </c>
      <c r="DM28" s="16">
        <v>3850</v>
      </c>
      <c r="DN28" s="16">
        <v>3850</v>
      </c>
      <c r="DO28" s="12"/>
      <c r="DP28" s="12"/>
      <c r="DQ28" s="58">
        <v>3850</v>
      </c>
      <c r="DR28" s="58">
        <v>3850</v>
      </c>
      <c r="DS28" s="58">
        <v>3850</v>
      </c>
      <c r="DT28" s="58">
        <v>3850</v>
      </c>
      <c r="DU28" s="58">
        <v>3850</v>
      </c>
      <c r="DV28" s="12"/>
      <c r="DX28" s="58">
        <v>3850</v>
      </c>
      <c r="DY28" s="58">
        <v>3850</v>
      </c>
      <c r="DZ28" s="58">
        <v>3850</v>
      </c>
      <c r="EA28" s="58">
        <v>3850</v>
      </c>
      <c r="EB28" s="58">
        <v>3850</v>
      </c>
      <c r="EC28" s="12"/>
      <c r="ED28" s="42"/>
      <c r="EE28" s="58">
        <v>3850</v>
      </c>
      <c r="EF28" s="58">
        <v>3850</v>
      </c>
      <c r="EG28" s="58">
        <v>3850</v>
      </c>
      <c r="EH28" s="58">
        <v>3850</v>
      </c>
      <c r="EI28" s="58">
        <v>3850</v>
      </c>
      <c r="EJ28" s="12"/>
      <c r="EL28" s="58">
        <v>3850</v>
      </c>
      <c r="EM28" s="58">
        <v>3850</v>
      </c>
      <c r="EN28" s="58">
        <v>3850</v>
      </c>
      <c r="EO28" s="58">
        <v>3850</v>
      </c>
      <c r="EP28" s="58">
        <v>3850</v>
      </c>
      <c r="EQ28" s="12"/>
      <c r="ES28" s="58">
        <v>3850</v>
      </c>
      <c r="ET28" s="58">
        <v>3850</v>
      </c>
      <c r="EU28" s="58">
        <v>3850</v>
      </c>
      <c r="EV28" s="58">
        <v>3850</v>
      </c>
      <c r="EW28" s="58">
        <v>3850</v>
      </c>
      <c r="EX28" s="12"/>
      <c r="EZ28" s="58">
        <v>3850</v>
      </c>
      <c r="FA28" s="58">
        <v>3850</v>
      </c>
      <c r="FB28" s="58">
        <v>3850</v>
      </c>
      <c r="FC28" s="16">
        <v>3850</v>
      </c>
      <c r="FD28" s="16">
        <v>3850</v>
      </c>
      <c r="FG28" s="16">
        <v>3850</v>
      </c>
      <c r="FH28" s="16">
        <v>3850</v>
      </c>
      <c r="FI28" s="16">
        <v>3850</v>
      </c>
      <c r="FJ28" s="16">
        <v>3850</v>
      </c>
      <c r="FK28" s="16">
        <v>3850</v>
      </c>
      <c r="FN28" s="16">
        <v>3850</v>
      </c>
      <c r="FO28" s="16">
        <v>3850</v>
      </c>
      <c r="FP28" s="16">
        <v>3850</v>
      </c>
      <c r="FQ28" s="16">
        <v>3850</v>
      </c>
      <c r="FR28" s="16">
        <v>3850</v>
      </c>
      <c r="FU28" s="16">
        <v>3850</v>
      </c>
      <c r="FV28" s="16">
        <v>3850</v>
      </c>
      <c r="FW28" s="58">
        <v>3850</v>
      </c>
      <c r="FX28" s="58">
        <v>3850</v>
      </c>
      <c r="FY28" s="58">
        <v>3850</v>
      </c>
      <c r="FZ28" s="12"/>
      <c r="GB28" s="58">
        <v>3850</v>
      </c>
      <c r="GC28" s="58">
        <v>3850</v>
      </c>
      <c r="GD28" s="58">
        <v>3850</v>
      </c>
      <c r="GE28" s="58">
        <v>3850</v>
      </c>
      <c r="GF28" s="58">
        <v>3850</v>
      </c>
      <c r="GG28" s="12"/>
      <c r="GI28" s="58">
        <v>3850</v>
      </c>
      <c r="GJ28" s="58">
        <v>3850</v>
      </c>
      <c r="GK28" s="58">
        <v>3850</v>
      </c>
      <c r="GL28" s="58">
        <v>3850</v>
      </c>
      <c r="GM28" s="58">
        <v>3850</v>
      </c>
      <c r="GN28" s="12"/>
      <c r="GP28" s="58">
        <v>3850</v>
      </c>
      <c r="GQ28" s="58">
        <v>3850</v>
      </c>
      <c r="GR28" s="58">
        <v>3850</v>
      </c>
      <c r="GS28" s="58">
        <v>3850</v>
      </c>
      <c r="GT28" s="58">
        <v>3850</v>
      </c>
      <c r="GU28" s="12"/>
      <c r="GW28" s="58">
        <v>3850</v>
      </c>
      <c r="GX28" s="58">
        <v>3850</v>
      </c>
      <c r="GY28" s="58">
        <v>3850</v>
      </c>
      <c r="GZ28" s="58">
        <v>3850</v>
      </c>
      <c r="HA28" s="58">
        <v>3850</v>
      </c>
      <c r="HB28" s="12"/>
      <c r="HD28" s="58">
        <v>3850</v>
      </c>
      <c r="HE28" s="58">
        <v>3850</v>
      </c>
      <c r="HF28" s="58">
        <v>3850</v>
      </c>
      <c r="HG28" s="58">
        <v>3850</v>
      </c>
      <c r="HH28" s="58">
        <v>3850</v>
      </c>
      <c r="HI28" s="12"/>
      <c r="HK28" s="58">
        <v>3850</v>
      </c>
      <c r="HL28" s="58">
        <v>3850</v>
      </c>
      <c r="HM28" s="58">
        <v>3850</v>
      </c>
      <c r="HN28" s="58">
        <v>3850</v>
      </c>
      <c r="HO28" s="58">
        <v>3850</v>
      </c>
      <c r="HP28" s="12"/>
      <c r="HR28" s="58">
        <v>3850</v>
      </c>
      <c r="HS28" s="58">
        <v>3850</v>
      </c>
      <c r="HT28" s="58">
        <v>3850</v>
      </c>
      <c r="HU28" s="58">
        <v>3850</v>
      </c>
      <c r="HV28" s="58">
        <v>3850</v>
      </c>
      <c r="HW28" s="12"/>
      <c r="HY28" s="58">
        <v>3850</v>
      </c>
      <c r="HZ28" s="58">
        <v>3850</v>
      </c>
      <c r="IA28" s="58">
        <v>3850</v>
      </c>
      <c r="IB28" s="58">
        <v>3850</v>
      </c>
      <c r="IC28" s="58">
        <v>3850</v>
      </c>
      <c r="ID28" s="12"/>
      <c r="IF28" s="58">
        <v>3850</v>
      </c>
      <c r="IG28" s="58">
        <v>3850</v>
      </c>
      <c r="IH28" s="58">
        <v>3850</v>
      </c>
      <c r="II28" s="58">
        <v>3850</v>
      </c>
      <c r="IJ28" s="58">
        <v>3850</v>
      </c>
      <c r="IK28" s="12"/>
      <c r="IL28" s="12"/>
      <c r="IM28" s="58">
        <v>3850</v>
      </c>
      <c r="IN28" s="58">
        <v>3850</v>
      </c>
      <c r="IO28" s="58">
        <v>3850</v>
      </c>
      <c r="IP28" s="58">
        <v>3850</v>
      </c>
      <c r="IQ28" s="58">
        <v>3850</v>
      </c>
      <c r="IR28" s="12"/>
      <c r="IS28" s="12"/>
      <c r="IT28" s="58">
        <v>3850</v>
      </c>
      <c r="IU28" s="58">
        <f>'[1]preço mercado'!$B$28</f>
        <v>3850</v>
      </c>
      <c r="IV28" s="58">
        <v>3850</v>
      </c>
      <c r="IW28" s="58">
        <v>3850</v>
      </c>
      <c r="IX28" s="58">
        <v>3850</v>
      </c>
      <c r="IY28" s="12"/>
      <c r="IZ28" s="12"/>
      <c r="JA28" s="58">
        <v>3850</v>
      </c>
      <c r="JB28" s="58">
        <v>3850</v>
      </c>
      <c r="JC28" s="58">
        <v>3850</v>
      </c>
      <c r="JD28" s="58">
        <v>3850</v>
      </c>
      <c r="JE28" s="58">
        <v>3850</v>
      </c>
      <c r="JF28" s="12"/>
      <c r="JG28" s="12"/>
      <c r="JH28" s="58">
        <f>'[1]preço mercado'!$B$28</f>
        <v>3850</v>
      </c>
      <c r="JI28" s="58">
        <v>3850</v>
      </c>
      <c r="JJ28" s="58">
        <v>3850</v>
      </c>
      <c r="JK28" s="58">
        <v>3850</v>
      </c>
      <c r="JL28" s="58">
        <v>3850</v>
      </c>
      <c r="JM28" s="12"/>
      <c r="JN28" s="12"/>
      <c r="JO28" s="58">
        <v>3850</v>
      </c>
      <c r="JP28" s="58">
        <v>3850</v>
      </c>
      <c r="JQ28" s="16">
        <v>3850</v>
      </c>
      <c r="JR28" s="58">
        <v>3850</v>
      </c>
      <c r="JS28" s="58">
        <v>3850</v>
      </c>
      <c r="JT28" s="12"/>
      <c r="JV28" s="58">
        <v>3850</v>
      </c>
      <c r="JW28" s="16">
        <v>3850</v>
      </c>
      <c r="JX28" s="58">
        <v>3850</v>
      </c>
      <c r="JY28" s="58">
        <v>3850</v>
      </c>
      <c r="JZ28" s="16">
        <v>3850</v>
      </c>
      <c r="KC28" s="16">
        <v>3850</v>
      </c>
      <c r="KD28" s="58">
        <v>3850</v>
      </c>
      <c r="KE28" s="58">
        <v>3850</v>
      </c>
      <c r="KF28" s="58">
        <v>3850</v>
      </c>
      <c r="KG28" s="58">
        <v>3850</v>
      </c>
      <c r="KH28" s="12"/>
      <c r="KJ28" s="58">
        <v>3850</v>
      </c>
      <c r="KK28" s="58">
        <v>3850</v>
      </c>
      <c r="KL28" s="58">
        <v>3850</v>
      </c>
      <c r="KM28" s="58">
        <v>3850</v>
      </c>
      <c r="KN28" s="58">
        <v>3850</v>
      </c>
      <c r="KO28" s="12"/>
      <c r="KQ28" s="58">
        <v>3850</v>
      </c>
      <c r="KR28" s="58">
        <v>3850</v>
      </c>
      <c r="KS28" s="58">
        <v>3850</v>
      </c>
      <c r="KT28" s="16">
        <v>3850</v>
      </c>
      <c r="KU28" s="58">
        <v>3850</v>
      </c>
      <c r="KV28" s="12"/>
      <c r="KX28" s="58">
        <v>3850</v>
      </c>
      <c r="KY28" s="16">
        <v>3850</v>
      </c>
      <c r="KZ28" s="58">
        <v>3850</v>
      </c>
      <c r="LA28" s="16">
        <v>3850</v>
      </c>
      <c r="LB28" s="58">
        <v>3850</v>
      </c>
      <c r="LC28" s="12"/>
      <c r="LD28" s="12"/>
      <c r="LE28" s="58">
        <v>3850</v>
      </c>
      <c r="LF28" s="58">
        <v>3850</v>
      </c>
      <c r="LG28" s="58">
        <v>3850</v>
      </c>
      <c r="LH28" s="58">
        <v>3850</v>
      </c>
      <c r="LI28" s="58">
        <v>3850</v>
      </c>
      <c r="LJ28" s="12"/>
      <c r="LL28" s="58">
        <v>3850</v>
      </c>
      <c r="LM28" s="16">
        <v>3850</v>
      </c>
      <c r="LN28" s="16">
        <v>3850</v>
      </c>
      <c r="LO28" s="58">
        <v>3850</v>
      </c>
      <c r="LP28" s="58">
        <v>3850</v>
      </c>
      <c r="LQ28" s="58"/>
      <c r="LR28" s="58"/>
      <c r="LS28" s="58">
        <v>3850</v>
      </c>
      <c r="LT28" s="58">
        <v>3850</v>
      </c>
      <c r="LU28" s="58">
        <v>3850</v>
      </c>
      <c r="LV28" s="58">
        <v>3850</v>
      </c>
      <c r="LW28" s="58">
        <v>3850</v>
      </c>
      <c r="LX28" s="58"/>
      <c r="LY28" s="58"/>
      <c r="LZ28" s="58">
        <v>3850</v>
      </c>
      <c r="MA28" s="58">
        <v>3850</v>
      </c>
      <c r="MB28" s="58">
        <v>3850</v>
      </c>
      <c r="MC28" s="58">
        <v>3850</v>
      </c>
      <c r="MD28" s="58">
        <v>3850</v>
      </c>
      <c r="ME28" s="12"/>
      <c r="MG28" s="58">
        <v>3850</v>
      </c>
      <c r="MH28" s="58">
        <v>3850</v>
      </c>
      <c r="MI28" s="58">
        <v>3850</v>
      </c>
      <c r="MJ28" s="58">
        <v>3850</v>
      </c>
      <c r="MK28" s="58">
        <v>3850</v>
      </c>
      <c r="ML28" s="58"/>
      <c r="MM28" s="58"/>
      <c r="MN28" s="58">
        <v>3850</v>
      </c>
      <c r="MO28" s="58">
        <v>3850</v>
      </c>
      <c r="MP28" s="58">
        <v>3850</v>
      </c>
      <c r="MQ28" s="16">
        <v>3850</v>
      </c>
      <c r="MR28" s="16">
        <v>3850</v>
      </c>
      <c r="MS28" s="12"/>
      <c r="MT28" s="12"/>
      <c r="MU28" s="58">
        <v>3850</v>
      </c>
      <c r="MV28" s="58">
        <v>3850</v>
      </c>
      <c r="MW28" s="58">
        <v>3850</v>
      </c>
      <c r="MX28" s="58">
        <v>3850</v>
      </c>
      <c r="MY28" s="58">
        <v>3850</v>
      </c>
      <c r="MZ28" s="17"/>
      <c r="NB28" s="58">
        <v>3850</v>
      </c>
      <c r="NC28" s="58"/>
      <c r="ND28" s="17"/>
      <c r="NE28" s="17"/>
      <c r="NF28" s="17"/>
      <c r="NG28" s="17"/>
      <c r="NJ28" s="17"/>
      <c r="NK28" s="17"/>
      <c r="NL28" s="17"/>
      <c r="NM28" s="17"/>
      <c r="NN28" s="17"/>
    </row>
    <row r="29" spans="1:378" s="44" customFormat="1" ht="15" x14ac:dyDescent="0.25">
      <c r="A29" s="43" t="s">
        <v>25</v>
      </c>
      <c r="B29" s="44">
        <f>B28/B20</f>
        <v>919.23156372650271</v>
      </c>
      <c r="C29" s="44">
        <f>C28/C20</f>
        <v>909.77858646985464</v>
      </c>
      <c r="D29" s="44">
        <f>D28/D20</f>
        <v>904.30612286370388</v>
      </c>
      <c r="E29" s="44">
        <f>E28/E20</f>
        <v>904.74738233201185</v>
      </c>
      <c r="F29" s="44">
        <f>F28/F20</f>
        <v>910.09489528795814</v>
      </c>
      <c r="I29" s="44">
        <f>I28/I20</f>
        <v>890.53575449874108</v>
      </c>
      <c r="J29" s="44">
        <f>J28/J20</f>
        <v>888.9524665876487</v>
      </c>
      <c r="K29" s="44">
        <f>K28/K20</f>
        <v>889.60693688903427</v>
      </c>
      <c r="L29" s="44">
        <f>L28/L20</f>
        <v>891.55786927917029</v>
      </c>
      <c r="M29" s="44">
        <f>M28/M20</f>
        <v>896.16810877626699</v>
      </c>
      <c r="P29" s="44">
        <f>P28/P20</f>
        <v>892.08810139042703</v>
      </c>
      <c r="Q29" s="44">
        <f>Q28/Q20</f>
        <v>887.1214438666259</v>
      </c>
      <c r="R29" s="44">
        <f>R28/R20</f>
        <v>861.31771477210543</v>
      </c>
      <c r="S29" s="44">
        <f>S28/S20</f>
        <v>840.08097165991899</v>
      </c>
      <c r="T29" s="44">
        <f>T28/T20</f>
        <v>843.15318976026015</v>
      </c>
      <c r="W29" s="44">
        <f>W28/W20</f>
        <v>838.60407783862433</v>
      </c>
      <c r="X29" s="44">
        <f>X28/X20</f>
        <v>834.80849694238827</v>
      </c>
      <c r="Y29" s="44">
        <f>Y28/Y20</f>
        <v>843.68456362194797</v>
      </c>
      <c r="Z29" s="44">
        <f>Z28/Z20</f>
        <v>832.84243027483797</v>
      </c>
      <c r="AA29" s="44">
        <f>AA28/AA20</f>
        <v>834.65656935792515</v>
      </c>
      <c r="AD29" s="44">
        <f>AD28/AD20</f>
        <v>822.80281175084315</v>
      </c>
      <c r="AE29" s="44">
        <f>AE28/AE20</f>
        <v>815.95648232094288</v>
      </c>
      <c r="AF29" s="44">
        <f>AF28/AF20</f>
        <v>817.65323427279338</v>
      </c>
      <c r="AG29" s="44">
        <f>AG28/AG20</f>
        <v>808.60354168351262</v>
      </c>
      <c r="AH29" s="44">
        <f>AH28/AH20</f>
        <v>808.60354168351262</v>
      </c>
      <c r="AK29" s="44">
        <f>AK28/AK20</f>
        <v>799.20079920079922</v>
      </c>
      <c r="AL29" s="44">
        <f>AL28/AL20</f>
        <v>805.08815715320827</v>
      </c>
      <c r="AM29" s="44">
        <f>AM28/AM20</f>
        <v>806.37032557201906</v>
      </c>
      <c r="AN29" s="44">
        <f>AN28/AN20</f>
        <v>803.1967229573703</v>
      </c>
      <c r="AO29" s="44">
        <f>AO28/AO20</f>
        <v>764.37220903568414</v>
      </c>
      <c r="AR29" s="62">
        <f>AR28/AR20</f>
        <v>764.37220903568414</v>
      </c>
      <c r="AS29" s="62">
        <f>AS28/AS20</f>
        <v>764.37220903568414</v>
      </c>
      <c r="AT29" s="62">
        <f>AT28/AT20</f>
        <v>764.27996781979073</v>
      </c>
      <c r="AU29" s="62">
        <f>AU28/AU20</f>
        <v>764.47985193232341</v>
      </c>
      <c r="AV29" s="62">
        <f>AV28/AV20</f>
        <v>763.69629004381216</v>
      </c>
      <c r="AY29" s="62">
        <f>AY28/AY20</f>
        <v>766.40716389012141</v>
      </c>
      <c r="AZ29" s="62">
        <f>AZ28/AZ20</f>
        <v>769.15291974496506</v>
      </c>
      <c r="BA29" s="62">
        <f>BA28/BA20</f>
        <v>770.79107505070999</v>
      </c>
      <c r="BB29" s="62">
        <f>BB28/BB20</f>
        <v>768.98170632993356</v>
      </c>
      <c r="BC29" s="62">
        <f>BC28/BC20</f>
        <v>762.31744503290008</v>
      </c>
      <c r="BF29" s="62">
        <f>BF28/BF20</f>
        <v>772.84406616348156</v>
      </c>
      <c r="BG29" s="62">
        <f>BG28/BG20</f>
        <v>776.64810780279186</v>
      </c>
      <c r="BH29" s="62">
        <f>BH28/BH20</f>
        <v>776.93021754046094</v>
      </c>
      <c r="BI29" s="62">
        <f>BI28/BI20</f>
        <v>772.62693156732894</v>
      </c>
      <c r="BJ29" s="62">
        <f>BJ28/BJ20</f>
        <v>776.31923860222207</v>
      </c>
      <c r="BM29" s="62">
        <f>BM28/BM20</f>
        <v>778.21798188874516</v>
      </c>
      <c r="BN29" s="62">
        <f>BN28/BN20</f>
        <v>778.01353945640096</v>
      </c>
      <c r="BO29" s="62">
        <f>BO28/BO20</f>
        <v>779.43111650976823</v>
      </c>
      <c r="BP29" s="62">
        <f>BP28/BP20</f>
        <v>779.96799092400886</v>
      </c>
      <c r="BQ29" s="62">
        <f>BQ28/BQ20</f>
        <v>773.90045830988174</v>
      </c>
      <c r="BT29" s="62">
        <f>BT28/BT20</f>
        <v>773.49620283682236</v>
      </c>
      <c r="BU29" s="62">
        <f>BU28/BU20</f>
        <v>772.93716121260798</v>
      </c>
      <c r="BV29" s="62">
        <f>BV28/BV20</f>
        <v>773.09236947791157</v>
      </c>
      <c r="BW29" s="62">
        <f>BW28/BW20</f>
        <v>773.63608962121975</v>
      </c>
      <c r="BX29" s="62">
        <f>BX28/BX20</f>
        <v>771.01774342131614</v>
      </c>
      <c r="CA29" s="62">
        <f>CA28/CA20</f>
        <v>768.14109854152946</v>
      </c>
      <c r="CB29" s="62">
        <f>CB28/CB20</f>
        <v>764.66265467040057</v>
      </c>
      <c r="CC29" s="62">
        <f>CC28/CC20</f>
        <v>768.20240636909625</v>
      </c>
      <c r="CD29" s="62">
        <f>CD28/CD20</f>
        <v>773.03027869247444</v>
      </c>
      <c r="CE29" s="62">
        <f>CE28/CE20</f>
        <v>771.63586804024533</v>
      </c>
      <c r="CH29" s="62">
        <f>CH28/CH20</f>
        <v>772.06914530942925</v>
      </c>
      <c r="CI29" s="62">
        <f>CI28/CI20</f>
        <v>772.05366274289611</v>
      </c>
      <c r="CJ29" s="62">
        <f>CJ28/CJ20</f>
        <v>772.27047519707946</v>
      </c>
      <c r="CK29" s="62">
        <f>CK28/CK20</f>
        <v>770.63191817290181</v>
      </c>
      <c r="CL29" s="62">
        <f>CL28/CL20</f>
        <v>770.63191817290181</v>
      </c>
      <c r="CO29" s="62">
        <f>CO28/CO20</f>
        <v>761.93868867383082</v>
      </c>
      <c r="CP29" s="62">
        <f>CP28/CP20</f>
        <v>762.79917578063078</v>
      </c>
      <c r="CQ29" s="62">
        <f>CQ28/CQ20</f>
        <v>759.05443504662765</v>
      </c>
      <c r="CR29" s="62">
        <f>CR28/CR20</f>
        <v>766.41318628817146</v>
      </c>
      <c r="CS29" s="62">
        <f>CS28/CS20</f>
        <v>762.11968248312439</v>
      </c>
      <c r="CV29" s="62">
        <f>CV28/CV20</f>
        <v>763.61616882859289</v>
      </c>
      <c r="CW29" s="62">
        <f>CW28/CW20</f>
        <v>768.8160233240809</v>
      </c>
      <c r="CX29" s="62">
        <f>CX28/CX20</f>
        <v>760.10345304140094</v>
      </c>
      <c r="CY29" s="62">
        <f>CY28/CY20</f>
        <v>758.44135376856707</v>
      </c>
      <c r="CZ29" s="62">
        <f>CZ28/CZ20</f>
        <v>749.59599696267594</v>
      </c>
      <c r="DC29" s="62">
        <f>DC28/DC20</f>
        <v>744.06199872446518</v>
      </c>
      <c r="DD29" s="62">
        <f>DD28/DD20</f>
        <v>731.50804658851257</v>
      </c>
      <c r="DE29" s="62">
        <f>DE28/DE20</f>
        <v>733.80856173521897</v>
      </c>
      <c r="DF29" s="62">
        <f>DF28/DF20</f>
        <v>733.2076405949457</v>
      </c>
      <c r="DG29" s="62">
        <f>DG28/DG20</f>
        <v>736.61653847625598</v>
      </c>
      <c r="DJ29" s="62">
        <f>DJ28/DJ20</f>
        <v>739.81552651806305</v>
      </c>
      <c r="DK29" s="62">
        <f>DK28/DK20</f>
        <v>745.7916045173663</v>
      </c>
      <c r="DL29" s="62">
        <f>DL28/DL20</f>
        <v>746.28312237104808</v>
      </c>
      <c r="DM29" s="62">
        <f>DM28/DM20</f>
        <v>745.0267048533168</v>
      </c>
      <c r="DN29" s="62">
        <f>DN28/DN20</f>
        <v>752.23227369531662</v>
      </c>
      <c r="DQ29" s="62">
        <f>DQ28/DQ20</f>
        <v>752.65874257116047</v>
      </c>
      <c r="DR29" s="62">
        <f>DR28/DR20</f>
        <v>744.46485545779751</v>
      </c>
      <c r="DS29" s="62">
        <f>DS28/DS20</f>
        <v>744.46485545779751</v>
      </c>
      <c r="DT29" s="62">
        <f>DT28/DT20</f>
        <v>752.23227369531662</v>
      </c>
      <c r="DU29" s="62">
        <f>DU28/DU20</f>
        <v>759.89341754662985</v>
      </c>
      <c r="DX29" s="62">
        <f>DX28/DX20</f>
        <v>759.00954183424017</v>
      </c>
      <c r="DY29" s="62">
        <f>DY28/DY20</f>
        <v>760.76432114134411</v>
      </c>
      <c r="DZ29" s="62">
        <f>DZ28/DZ20</f>
        <v>756.62290700416634</v>
      </c>
      <c r="EA29" s="62">
        <f>EA28/EA20</f>
        <v>746.50017450653434</v>
      </c>
      <c r="EB29" s="62">
        <f>EB28/EB20</f>
        <v>748.13936767649295</v>
      </c>
      <c r="EE29" s="62">
        <f>EE28/EE20</f>
        <v>748.89610768542468</v>
      </c>
      <c r="EF29" s="62">
        <f>EF28/EF20</f>
        <v>749.71277237941308</v>
      </c>
      <c r="EG29" s="62">
        <f>EG28/EG20</f>
        <v>748.73590042784906</v>
      </c>
      <c r="EH29" s="62">
        <f>EH28/EH20</f>
        <v>750.97040981528085</v>
      </c>
      <c r="EI29" s="62">
        <f>EI28/EI20</f>
        <v>752.62931540055513</v>
      </c>
      <c r="EL29" s="62">
        <f>EL28/EL20</f>
        <v>753.69014525664613</v>
      </c>
      <c r="EM29" s="62">
        <f>EM28/EM20</f>
        <v>754.39902809891453</v>
      </c>
      <c r="EN29" s="62">
        <f>EN28/EN20</f>
        <v>747.58733179285036</v>
      </c>
      <c r="EO29" s="62">
        <f>EO28/EO20</f>
        <v>748.44479004665629</v>
      </c>
      <c r="EP29" s="62">
        <f>EP28/EP20</f>
        <v>747.50024269488404</v>
      </c>
      <c r="ES29" s="62">
        <f>ES28/ES20</f>
        <v>744.66644745749602</v>
      </c>
      <c r="ET29" s="62">
        <f>ET28/ET20</f>
        <v>747.06510138740657</v>
      </c>
      <c r="EU29" s="62">
        <f>EU28/EU20</f>
        <v>740.82626180992509</v>
      </c>
      <c r="EV29" s="62">
        <f>EV28/EV20</f>
        <v>740.82626180992509</v>
      </c>
      <c r="EW29" s="62">
        <f>EW28/EW20</f>
        <v>734.55058859443272</v>
      </c>
      <c r="EZ29" s="62">
        <f>EZ28/EZ20</f>
        <v>735.15371395837315</v>
      </c>
      <c r="FA29" s="62">
        <f>FA28/FA20</f>
        <v>730.77215093766608</v>
      </c>
      <c r="FB29" s="62">
        <f>FB28/FB20</f>
        <v>728.64226503652674</v>
      </c>
      <c r="FC29" s="62">
        <f>FC28/FC20</f>
        <v>730.85538554994491</v>
      </c>
      <c r="FD29" s="62">
        <f>FD28/FD20</f>
        <v>729.18047690297169</v>
      </c>
      <c r="FG29" s="62">
        <f>FG28/FG20</f>
        <v>717.44032200957827</v>
      </c>
      <c r="FH29" s="62">
        <f>FH28/FH20</f>
        <v>719.33036882029819</v>
      </c>
      <c r="FI29" s="62">
        <f>FI28/FI20</f>
        <v>714.44477434679334</v>
      </c>
      <c r="FJ29" s="62">
        <f>FJ28/FJ20</f>
        <v>713.34605621537492</v>
      </c>
      <c r="FK29" s="62">
        <f>FK28/FK20</f>
        <v>717.92194230518203</v>
      </c>
      <c r="FN29" s="62">
        <f>FN28/FN20</f>
        <v>711.29011399116894</v>
      </c>
      <c r="FO29" s="62">
        <f>FO28/FO20</f>
        <v>712.02677960459403</v>
      </c>
      <c r="FP29" s="62">
        <f>FP28/FP20</f>
        <v>704.56042749432686</v>
      </c>
      <c r="FQ29" s="62">
        <f>FQ28/FQ20</f>
        <v>709.6643379845533</v>
      </c>
      <c r="FR29" s="62">
        <f>FR28/FR20</f>
        <v>707.55150423612008</v>
      </c>
      <c r="FU29" s="62">
        <f>FU28/FU20</f>
        <v>713.00257421708613</v>
      </c>
      <c r="FV29" s="62">
        <f>FV28/FV20</f>
        <v>709.20679364845444</v>
      </c>
      <c r="FW29" s="62">
        <f>FW28/FW20</f>
        <v>698.80567756924529</v>
      </c>
      <c r="FX29" s="62">
        <f>FX28/FX20</f>
        <v>697.13540723572237</v>
      </c>
      <c r="FY29" s="62">
        <f>FY28/FY20</f>
        <v>692.6204439966898</v>
      </c>
      <c r="GB29" s="62">
        <f>GB28/GB20</f>
        <v>688.85310431204141</v>
      </c>
      <c r="GC29" s="62">
        <f>GC28/GC20</f>
        <v>679.32385220736148</v>
      </c>
      <c r="GD29" s="62">
        <f>GD28/GD20</f>
        <v>689.22305764411021</v>
      </c>
      <c r="GE29" s="62">
        <f>GE28/GE20</f>
        <v>702.09351520898679</v>
      </c>
      <c r="GF29" s="62">
        <f>GF28/GF20</f>
        <v>700.42025215129081</v>
      </c>
      <c r="GI29" s="62">
        <f>GI28/GI20</f>
        <v>703.62044702743208</v>
      </c>
      <c r="GJ29" s="62">
        <f>GJ28/GJ20</f>
        <v>707.92880258899686</v>
      </c>
      <c r="GK29" s="62">
        <f>GK28/GK20</f>
        <v>713.43858868875543</v>
      </c>
      <c r="GL29" s="62">
        <f>GL28/GL20</f>
        <v>711.68456661182688</v>
      </c>
      <c r="GM29" s="62">
        <f>GM28/GM20</f>
        <v>706.08517037743457</v>
      </c>
      <c r="GP29" s="62">
        <f>GP28/GP20</f>
        <v>705.64516129032256</v>
      </c>
      <c r="GQ29" s="62">
        <f>GQ28/GQ20</f>
        <v>709.40281181478133</v>
      </c>
      <c r="GR29" s="62">
        <f>GR28/GR20</f>
        <v>704.26399839025362</v>
      </c>
      <c r="GS29" s="62">
        <f>GS28/GS20</f>
        <v>694.65745268209946</v>
      </c>
      <c r="GT29" s="62">
        <f>GT28/GT20</f>
        <v>693.19409434641693</v>
      </c>
      <c r="GW29" s="62">
        <f>GW28/GW20</f>
        <v>692.50831909344367</v>
      </c>
      <c r="GX29" s="62">
        <f>GX28/GX20</f>
        <v>689.91470145509277</v>
      </c>
      <c r="GY29" s="62">
        <f>GY28/GY20</f>
        <v>683.31469747794756</v>
      </c>
      <c r="GZ29" s="62">
        <f>GZ28/GZ20</f>
        <v>682.63621695420136</v>
      </c>
      <c r="HA29" s="62">
        <f>HA28/HA20</f>
        <v>681.87453508554427</v>
      </c>
      <c r="HD29" s="62">
        <f>HD28/HD20</f>
        <v>681.70550322260783</v>
      </c>
      <c r="HE29" s="62">
        <f>HE28/HE20</f>
        <v>681.06635532204712</v>
      </c>
      <c r="HF29" s="62">
        <f>HF28/HF20</f>
        <v>679.99576106538552</v>
      </c>
      <c r="HG29" s="62">
        <f>HG28/HG20</f>
        <v>679.28789456040374</v>
      </c>
      <c r="HH29" s="62">
        <f>HH28/HH20</f>
        <v>671.16433938252885</v>
      </c>
      <c r="HK29" s="62">
        <f>HK28/HK20</f>
        <v>667.9041687629026</v>
      </c>
      <c r="HL29" s="62">
        <f>HL28/HL20</f>
        <v>681.11455108359132</v>
      </c>
      <c r="HM29" s="62">
        <f>HM28/HM20</f>
        <v>686.39686218577287</v>
      </c>
      <c r="HN29" s="62">
        <f>HN28/HN20</f>
        <v>685.43146575513185</v>
      </c>
      <c r="HO29" s="62">
        <f>HO28/HO20</f>
        <v>698.5774422993178</v>
      </c>
      <c r="HR29" s="62">
        <f>HR28/HR20</f>
        <v>701.17287098419172</v>
      </c>
      <c r="HS29" s="62">
        <f>HS28/HS20</f>
        <v>701.63289109199593</v>
      </c>
      <c r="HT29" s="62">
        <f>HT28/HT20</f>
        <v>706.43498045835702</v>
      </c>
      <c r="HU29" s="62">
        <f>HU28/HU20</f>
        <v>642.3304080883579</v>
      </c>
      <c r="HV29" s="62">
        <f>HV28/HV20</f>
        <v>704.75388529901693</v>
      </c>
      <c r="HY29" s="62">
        <f>HY28/HY20</f>
        <v>709.88678688645496</v>
      </c>
      <c r="HZ29" s="62">
        <f>HZ28/HZ20</f>
        <v>705.85215605749488</v>
      </c>
      <c r="IA29" s="62">
        <f>IA28/IA20</f>
        <v>703.78765720971046</v>
      </c>
      <c r="IB29" s="62">
        <f>IB28/IB20</f>
        <v>693.43131427748051</v>
      </c>
      <c r="IC29" s="62">
        <f>IC28/IC20</f>
        <v>696.70647846543613</v>
      </c>
      <c r="IF29" s="62">
        <f>IF28/IF20</f>
        <v>701.0451946538476</v>
      </c>
      <c r="IG29" s="62">
        <f>IG28/IG20</f>
        <v>700.43299494232804</v>
      </c>
      <c r="IH29" s="62">
        <f>IH28/IH20</f>
        <v>696.05148973098062</v>
      </c>
      <c r="II29" s="62">
        <f>II28/II20</f>
        <v>683.16919527992184</v>
      </c>
      <c r="IJ29" s="62">
        <f>IJ28/IJ20</f>
        <v>680.70510440425039</v>
      </c>
      <c r="IM29" s="62">
        <f>IM28/IM20</f>
        <v>684.72442065199994</v>
      </c>
      <c r="IN29" s="62">
        <f>IN28/IN20</f>
        <v>684.7974955977304</v>
      </c>
      <c r="IO29" s="62">
        <f>IO28/IO20</f>
        <v>683.15707289374689</v>
      </c>
      <c r="IP29" s="62">
        <f>IP28/IP20</f>
        <v>686.9357313635229</v>
      </c>
      <c r="IQ29" s="62">
        <f>IQ28/IQ20</f>
        <v>691.21528214151067</v>
      </c>
      <c r="IT29" s="62">
        <f>IT28/IT20</f>
        <v>686.34791599814594</v>
      </c>
      <c r="IU29" s="62">
        <f>IU28/IU20</f>
        <v>684.43227675952426</v>
      </c>
      <c r="IV29" s="62">
        <f>IV28/IV20</f>
        <v>682.81782065834284</v>
      </c>
      <c r="IW29" s="62">
        <f>IW28/IW20</f>
        <v>680.80140050573823</v>
      </c>
      <c r="IX29" s="62">
        <f>IX28/IX20</f>
        <v>691.0291847650501</v>
      </c>
      <c r="JA29" s="62">
        <f>JA28/JA20</f>
        <v>697.41323092529524</v>
      </c>
      <c r="JB29" s="62">
        <f>JB28/JB20</f>
        <v>699.91092042830905</v>
      </c>
      <c r="JC29" s="62">
        <f>JC28/JC20</f>
        <v>703.01658023519099</v>
      </c>
      <c r="JD29" s="62">
        <f>JD28/JD20</f>
        <v>702.91389761191851</v>
      </c>
      <c r="JE29" s="62">
        <f>JE28/JE20</f>
        <v>702.91389761191851</v>
      </c>
      <c r="JH29" s="62">
        <f>JH28/JH20</f>
        <v>694.40686831520668</v>
      </c>
      <c r="JI29" s="62">
        <f>JI28/JI20</f>
        <v>703.85198998153533</v>
      </c>
      <c r="JJ29" s="62">
        <f>JJ28/JJ20</f>
        <v>703.41475892057804</v>
      </c>
      <c r="JK29" s="62">
        <f>JK28/JK20</f>
        <v>707.60352147622632</v>
      </c>
      <c r="JL29" s="62">
        <f>JL28/JL20</f>
        <v>707.35650767987067</v>
      </c>
      <c r="JO29" s="62">
        <f>JO28/JO20</f>
        <v>706.70729468776392</v>
      </c>
      <c r="JP29" s="62">
        <f>JP28/JP20</f>
        <v>706.18878168678225</v>
      </c>
      <c r="JQ29" s="62">
        <f>JQ28/JQ20</f>
        <v>708.9978269676991</v>
      </c>
      <c r="JR29" s="62">
        <f>JR28/JR20</f>
        <v>701.9527047969807</v>
      </c>
      <c r="JS29" s="62">
        <f>JS28/JS20</f>
        <v>704.05793390999031</v>
      </c>
      <c r="JV29" s="62">
        <f>JV28/JV20</f>
        <v>704.83129817110012</v>
      </c>
      <c r="JW29" s="62">
        <f>JW28/JW20</f>
        <v>697.53958763633727</v>
      </c>
      <c r="JX29" s="62">
        <f>JX28/JX20</f>
        <v>690.78121075106753</v>
      </c>
      <c r="JY29" s="62">
        <f>JY28/JY20</f>
        <v>689.7663752329081</v>
      </c>
      <c r="JZ29" s="62">
        <f>JZ28/JZ20</f>
        <v>683.43599666270211</v>
      </c>
      <c r="KC29" s="62">
        <f>KC28/KC20</f>
        <v>686.98476142892832</v>
      </c>
      <c r="KD29" s="62">
        <f>KD28/KD20</f>
        <v>682.92682926829264</v>
      </c>
      <c r="KE29" s="62">
        <f>KE28/KE20</f>
        <v>680.86159940579353</v>
      </c>
      <c r="KF29" s="62">
        <f>KF28/KF20</f>
        <v>678.19898534385572</v>
      </c>
      <c r="KG29" s="62">
        <f>KG28/KG20</f>
        <v>677.81690140845069</v>
      </c>
      <c r="KJ29" s="62">
        <f>KJ28/KJ20</f>
        <v>674.25569176882664</v>
      </c>
      <c r="KK29" s="62">
        <f>KK28/KK20</f>
        <v>676.29286115795389</v>
      </c>
      <c r="KL29" s="62">
        <f>KL28/KL20</f>
        <v>675.1661610227452</v>
      </c>
      <c r="KM29" s="62">
        <f>KM28/KM20</f>
        <v>674.64559202341115</v>
      </c>
      <c r="KN29" s="62">
        <f>KN28/KN20</f>
        <v>674.7993129316086</v>
      </c>
      <c r="KQ29" s="62">
        <f>KQ28/KQ20</f>
        <v>674.68105986261037</v>
      </c>
      <c r="KR29" s="62">
        <f>KR28/KR20</f>
        <v>672.14860594633285</v>
      </c>
      <c r="KS29" s="62">
        <f>KS28/KS20</f>
        <v>666.32052613361031</v>
      </c>
      <c r="KT29" s="62">
        <f>KT28/KT20</f>
        <v>664.83620853407933</v>
      </c>
      <c r="KU29" s="62">
        <f>KU28/KU20</f>
        <v>660.79673205979782</v>
      </c>
      <c r="KX29" s="62">
        <f>KX28/KX20</f>
        <v>664.99697728646686</v>
      </c>
      <c r="KY29" s="62">
        <f>KY28/KY20</f>
        <v>665.31874816389313</v>
      </c>
      <c r="KZ29" s="62">
        <f>KZ28/KZ20</f>
        <v>673.24170251460146</v>
      </c>
      <c r="LA29" s="62">
        <f>LA28/LA20</f>
        <v>677.92431899420683</v>
      </c>
      <c r="LB29" s="62">
        <f>LB28/LB20</f>
        <v>665.67535790856903</v>
      </c>
      <c r="LE29" s="62">
        <f>LE28/LE20</f>
        <v>665.31874816389313</v>
      </c>
      <c r="LF29" s="62">
        <f>LF28/LF20</f>
        <v>666.6897554893676</v>
      </c>
      <c r="LG29" s="62">
        <f>LG28/LG20</f>
        <v>663.58716260470885</v>
      </c>
      <c r="LH29" s="62">
        <f>LH28/LH20</f>
        <v>665.91714952866903</v>
      </c>
      <c r="LI29" s="62">
        <f>LI28/LI20</f>
        <v>665.91714952866903</v>
      </c>
      <c r="LL29" s="62">
        <f>LL28/LL20</f>
        <v>669.69333263754811</v>
      </c>
      <c r="LM29" s="62">
        <f>LM28/LM20</f>
        <v>666.70130050045884</v>
      </c>
      <c r="LN29" s="62">
        <f>LN28/LN20</f>
        <v>666.70130050045884</v>
      </c>
      <c r="LO29" s="62">
        <f>LO28/LO20</f>
        <v>662.24026420806388</v>
      </c>
      <c r="LP29" s="62">
        <f>LP28/LP20</f>
        <v>663.4042113243961</v>
      </c>
      <c r="LS29" s="62">
        <f>LS28/LS20</f>
        <v>662.94727416744149</v>
      </c>
      <c r="LT29" s="62">
        <f>LT28/LT20</f>
        <v>662.99293955570863</v>
      </c>
      <c r="LU29" s="62">
        <f>LU28/LU20</f>
        <v>659.08857465676033</v>
      </c>
      <c r="LV29" s="62">
        <f>LV28/LV20</f>
        <v>642.10543871645632</v>
      </c>
      <c r="LW29" s="62">
        <f>LW28/LW20</f>
        <v>643.84500894693713</v>
      </c>
      <c r="LZ29" s="62">
        <f>LZ28/LZ20</f>
        <v>632.46431094245395</v>
      </c>
      <c r="MA29" s="62">
        <f>MA28/MA20</f>
        <v>634.22509225092244</v>
      </c>
      <c r="MB29" s="62">
        <f>MB28/MB20</f>
        <v>643.31784914614173</v>
      </c>
      <c r="MC29" s="62">
        <f>MC28/MC20</f>
        <v>643.31784914614173</v>
      </c>
      <c r="MD29" s="62">
        <f>MD28/MD20</f>
        <v>635.10392609699761</v>
      </c>
      <c r="MG29" s="62">
        <f>MG28/MG20</f>
        <v>635.21919186919433</v>
      </c>
      <c r="MH29" s="62">
        <f>MH28/MH20</f>
        <v>635.3240152477764</v>
      </c>
      <c r="MI29" s="62">
        <f>MI28/MI20</f>
        <v>637.8713322398396</v>
      </c>
      <c r="MJ29" s="62">
        <f>MJ28/MJ20</f>
        <v>642.35184196476246</v>
      </c>
      <c r="MK29" s="62">
        <f>MK28/MK20</f>
        <v>634.61189773682565</v>
      </c>
      <c r="MN29" s="62">
        <f>MN28/MN20</f>
        <v>635.13535806786876</v>
      </c>
      <c r="MO29" s="62">
        <f>MO28/MO20</f>
        <v>624.16912551473695</v>
      </c>
      <c r="MP29" s="62">
        <f>MP28/MP20</f>
        <v>622.20211063884801</v>
      </c>
      <c r="MQ29" s="62">
        <f>MQ28/MQ20</f>
        <v>627.51617687806629</v>
      </c>
      <c r="MR29" s="62">
        <f>MR28/MR20</f>
        <v>633.01545544228873</v>
      </c>
      <c r="MS29" s="62"/>
      <c r="MT29" s="62"/>
      <c r="MU29" s="62">
        <f t="shared" ref="MU29" si="307">MU28/MU20</f>
        <v>624.72617521540883</v>
      </c>
      <c r="MV29" s="62"/>
      <c r="MW29" s="62">
        <f>MW28/MW20</f>
        <v>624.72617521540883</v>
      </c>
      <c r="MX29" s="62">
        <f>MX28/MW20</f>
        <v>624.72617521540883</v>
      </c>
      <c r="MY29" s="62">
        <f>MY28/MY20</f>
        <v>621.97092084006454</v>
      </c>
      <c r="NB29" s="62">
        <f>NB28/NB20</f>
        <v>618.07673783913947</v>
      </c>
      <c r="NC29" s="62"/>
      <c r="ND29" s="62"/>
      <c r="NE29" s="62"/>
      <c r="NF29" s="62"/>
    </row>
    <row r="30" spans="1:378" s="45" customFormat="1" ht="15" x14ac:dyDescent="0.25">
      <c r="A30" s="38" t="s">
        <v>26</v>
      </c>
      <c r="B30" s="45">
        <f>B28/B2</f>
        <v>57.762201453790233</v>
      </c>
      <c r="C30" s="45">
        <f>C29/C2</f>
        <v>11.988122103964352</v>
      </c>
      <c r="D30" s="45">
        <f t="shared" ref="D30:F30" si="308">D29/D2</f>
        <v>11.556627768226248</v>
      </c>
      <c r="E30" s="45">
        <f t="shared" si="308"/>
        <v>11.660618408712615</v>
      </c>
      <c r="F30" s="45">
        <f t="shared" si="308"/>
        <v>11.55529323626153</v>
      </c>
      <c r="I30" s="45">
        <f>I28/I2</f>
        <v>57.146610614818705</v>
      </c>
      <c r="J30" s="45">
        <f>J29/J2</f>
        <v>11.45704944693451</v>
      </c>
      <c r="K30" s="45">
        <f t="shared" ref="K30:M30" si="309">K29/K2</f>
        <v>11.5834236574093</v>
      </c>
      <c r="L30" s="45">
        <f t="shared" si="309"/>
        <v>11.517347491011114</v>
      </c>
      <c r="M30" s="45">
        <f t="shared" si="309"/>
        <v>11.446776200999706</v>
      </c>
      <c r="P30" s="45">
        <f>P28/P2</f>
        <v>55.562651679652568</v>
      </c>
      <c r="Q30" s="45">
        <f>Q29/Q2</f>
        <v>11.331222938646389</v>
      </c>
      <c r="R30" s="45">
        <f t="shared" ref="R30:T30" si="310">R29/R2</f>
        <v>11.059549496303358</v>
      </c>
      <c r="S30" s="45">
        <f t="shared" si="310"/>
        <v>10.620492688494553</v>
      </c>
      <c r="T30" s="45">
        <f t="shared" si="310"/>
        <v>10.732601702650969</v>
      </c>
      <c r="W30" s="45">
        <f>W28/W2</f>
        <v>51.836122907819131</v>
      </c>
      <c r="X30" s="45">
        <f>X29/X2</f>
        <v>10.494135725234297</v>
      </c>
      <c r="Y30" s="45">
        <f t="shared" ref="Y30:AA30" si="311">Y29/Y2</f>
        <v>10.540786651948375</v>
      </c>
      <c r="Z30" s="45">
        <f t="shared" si="311"/>
        <v>10.103632540032002</v>
      </c>
      <c r="AA30" s="45">
        <f t="shared" si="311"/>
        <v>9.9899050790894695</v>
      </c>
      <c r="AD30" s="45">
        <f>AD28/AD2</f>
        <v>49.150485436893199</v>
      </c>
      <c r="AE30" s="45">
        <f>AE29/AE2</f>
        <v>9.8903816038902175</v>
      </c>
      <c r="AF30" s="45">
        <f t="shared" ref="AF30:AH30" si="312">AF29/AF2</f>
        <v>10.150878141189242</v>
      </c>
      <c r="AG30" s="45">
        <f t="shared" si="312"/>
        <v>10.456530992933049</v>
      </c>
      <c r="AH30" s="45">
        <f t="shared" si="312"/>
        <v>10.456530992933049</v>
      </c>
      <c r="AK30" s="45">
        <f>AK28/AK2</f>
        <v>51.288626747018853</v>
      </c>
      <c r="AL30" s="45">
        <f>AL29/AL2</f>
        <v>10.244155199811786</v>
      </c>
      <c r="AM30" s="45">
        <f t="shared" ref="AM30:AO30" si="313">AM29/AM2</f>
        <v>10.180158131195798</v>
      </c>
      <c r="AN30" s="45">
        <f t="shared" si="313"/>
        <v>9.839479639316064</v>
      </c>
      <c r="AO30" s="45">
        <f t="shared" si="313"/>
        <v>9.2348943945352691</v>
      </c>
      <c r="AR30" s="63">
        <f>AR28/AR2</f>
        <v>45.910353992992633</v>
      </c>
      <c r="AS30" s="63">
        <f>AS29/AS2</f>
        <v>9.2348943945352691</v>
      </c>
      <c r="AT30" s="63">
        <f t="shared" ref="AT30:AV30" si="314">AT29/AT2</f>
        <v>9.366176076222926</v>
      </c>
      <c r="AU30" s="63">
        <f t="shared" si="314"/>
        <v>9.226162828051212</v>
      </c>
      <c r="AV30" s="63">
        <f t="shared" si="314"/>
        <v>9.1493505456309112</v>
      </c>
      <c r="AY30" s="63">
        <f>AY28/AY2</f>
        <v>45.525338444950279</v>
      </c>
      <c r="AZ30" s="63">
        <f>AZ29/AZ2</f>
        <v>9.3411819254914388</v>
      </c>
      <c r="BA30" s="63">
        <f t="shared" ref="BA30:BC30" si="315">BA29/BA2</f>
        <v>9.2832840545671438</v>
      </c>
      <c r="BB30" s="63">
        <f t="shared" si="315"/>
        <v>9.1906502489534301</v>
      </c>
      <c r="BC30" s="63">
        <f t="shared" si="315"/>
        <v>9.3398363762913501</v>
      </c>
      <c r="BF30" s="63">
        <f>BF28/BF2</f>
        <v>46.649703138252754</v>
      </c>
      <c r="BG30" s="63">
        <f>BG29/BG2</f>
        <v>9.2844962080429383</v>
      </c>
      <c r="BH30" s="63">
        <f t="shared" ref="BH30:BJ30" si="316">BH29/BH2</f>
        <v>9.4574585214906985</v>
      </c>
      <c r="BI30" s="63">
        <f t="shared" si="316"/>
        <v>9.4326325426361741</v>
      </c>
      <c r="BJ30" s="63">
        <f t="shared" si="316"/>
        <v>9.2916725146884751</v>
      </c>
      <c r="BM30" s="63">
        <f>BM28/BM2</f>
        <v>46.497584541062807</v>
      </c>
      <c r="BN30" s="63">
        <f>BN29/BN2</f>
        <v>9.4833439719210251</v>
      </c>
      <c r="BO30" s="63">
        <f t="shared" ref="BO30:BQ30" si="317">BO29/BO2</f>
        <v>9.3952641816510152</v>
      </c>
      <c r="BP30" s="63">
        <f t="shared" si="317"/>
        <v>9.4017356668757106</v>
      </c>
      <c r="BQ30" s="63">
        <f t="shared" si="317"/>
        <v>9.4286118215141546</v>
      </c>
      <c r="BT30" s="63">
        <f>BT28/BT2</f>
        <v>46.831285731662817</v>
      </c>
      <c r="BU30" s="63">
        <f>BU29/BU2</f>
        <v>9.4352680812085925</v>
      </c>
      <c r="BV30" s="63">
        <f t="shared" ref="BV30:BX30" si="318">BV29/BV2</f>
        <v>9.2001948051637701</v>
      </c>
      <c r="BW30" s="63">
        <f t="shared" si="318"/>
        <v>9.0568495624118448</v>
      </c>
      <c r="BX30" s="63">
        <f t="shared" si="318"/>
        <v>9.0346583480351086</v>
      </c>
      <c r="CA30" s="63">
        <f>CA28/CA2</f>
        <v>44.308896305673841</v>
      </c>
      <c r="CB30" s="63">
        <f>CB29/CB2</f>
        <v>8.7510031434012436</v>
      </c>
      <c r="CC30" s="63">
        <f t="shared" ref="CC30:CE30" si="319">CC29/CC2</f>
        <v>8.9377825057486469</v>
      </c>
      <c r="CD30" s="63">
        <f t="shared" si="319"/>
        <v>9.0117775552864821</v>
      </c>
      <c r="CE30" s="63">
        <f t="shared" si="319"/>
        <v>9.0323758403399896</v>
      </c>
      <c r="CH30" s="63">
        <f>CH28/CH2</f>
        <v>44.380403458213259</v>
      </c>
      <c r="CI30" s="63">
        <f>CI29/CI2</f>
        <v>8.9513468144103889</v>
      </c>
      <c r="CJ30" s="63">
        <f t="shared" ref="CJ30:CL30" si="320">CJ29/CJ2</f>
        <v>9.0419210302901245</v>
      </c>
      <c r="CK30" s="63">
        <f t="shared" si="320"/>
        <v>8.8578381399184121</v>
      </c>
      <c r="CL30" s="63">
        <f t="shared" si="320"/>
        <v>8.8578381399184121</v>
      </c>
      <c r="CO30" s="63">
        <f>CO28/CO2</f>
        <v>44.04026538549531</v>
      </c>
      <c r="CP30" s="63">
        <f>CP29/CP2</f>
        <v>8.578488256642272</v>
      </c>
      <c r="CQ30" s="63">
        <f t="shared" ref="CQ30:CS30" si="321">CQ29/CQ2</f>
        <v>8.4952930615179376</v>
      </c>
      <c r="CR30" s="63">
        <f t="shared" si="321"/>
        <v>8.4546407753797173</v>
      </c>
      <c r="CS30" s="63">
        <f t="shared" si="321"/>
        <v>8.3593252438644772</v>
      </c>
      <c r="CV30" s="63">
        <f>CV28/CV2</f>
        <v>42.597919893781814</v>
      </c>
      <c r="CW30" s="63">
        <f>CW29/CW2</f>
        <v>8.5978083574600852</v>
      </c>
      <c r="CX30" s="63">
        <f t="shared" ref="CX30:CZ30" si="322">CX29/CX2</f>
        <v>8.4007897108908143</v>
      </c>
      <c r="CY30" s="63">
        <f t="shared" si="322"/>
        <v>8.4515417179470376</v>
      </c>
      <c r="CZ30" s="63">
        <f t="shared" si="322"/>
        <v>8.2874073738272624</v>
      </c>
      <c r="DC30" s="63">
        <f>DC28/DC2</f>
        <v>42.730299667036626</v>
      </c>
      <c r="DD30" s="63">
        <f>DD29/DD2</f>
        <v>8.1260613928961636</v>
      </c>
      <c r="DE30" s="63">
        <f t="shared" ref="DE30:DG30" si="323">DE29/DE2</f>
        <v>8.4239302231112276</v>
      </c>
      <c r="DF30" s="63">
        <f t="shared" si="323"/>
        <v>8.4170318057048075</v>
      </c>
      <c r="DG30" s="63">
        <f t="shared" si="323"/>
        <v>8.4387276718553785</v>
      </c>
      <c r="DJ30" s="63">
        <f>DJ28/DJ2</f>
        <v>44.252873563218394</v>
      </c>
      <c r="DK30" s="63">
        <f>DK29/DK2</f>
        <v>8.4346483207121263</v>
      </c>
      <c r="DL30" s="63">
        <f t="shared" ref="DL30:DN30" si="324">DL29/DL2</f>
        <v>8.4785630807890033</v>
      </c>
      <c r="DM30" s="63">
        <f t="shared" si="324"/>
        <v>8.3701461055310276</v>
      </c>
      <c r="DN30" s="63">
        <f t="shared" si="324"/>
        <v>8.404829873690689</v>
      </c>
      <c r="DQ30" s="63">
        <f>DQ28/DQ2</f>
        <v>44.151376146788991</v>
      </c>
      <c r="DR30" s="63">
        <f>DR29/DR2</f>
        <v>8.9221579033772471</v>
      </c>
      <c r="DS30" s="63">
        <f>DS29/DS2</f>
        <v>8.9221579033772471</v>
      </c>
      <c r="DT30" s="63">
        <f t="shared" ref="DT30:DU30" si="325">DT29/DT2</f>
        <v>8.9904658025016921</v>
      </c>
      <c r="DU30" s="63">
        <f t="shared" si="325"/>
        <v>9.1597567206681525</v>
      </c>
      <c r="DX30" s="63">
        <f>DX28/DX2</f>
        <v>46.20184807392296</v>
      </c>
      <c r="DY30" s="63">
        <f>DY29/DY2</f>
        <v>9.1482001099247725</v>
      </c>
      <c r="DZ30" s="63">
        <f t="shared" ref="DZ30:EB30" si="326">DZ29/DZ2</f>
        <v>9.0526789543451347</v>
      </c>
      <c r="EA30" s="63">
        <f t="shared" si="326"/>
        <v>8.8996205830535811</v>
      </c>
      <c r="EB30" s="63">
        <f t="shared" si="326"/>
        <v>9.0365909853423467</v>
      </c>
      <c r="EE30" s="63">
        <f>EE28/EE2</f>
        <v>46.185220729366605</v>
      </c>
      <c r="EF30" s="63">
        <f>EF29/EF2</f>
        <v>9.1006648747197509</v>
      </c>
      <c r="EG30" s="63">
        <f t="shared" ref="EG30:EI30" si="327">EG29/EG2</f>
        <v>9.0481679810011979</v>
      </c>
      <c r="EH30" s="63">
        <f t="shared" si="327"/>
        <v>9.0184989770058959</v>
      </c>
      <c r="EI30" s="63">
        <f t="shared" si="327"/>
        <v>8.9620066134860092</v>
      </c>
      <c r="EL30" s="63">
        <f>EL28/EL2</f>
        <v>45.992115637319323</v>
      </c>
      <c r="EM30" s="63">
        <f>EM29/EM2</f>
        <v>9.1023048757108427</v>
      </c>
      <c r="EN30" s="63">
        <f t="shared" ref="EN30:EP30" si="328">EN29/EN2</f>
        <v>9.1280504492411509</v>
      </c>
      <c r="EO30" s="63">
        <f t="shared" si="328"/>
        <v>9.1991739189608683</v>
      </c>
      <c r="EP30" s="63">
        <f t="shared" si="328"/>
        <v>9.1025358340828539</v>
      </c>
      <c r="ES30" s="63">
        <f>ES28/ES2</f>
        <v>46.88261081344374</v>
      </c>
      <c r="ET30" s="63">
        <f>ET29/ET2</f>
        <v>8.8704001589575707</v>
      </c>
      <c r="EU30" s="63">
        <f t="shared" ref="EU30:EW30" si="329">EU29/EU2</f>
        <v>9.0477071544934677</v>
      </c>
      <c r="EV30" s="63">
        <f t="shared" si="329"/>
        <v>9.0477071544934677</v>
      </c>
      <c r="EW30" s="63">
        <f t="shared" si="329"/>
        <v>9.0562272049615675</v>
      </c>
      <c r="EZ30" s="63">
        <f>EZ28/EZ2</f>
        <v>49.132210311383361</v>
      </c>
      <c r="FA30" s="63">
        <f>FA29/FA2</f>
        <v>9.4268853320132369</v>
      </c>
      <c r="FB30" s="63">
        <f t="shared" ref="FB30:FD30" si="330">FB29/FB2</f>
        <v>9.2927211457279277</v>
      </c>
      <c r="FC30" s="63">
        <f t="shared" si="330"/>
        <v>9.1505619825960292</v>
      </c>
      <c r="FD30" s="63">
        <f t="shared" si="330"/>
        <v>9.1582576852922841</v>
      </c>
      <c r="FG30" s="63">
        <f>FG28/FG2</f>
        <v>47.164032831067011</v>
      </c>
      <c r="FH30" s="63">
        <f>FH29/FH2</f>
        <v>8.7808882912634054</v>
      </c>
      <c r="FI30" s="63">
        <f t="shared" ref="FI30:FK30" si="331">FI29/FI2</f>
        <v>8.6494524739321239</v>
      </c>
      <c r="FJ30" s="63">
        <f t="shared" si="331"/>
        <v>8.620496147617823</v>
      </c>
      <c r="FK30" s="63">
        <f t="shared" si="331"/>
        <v>8.6894449564897354</v>
      </c>
      <c r="FN30" s="63">
        <f>FN28/FN2</f>
        <v>45.697329376854597</v>
      </c>
      <c r="FO30" s="63">
        <f>FO29/FO2</f>
        <v>8.3443897762169694</v>
      </c>
      <c r="FP30" s="63">
        <f t="shared" ref="FP30:FR30" si="332">FP29/FP2</f>
        <v>8.2568900444665054</v>
      </c>
      <c r="FQ30" s="63">
        <f t="shared" si="332"/>
        <v>8.2798312680498576</v>
      </c>
      <c r="FR30" s="63">
        <f t="shared" si="332"/>
        <v>8.3006980787907096</v>
      </c>
      <c r="FU30" s="63">
        <f>FU28/FU2</f>
        <v>44.762236949191951</v>
      </c>
      <c r="FV30" s="63">
        <f>FV29/FV2</f>
        <v>8.3426278514110628</v>
      </c>
      <c r="FW30" s="63">
        <f t="shared" ref="FW30:FY30" si="333">FW29/FW2</f>
        <v>8.1971340477330834</v>
      </c>
      <c r="FX30" s="63">
        <f t="shared" si="333"/>
        <v>8.1765823039610872</v>
      </c>
      <c r="FY30" s="63">
        <f t="shared" si="333"/>
        <v>8.1484758117257616</v>
      </c>
      <c r="GB30" s="63">
        <f>GB28/GB2</f>
        <v>44.457274826789842</v>
      </c>
      <c r="GC30" s="63">
        <f>GC29/GC2</f>
        <v>7.8771318669684778</v>
      </c>
      <c r="GD30" s="63">
        <f t="shared" ref="GD30:GF30" si="334">GD29/GD2</f>
        <v>7.8912646856435789</v>
      </c>
      <c r="GE30" s="63">
        <f t="shared" si="334"/>
        <v>8.0386250882641033</v>
      </c>
      <c r="GF30" s="63">
        <f t="shared" si="334"/>
        <v>8.0936012497260315</v>
      </c>
      <c r="GI30" s="63">
        <f>GI28/GI2</f>
        <v>44.897959183673471</v>
      </c>
      <c r="GJ30" s="63">
        <f>GJ29/GJ2</f>
        <v>8.3620222370540613</v>
      </c>
      <c r="GK30" s="63">
        <f t="shared" ref="GK30:GM30" si="335">GK29/GK2</f>
        <v>8.3855029229990059</v>
      </c>
      <c r="GL30" s="63">
        <f t="shared" si="335"/>
        <v>8.3335429345647167</v>
      </c>
      <c r="GM30" s="63">
        <f t="shared" si="335"/>
        <v>8.3039535502462023</v>
      </c>
      <c r="GP30" s="63">
        <f>GP28/GP2</f>
        <v>45.37418974661167</v>
      </c>
      <c r="GQ30" s="63">
        <f>GQ29/GQ2</f>
        <v>8.4725046197871894</v>
      </c>
      <c r="GR30" s="63">
        <f t="shared" ref="GR30:GT30" si="336">GR29/GR2</f>
        <v>8.2776680581835169</v>
      </c>
      <c r="GS30" s="63">
        <f t="shared" si="336"/>
        <v>8.1618781891916274</v>
      </c>
      <c r="GT30" s="63">
        <f t="shared" si="336"/>
        <v>8.3891334182066686</v>
      </c>
      <c r="GW30" s="63">
        <f>GW28/GW2</f>
        <v>46.72330097087378</v>
      </c>
      <c r="GX30" s="63">
        <f>GX29/GX2</f>
        <v>8.5164140409220188</v>
      </c>
      <c r="GY30" s="63">
        <f t="shared" ref="GY30:HA30" si="337">GY29/GY2</f>
        <v>8.3626814034750652</v>
      </c>
      <c r="GZ30" s="63">
        <f t="shared" si="337"/>
        <v>8.2874373795581082</v>
      </c>
      <c r="HA30" s="63">
        <f t="shared" si="337"/>
        <v>8.4047150879519812</v>
      </c>
      <c r="HD30" s="63">
        <f>HD28/HD2</f>
        <v>48.257708698922038</v>
      </c>
      <c r="HE30" s="63">
        <f>HE29/HE2</f>
        <v>8.7237908969136306</v>
      </c>
      <c r="HF30" s="63">
        <f t="shared" ref="HF30:HH30" si="338">HF29/HF2</f>
        <v>8.4116249513283705</v>
      </c>
      <c r="HG30" s="63">
        <f t="shared" si="338"/>
        <v>8.5423527987978343</v>
      </c>
      <c r="HH30" s="63">
        <f t="shared" si="338"/>
        <v>8.7379812444021461</v>
      </c>
      <c r="HK30" s="63">
        <f>HK28/HK2</f>
        <v>50.458715596330279</v>
      </c>
      <c r="HL30" s="63">
        <f>HL29/HL2</f>
        <v>8.9057864942938192</v>
      </c>
      <c r="HM30" s="63">
        <f t="shared" ref="HM30:HO30" si="339">HM29/HM2</f>
        <v>8.7628860230534009</v>
      </c>
      <c r="HN30" s="63">
        <f t="shared" si="339"/>
        <v>8.6588108357141476</v>
      </c>
      <c r="HO30" s="63">
        <f t="shared" si="339"/>
        <v>8.7694883542470219</v>
      </c>
      <c r="HR30" s="63">
        <f>HR28/HR2</f>
        <v>46.780072904009721</v>
      </c>
      <c r="HS30" s="63">
        <f>HS29/HS2</f>
        <v>8.6954131998016599</v>
      </c>
      <c r="HT30" s="63">
        <f t="shared" ref="HT30:HV30" si="340">HT29/HT2</f>
        <v>8.8570082805711756</v>
      </c>
      <c r="HU30" s="63">
        <f t="shared" si="340"/>
        <v>7.9260909191554525</v>
      </c>
      <c r="HV30" s="63">
        <f t="shared" si="340"/>
        <v>8.8448027773471001</v>
      </c>
      <c r="HY30" s="63">
        <f>HY28/HY2</f>
        <v>49.575070821529749</v>
      </c>
      <c r="HZ30" s="63">
        <f>HZ29/HZ2</f>
        <v>9.1431626432317987</v>
      </c>
      <c r="IA30" s="63">
        <f t="shared" ref="IA30:IC30" si="341">IA29/IA2</f>
        <v>9.2542755714623333</v>
      </c>
      <c r="IB30" s="63">
        <f t="shared" si="341"/>
        <v>8.9799444998378721</v>
      </c>
      <c r="IC30" s="63">
        <f t="shared" si="341"/>
        <v>8.8168372369708443</v>
      </c>
      <c r="IF30" s="63">
        <f>IF28/IF2</f>
        <v>47.279872282942399</v>
      </c>
      <c r="IG30" s="63">
        <f>IG29/IG2</f>
        <v>8.8049402255478064</v>
      </c>
      <c r="IH30" s="63">
        <f t="shared" ref="IH30:IJ30" si="342">IH29/IH2</f>
        <v>8.8499871548757856</v>
      </c>
      <c r="II30" s="63">
        <f t="shared" si="342"/>
        <v>8.6674599756397086</v>
      </c>
      <c r="IJ30" s="63">
        <f t="shared" si="342"/>
        <v>8.8483700039548978</v>
      </c>
      <c r="IM30" s="63">
        <f>IM28/IM2</f>
        <v>50.045495905368512</v>
      </c>
      <c r="IN30" s="63">
        <f>IN29/IN2</f>
        <v>9.2853897708166837</v>
      </c>
      <c r="IO30" s="63">
        <f t="shared" ref="IO30:IQ30" si="343">IO29/IO2</f>
        <v>9.3969336023899164</v>
      </c>
      <c r="IP30" s="63">
        <f t="shared" si="343"/>
        <v>9.450209538636992</v>
      </c>
      <c r="IQ30" s="63">
        <f t="shared" si="343"/>
        <v>9.7272063346680362</v>
      </c>
      <c r="IT30" s="63">
        <f>IT28/IT2</f>
        <v>53.591314031180396</v>
      </c>
      <c r="IU30" s="63">
        <f>IU29/IU2</f>
        <v>9.8920693273525693</v>
      </c>
      <c r="IV30" s="63">
        <f t="shared" ref="IV30:IX30" si="344">IV29/IV2</f>
        <v>9.6702707924988367</v>
      </c>
      <c r="IW30" s="63">
        <f t="shared" si="344"/>
        <v>9.4595164722209013</v>
      </c>
      <c r="IX30" s="63">
        <f t="shared" si="344"/>
        <v>9.6498978461814016</v>
      </c>
      <c r="JA30" s="63">
        <f>JA28/JA2</f>
        <v>52.920962199312712</v>
      </c>
      <c r="JB30" s="63">
        <f>JB29/JB2</f>
        <v>9.4967560438033782</v>
      </c>
      <c r="JC30" s="63">
        <f t="shared" ref="JC30:JE30" si="345">JC29/JC2</f>
        <v>9.5453710826230953</v>
      </c>
      <c r="JD30" s="63">
        <f t="shared" si="345"/>
        <v>9.4363524984819254</v>
      </c>
      <c r="JE30" s="63">
        <f t="shared" si="345"/>
        <v>9.4363524984819254</v>
      </c>
      <c r="JH30" s="63">
        <f>JH28/JH2</f>
        <v>52.097428958051417</v>
      </c>
      <c r="JI30" s="63">
        <f>JI29/JI2</f>
        <v>9.3634693359257053</v>
      </c>
      <c r="JJ30" s="63">
        <f t="shared" ref="JJ30:JL30" si="346">JJ29/JJ2</f>
        <v>9.5754799744157104</v>
      </c>
      <c r="JK30" s="63">
        <f t="shared" si="346"/>
        <v>9.8827307468746692</v>
      </c>
      <c r="JL30" s="63">
        <f t="shared" si="346"/>
        <v>9.8875665037723035</v>
      </c>
      <c r="JO30" s="63">
        <f>JO28/JO2</f>
        <v>53.695955369595538</v>
      </c>
      <c r="JP30" s="63">
        <f>JP29/JP2</f>
        <v>9.6001737586566378</v>
      </c>
      <c r="JQ30" s="63">
        <f t="shared" ref="JQ30:JS30" si="347">JQ29/JQ2</f>
        <v>9.5940166030811778</v>
      </c>
      <c r="JR30" s="63">
        <f t="shared" si="347"/>
        <v>9.0434514918446354</v>
      </c>
      <c r="JS30" s="63">
        <f t="shared" si="347"/>
        <v>9.020601331325949</v>
      </c>
      <c r="JV30" s="63">
        <f>JV28/JV2</f>
        <v>47.571975781539599</v>
      </c>
      <c r="JW30" s="63">
        <f>JW29/JW2</f>
        <v>9.0378282927745168</v>
      </c>
      <c r="JX30" s="63">
        <f t="shared" ref="JX30:JZ30" si="348">JX29/JX2</f>
        <v>9.0203866642865957</v>
      </c>
      <c r="JY30" s="63">
        <f t="shared" si="348"/>
        <v>8.6872339449988427</v>
      </c>
      <c r="JZ30" s="63">
        <f t="shared" si="348"/>
        <v>8.6467104840928908</v>
      </c>
      <c r="KC30" s="63">
        <f>KC28/KC2</f>
        <v>49.703072553576042</v>
      </c>
      <c r="KD30" s="63">
        <f>KD29/KD2</f>
        <v>9.1976677342531001</v>
      </c>
      <c r="KE30" s="63">
        <f t="shared" ref="KE30:KG30" si="349">KE29/KE2</f>
        <v>9.1735596794097756</v>
      </c>
      <c r="KF30" s="63">
        <f t="shared" si="349"/>
        <v>9.1094558138865782</v>
      </c>
      <c r="KG30" s="63">
        <f t="shared" si="349"/>
        <v>9.2775376595736478</v>
      </c>
      <c r="KJ30" s="63">
        <f>KJ28/KJ2</f>
        <v>51.823933234621073</v>
      </c>
      <c r="KK30" s="63">
        <f>KK29/KK2</f>
        <v>8.8939092735133336</v>
      </c>
      <c r="KL30" s="63">
        <f t="shared" ref="KL30:KN30" si="350">KL29/KL2</f>
        <v>9.0070192238893441</v>
      </c>
      <c r="KM30" s="63">
        <f t="shared" si="350"/>
        <v>9.0702553377710569</v>
      </c>
      <c r="KN30" s="63">
        <f t="shared" si="350"/>
        <v>8.8731007617568523</v>
      </c>
      <c r="KQ30" s="63">
        <f>KQ28/KQ2</f>
        <v>53.906468776253149</v>
      </c>
      <c r="KR30" s="63">
        <f>KR29/KR2</f>
        <v>9.4509084075693597</v>
      </c>
      <c r="KS30" s="63">
        <f t="shared" ref="KS30:KU30" si="351">KS29/KS2</f>
        <v>9.2339319031819613</v>
      </c>
      <c r="KT30" s="63">
        <f t="shared" si="351"/>
        <v>9.1311112283213749</v>
      </c>
      <c r="KU30" s="63">
        <f t="shared" si="351"/>
        <v>9.0396269775622144</v>
      </c>
      <c r="KX30" s="63">
        <f>KX28/KX2</f>
        <v>51.278636121470434</v>
      </c>
      <c r="KY30" s="63">
        <f>KY29/KY2</f>
        <v>8.80866871658802</v>
      </c>
      <c r="KZ30" s="63">
        <f t="shared" ref="KZ30:LB30" si="352">KZ29/KZ2</f>
        <v>8.9861412508622731</v>
      </c>
      <c r="LA30" s="63">
        <f t="shared" si="352"/>
        <v>8.9636958745763167</v>
      </c>
      <c r="LB30" s="63">
        <f t="shared" si="352"/>
        <v>9.0114438595988755</v>
      </c>
      <c r="LE30" s="63">
        <f>LE28/LE2</f>
        <v>53.598774885145481</v>
      </c>
      <c r="LF30" s="63">
        <f>LF29/LF2</f>
        <v>9.2737481637135559</v>
      </c>
      <c r="LG30" s="63">
        <f t="shared" ref="LG30:LI30" si="353">LG29/LG2</f>
        <v>9.1807853155051031</v>
      </c>
      <c r="LH30" s="63">
        <f t="shared" si="353"/>
        <v>9.3738337489959029</v>
      </c>
      <c r="LI30" s="63">
        <f t="shared" si="353"/>
        <v>9.3738337489959029</v>
      </c>
      <c r="LL30" s="63">
        <f>LL28/LL2</f>
        <v>52.52387448840382</v>
      </c>
      <c r="LM30" s="63">
        <f>LM29/LM2</f>
        <v>9.1567271047995984</v>
      </c>
      <c r="LN30" s="63">
        <f t="shared" ref="LN30:LP30" si="354">LN29/LN2</f>
        <v>9.1567271047995984</v>
      </c>
      <c r="LO30" s="63">
        <f t="shared" si="354"/>
        <v>8.9214638853302421</v>
      </c>
      <c r="LP30" s="63">
        <f t="shared" si="354"/>
        <v>8.8253852776958368</v>
      </c>
      <c r="LS30" s="63">
        <f>LS28/LS2</f>
        <v>52.73250239693192</v>
      </c>
      <c r="LT30" s="63">
        <f>LT29/LT2</f>
        <v>9.1057950769909155</v>
      </c>
      <c r="LU30" s="63">
        <f t="shared" ref="LU30:LW30" si="355">LU29/LU2</f>
        <v>9.0496852211555723</v>
      </c>
      <c r="LV30" s="63">
        <f t="shared" si="355"/>
        <v>8.8811263999509862</v>
      </c>
      <c r="LW30" s="63">
        <f t="shared" si="355"/>
        <v>8.9622078082814181</v>
      </c>
      <c r="LZ30" s="63">
        <f>LZ28/LZ2</f>
        <v>53.598774885145481</v>
      </c>
      <c r="MA30" s="63">
        <f>MA29/MA2</f>
        <v>8.6148477621695516</v>
      </c>
      <c r="MB30" s="63">
        <f t="shared" ref="MB30:MD30" si="356">MB29/MB2</f>
        <v>8.9238153578324546</v>
      </c>
      <c r="MC30" s="63">
        <f t="shared" si="356"/>
        <v>8.9238153578324546</v>
      </c>
      <c r="MD30" s="63">
        <f t="shared" si="356"/>
        <v>8.9300327066506977</v>
      </c>
      <c r="MG30" s="63">
        <f>MG28/MG2</f>
        <v>53.368450235652894</v>
      </c>
      <c r="MH30" s="63">
        <f>MH29/MH2</f>
        <v>8.8007205325914448</v>
      </c>
      <c r="MI30" s="63">
        <f t="shared" ref="MI30:MK30" si="357">MI29/MI2</f>
        <v>8.6761606670271991</v>
      </c>
      <c r="MJ30" s="63">
        <f t="shared" si="357"/>
        <v>8.7501953679983995</v>
      </c>
      <c r="MK30" s="63">
        <f t="shared" si="357"/>
        <v>8.5194240533873771</v>
      </c>
      <c r="MN30" s="63">
        <f>MN28/MN2</f>
        <v>52.090380192125558</v>
      </c>
      <c r="MO30" s="63">
        <f>MO29/MO2</f>
        <v>8.5280656580781109</v>
      </c>
      <c r="MP30" s="63">
        <f t="shared" ref="MP30:MU30" si="358">MP29/MP2</f>
        <v>8.4780230363652809</v>
      </c>
      <c r="MQ30" s="63">
        <f t="shared" si="358"/>
        <v>8.6102658737385607</v>
      </c>
      <c r="MR30" s="63">
        <f t="shared" si="358"/>
        <v>8.6785776726390012</v>
      </c>
      <c r="MS30" s="63"/>
      <c r="MT30" s="63"/>
      <c r="MU30" s="63">
        <f t="shared" si="358"/>
        <v>8.4904345639495631</v>
      </c>
      <c r="MV30" s="63"/>
      <c r="MW30" s="63">
        <f>MW29/MW2</f>
        <v>8.4904345639495631</v>
      </c>
      <c r="MX30" s="63">
        <f>MX29/MW2</f>
        <v>8.4904345639495631</v>
      </c>
      <c r="MY30" s="63">
        <f t="shared" ref="MY30" si="359">MY29/MY2</f>
        <v>8.4289323870451884</v>
      </c>
      <c r="NB30" s="63">
        <f>NB28/NB2</f>
        <v>52.034058656575219</v>
      </c>
      <c r="NC30" s="63"/>
      <c r="ND30" s="63"/>
      <c r="NE30" s="63"/>
      <c r="NF30" s="63"/>
    </row>
    <row r="31" spans="1:378" s="46" customFormat="1" ht="15" x14ac:dyDescent="0.25">
      <c r="A31" s="3" t="s">
        <v>27</v>
      </c>
      <c r="B31" s="59">
        <v>-0.79430640118479512</v>
      </c>
      <c r="C31" s="46">
        <f>(C29/B28)-1</f>
        <v>-0.79555537382699892</v>
      </c>
      <c r="D31" s="46">
        <f>(D29/C28)-1</f>
        <v>-0.79678514092950481</v>
      </c>
      <c r="E31" s="46">
        <f>(E29/D28)-1</f>
        <v>-0.79668598149842429</v>
      </c>
      <c r="F31" s="46">
        <f>(F29/E28)-1</f>
        <v>-0.79548429319371727</v>
      </c>
      <c r="I31" s="60">
        <f>(I29/F28)-1</f>
        <v>-0.79987960573062</v>
      </c>
      <c r="J31" s="46">
        <f>(J29/I28)-1</f>
        <v>-0.7956431111292761</v>
      </c>
      <c r="K31" s="46">
        <f>(K29/J28)-1</f>
        <v>-0.79549265818642889</v>
      </c>
      <c r="L31" s="46">
        <f>(L29/K28)-1</f>
        <v>-0.79504416798179989</v>
      </c>
      <c r="M31" s="46">
        <f>(M29/L28)-1</f>
        <v>-0.79398434281005359</v>
      </c>
      <c r="P31" s="61">
        <f>(P29/M28)-1</f>
        <v>-0.79492227554243056</v>
      </c>
      <c r="Q31" s="46">
        <f>(Q29/P28)-1</f>
        <v>-0.79606403589272967</v>
      </c>
      <c r="R31" s="46">
        <f>(R29/Q28)-1</f>
        <v>-0.8019959276385964</v>
      </c>
      <c r="S31" s="46">
        <f>(S29/R28)-1</f>
        <v>-0.80233388902119551</v>
      </c>
      <c r="T31" s="46">
        <f>(T29/S28)-1</f>
        <v>-0.7968305566842746</v>
      </c>
      <c r="W31" s="61">
        <f>(W29/T28)-1</f>
        <v>-0.79792672823165678</v>
      </c>
      <c r="X31" s="46">
        <f>(X29/W28)-1</f>
        <v>-0.79884132603797875</v>
      </c>
      <c r="Y31" s="46">
        <f>(Y29/X28)-1</f>
        <v>-0.79670251478989207</v>
      </c>
      <c r="Z31" s="46">
        <f>(Z29/Y28)-1</f>
        <v>-0.79931507704220772</v>
      </c>
      <c r="AA31" s="46">
        <f>(AA29/Z28)-1</f>
        <v>-0.79642522698587193</v>
      </c>
      <c r="AD31" s="61">
        <f>(AD29/AA28)-1</f>
        <v>-0.79931638737784316</v>
      </c>
      <c r="AE31" s="46">
        <f>(AE29/AD28)-1</f>
        <v>-0.79852926362445853</v>
      </c>
      <c r="AF31" s="46">
        <f>(AF29/AE28)-1</f>
        <v>-0.79811031252523623</v>
      </c>
      <c r="AG31" s="46">
        <f>(AG29/AF28)-1</f>
        <v>-0.80034480452258949</v>
      </c>
      <c r="AH31" s="46">
        <f>(AH29/AG28)-1</f>
        <v>-0.79784911457912178</v>
      </c>
      <c r="AK31" s="61">
        <f>(AK29/AH28)-1</f>
        <v>-0.80019980019980019</v>
      </c>
      <c r="AL31" s="46">
        <f>(AL29/AK28)-1</f>
        <v>-0.79872796071169794</v>
      </c>
      <c r="AM31" s="46">
        <f>(AM29/AL28)-1</f>
        <v>-0.79840741860699527</v>
      </c>
      <c r="AN31" s="46">
        <f>(AN29/AM28)-1</f>
        <v>-0.79920081926065745</v>
      </c>
      <c r="AO31" s="46">
        <f>(AO29/AN28)-1</f>
        <v>-0.80890694774107896</v>
      </c>
      <c r="AR31" s="64">
        <f>(AR29/AO28)-1</f>
        <v>-0.79884941867481996</v>
      </c>
      <c r="AS31" s="64">
        <f>(AS29/AR28)-1</f>
        <v>-0.79884941867481996</v>
      </c>
      <c r="AT31" s="64">
        <f>(AT29/AS28)-1</f>
        <v>-0.79887369267900243</v>
      </c>
      <c r="AU31" s="64">
        <f>(AU29/AT28)-1</f>
        <v>-0.79882109159675696</v>
      </c>
      <c r="AV31" s="64">
        <f>(AV29/AU28)-1</f>
        <v>-0.79902729209373358</v>
      </c>
      <c r="AY31" s="64">
        <f>(AY29/AV28)-1</f>
        <v>-0.79831390423944171</v>
      </c>
      <c r="AZ31" s="64">
        <f>(AZ29/AY28)-1</f>
        <v>-0.79759133690921968</v>
      </c>
      <c r="BA31" s="64">
        <f>(BA29/AZ28)-1</f>
        <v>-0.79716024340770786</v>
      </c>
      <c r="BB31" s="64">
        <f>(BB29/BA28)-1</f>
        <v>-0.79763639307107015</v>
      </c>
      <c r="BC31" s="64">
        <f>(BC29/BB28)-1</f>
        <v>-0.79939014604397363</v>
      </c>
      <c r="BF31" s="64">
        <f>(BF29/BC28)-1</f>
        <v>-0.79661998258855748</v>
      </c>
      <c r="BG31" s="64">
        <f>(BG29/BF28)-1</f>
        <v>-0.79827321875252166</v>
      </c>
      <c r="BH31" s="64">
        <f>(BH29/BG28)-1</f>
        <v>-0.79819994349598411</v>
      </c>
      <c r="BI31" s="64">
        <f>(BI29/BH28)-1</f>
        <v>-0.79931768011238213</v>
      </c>
      <c r="BJ31" s="64">
        <f>(BJ29/BI28)-1</f>
        <v>-0.79835863932409823</v>
      </c>
      <c r="BM31" s="64">
        <f>(BM29/BJ28)-1</f>
        <v>-0.79786545924967656</v>
      </c>
      <c r="BN31" s="64">
        <f>(BN29/BM28)-1</f>
        <v>-0.79791856118015558</v>
      </c>
      <c r="BO31" s="64">
        <f>(BO29/BN28)-1</f>
        <v>-0.79755035934811214</v>
      </c>
      <c r="BP31" s="64">
        <f>(BP29/BO28)-1</f>
        <v>-0.79741091144830945</v>
      </c>
      <c r="BQ31" s="64">
        <f>(BQ29/BP28)-1</f>
        <v>-0.79898689394548528</v>
      </c>
      <c r="BT31" s="64">
        <f>(BT29/BQ28)-1</f>
        <v>-0.79909189536705916</v>
      </c>
      <c r="BU31" s="64">
        <f>(BU29/BT28)-1</f>
        <v>-0.79923710098373824</v>
      </c>
      <c r="BV31" s="64">
        <f>(BV29/BU28)-1</f>
        <v>-0.79919678714859443</v>
      </c>
      <c r="BW31" s="64">
        <f>(BW29/BV28)-1</f>
        <v>-0.79905556113734555</v>
      </c>
      <c r="BX31" s="64">
        <f>(BX29/BW28)-1</f>
        <v>-0.79973565105939837</v>
      </c>
      <c r="CA31" s="64">
        <f>(CA29/BX28)-1</f>
        <v>-0.80048283154765465</v>
      </c>
      <c r="CB31" s="64">
        <f>(CB29/CA28)-1</f>
        <v>-0.8013863234622336</v>
      </c>
      <c r="CC31" s="64">
        <f>(CC29/CB28)-1</f>
        <v>-0.80046690743659843</v>
      </c>
      <c r="CD31" s="64">
        <f>(CD29/CC28)-1</f>
        <v>-0.79921291462533128</v>
      </c>
      <c r="CE31" s="64">
        <f>(CE29/CD28)-1</f>
        <v>-0.79957509921032588</v>
      </c>
      <c r="CH31" s="64">
        <f>(CH29/CE28)-1</f>
        <v>-0.79946255965988855</v>
      </c>
      <c r="CI31" s="64">
        <f>(CI29/CH28)-1</f>
        <v>-0.79946658110574131</v>
      </c>
      <c r="CJ31" s="64">
        <f>(CJ29/CI28)-1</f>
        <v>-0.79941026618257682</v>
      </c>
      <c r="CK31" s="64">
        <f>(CK29/CJ28)-1</f>
        <v>-0.79983586540963592</v>
      </c>
      <c r="CL31" s="64">
        <f>(CL29/CK28)-1</f>
        <v>-0.79983586540963592</v>
      </c>
      <c r="CO31" s="64">
        <f>(CO29/CL28)-1</f>
        <v>-0.80209384709770626</v>
      </c>
      <c r="CP31" s="64">
        <f>(CP29/CO28)-1</f>
        <v>-0.80187034395308288</v>
      </c>
      <c r="CQ31" s="64">
        <f>(CQ29/CP28)-1</f>
        <v>-0.80284300388399288</v>
      </c>
      <c r="CR31" s="64">
        <f>(CR29/CQ28)-1</f>
        <v>-0.80093163992515026</v>
      </c>
      <c r="CS31" s="64">
        <f>(CS29/CR28)-1</f>
        <v>-0.80204683571866897</v>
      </c>
      <c r="CV31" s="64">
        <f>(CV29/CS28)-1</f>
        <v>-0.80165813796659924</v>
      </c>
      <c r="CW31" s="64">
        <f>(CW29/CV28)-1</f>
        <v>-0.80030752640932967</v>
      </c>
      <c r="CX31" s="64">
        <f>(CX29/CW28)-1</f>
        <v>-0.80257053167755821</v>
      </c>
      <c r="CY31" s="64">
        <f>(CY29/CX28)-1</f>
        <v>-0.80300224577439816</v>
      </c>
      <c r="CZ31" s="64">
        <f>(CZ29/CY28)-1</f>
        <v>-0.80529974104865554</v>
      </c>
      <c r="DC31" s="64">
        <f>(DC29/CZ28)-1</f>
        <v>-0.80673714318845058</v>
      </c>
      <c r="DD31" s="64">
        <f>(DD29/DC28)-1</f>
        <v>-0.80999790997700971</v>
      </c>
      <c r="DE31" s="64">
        <f>(DE29/DD28)-1</f>
        <v>-0.80940037357526784</v>
      </c>
      <c r="DF31" s="64">
        <f>(DF29/DE28)-1</f>
        <v>-0.80955645698832579</v>
      </c>
      <c r="DG31" s="64">
        <f>(DG29/DF28)-1</f>
        <v>-0.80867102896720622</v>
      </c>
      <c r="DJ31" s="64">
        <f>(DJ29/DG28)-1</f>
        <v>-0.80784012298232133</v>
      </c>
      <c r="DK31" s="64">
        <f>(DK29/DJ28)-1</f>
        <v>-0.80628789493055419</v>
      </c>
      <c r="DL31" s="64">
        <f>(DL29/DK28)-1</f>
        <v>-0.80616022795557196</v>
      </c>
      <c r="DM31" s="64">
        <f>(DM29/DL28)-1</f>
        <v>-0.80648657016796965</v>
      </c>
      <c r="DN31" s="64">
        <f>(DN29/DM28)-1</f>
        <v>-0.80461499384537227</v>
      </c>
      <c r="DQ31" s="64">
        <f>(DQ29/DN28)-1</f>
        <v>-0.80450422270878952</v>
      </c>
      <c r="DR31" s="64">
        <f>(DR29/DQ28)-1</f>
        <v>-0.80663250507589679</v>
      </c>
      <c r="DS31" s="64">
        <f>(DS29/DR28)-1</f>
        <v>-0.80663250507589679</v>
      </c>
      <c r="DT31" s="64">
        <f>(DT29/DS28)-1</f>
        <v>-0.80461499384537227</v>
      </c>
      <c r="DU31" s="64">
        <f>(DU29/DT28)-1</f>
        <v>-0.80262508635152474</v>
      </c>
      <c r="DX31" s="64">
        <f>(DX29/DU28)-1</f>
        <v>-0.80285466445863896</v>
      </c>
      <c r="DY31" s="64">
        <f>(DY29/DX28)-1</f>
        <v>-0.8023988776256249</v>
      </c>
      <c r="DZ31" s="64">
        <f>(DZ29/DY28)-1</f>
        <v>-0.80347456960930741</v>
      </c>
      <c r="EA31" s="64">
        <f>(EA29/DZ28)-1</f>
        <v>-0.80610385077752356</v>
      </c>
      <c r="EB31" s="64">
        <f>(EB29/EA28)-1</f>
        <v>-0.80567808631779403</v>
      </c>
      <c r="EE31" s="64">
        <f>(EE29/EB28)-1</f>
        <v>-0.80548153047131832</v>
      </c>
      <c r="EF31" s="64">
        <f>(EF29/EE28)-1</f>
        <v>-0.80526940977158101</v>
      </c>
      <c r="EG31" s="64">
        <f>(EG29/EF28)-1</f>
        <v>-0.80552314274601322</v>
      </c>
      <c r="EH31" s="64">
        <f>(EH29/EG28)-1</f>
        <v>-0.80494275069732968</v>
      </c>
      <c r="EI31" s="64">
        <f>(EI29/EH28)-1</f>
        <v>-0.80451186612972592</v>
      </c>
      <c r="EL31" s="64">
        <f>(EL29/EI28)-1</f>
        <v>-0.8042363259073646</v>
      </c>
      <c r="EM31" s="64">
        <f>(EM29/EL28)-1</f>
        <v>-0.80405220049378845</v>
      </c>
      <c r="EN31" s="64">
        <f>(EN29/EM28)-1</f>
        <v>-0.80582147226159728</v>
      </c>
      <c r="EO31" s="64">
        <f>(EO29/EN28)-1</f>
        <v>-0.80559875583203733</v>
      </c>
      <c r="EP31" s="64">
        <f>(EP29/EO28)-1</f>
        <v>-0.80584409280652358</v>
      </c>
      <c r="ES31" s="64">
        <f>(ES29/EP28)-1</f>
        <v>-0.80658014351753349</v>
      </c>
      <c r="ET31" s="64">
        <f>(ET29/ES28)-1</f>
        <v>-0.80595711652275148</v>
      </c>
      <c r="EU31" s="64">
        <f>(EU29/ET28)-1</f>
        <v>-0.80757759433508436</v>
      </c>
      <c r="EV31" s="64">
        <f>(EV29/EU28)-1</f>
        <v>-0.80757759433508436</v>
      </c>
      <c r="EW31" s="64">
        <f>(EW29/EV28)-1</f>
        <v>-0.80920763932612139</v>
      </c>
      <c r="EZ31" s="64">
        <f>(EZ29/EW28)-1</f>
        <v>-0.80905098338743553</v>
      </c>
      <c r="FA31" s="64">
        <f>(FA29/EZ28)-1</f>
        <v>-0.81018905170450228</v>
      </c>
      <c r="FB31" s="64">
        <f>(FB29/FA28)-1</f>
        <v>-0.81074226882168143</v>
      </c>
      <c r="FC31" s="64">
        <f>(FC29/FB28)-1</f>
        <v>-0.81016743232468968</v>
      </c>
      <c r="FD31" s="64">
        <f>(FD29/FC28)-1</f>
        <v>-0.81060247353169568</v>
      </c>
      <c r="FG31" s="64">
        <f>(FG29/FD28)-1</f>
        <v>-0.81365186441309656</v>
      </c>
      <c r="FH31" s="64">
        <f>(FH29/FG28)-1</f>
        <v>-0.81316094316355891</v>
      </c>
      <c r="FI31" s="64">
        <f>(FI29/FH28)-1</f>
        <v>-0.81442992874109266</v>
      </c>
      <c r="FJ31" s="64">
        <f>(FJ29/FI28)-1</f>
        <v>-0.81471531007392861</v>
      </c>
      <c r="FK31" s="64">
        <f>(FK29/FJ28)-1</f>
        <v>-0.81352676823242032</v>
      </c>
      <c r="FN31" s="64">
        <f>(FN29/FK28)-1</f>
        <v>-0.8152493210412548</v>
      </c>
      <c r="FO31" s="64">
        <f>(FO29/FN28)-1</f>
        <v>-0.81505797932348201</v>
      </c>
      <c r="FP31" s="64">
        <f>(FP29/FO28)-1</f>
        <v>-0.81699729155991507</v>
      </c>
      <c r="FQ31" s="64">
        <f>(FQ29/FP28)-1</f>
        <v>-0.81567160052349263</v>
      </c>
      <c r="FR31" s="64">
        <f>(FR29/FQ28)-1</f>
        <v>-0.8162203885100987</v>
      </c>
      <c r="FU31" s="64">
        <f>(FU29/FR28)-1</f>
        <v>-0.8148045261773802</v>
      </c>
      <c r="FV31" s="64">
        <f>(FV29/FU28)-1</f>
        <v>-0.81579044320819372</v>
      </c>
      <c r="FW31" s="64">
        <f>(FW29/FV28)-1</f>
        <v>-0.81849203180019603</v>
      </c>
      <c r="FX31" s="64">
        <f>(FX29/FW28)-1</f>
        <v>-0.81892586825046176</v>
      </c>
      <c r="FY31" s="64">
        <f>(FY29/FX28)-1</f>
        <v>-0.82009858597488572</v>
      </c>
      <c r="GB31" s="64">
        <f>(GB29/FY28)-1</f>
        <v>-0.82107711576310616</v>
      </c>
      <c r="GC31" s="64">
        <f>(GC29/GB28)-1</f>
        <v>-0.82355224617990608</v>
      </c>
      <c r="GD31" s="64">
        <f>(GD29/GC28)-1</f>
        <v>-0.82098102398854278</v>
      </c>
      <c r="GE31" s="64">
        <f>(GE29/GD28)-1</f>
        <v>-0.81763804799766571</v>
      </c>
      <c r="GF31" s="64">
        <f>(GF29/GE28)-1</f>
        <v>-0.81807266177888549</v>
      </c>
      <c r="GI31" s="64">
        <f>(GI29/GF28)-1</f>
        <v>-0.81724144233053708</v>
      </c>
      <c r="GJ31" s="64">
        <f>(GJ29/GI28)-1</f>
        <v>-0.81612238893792288</v>
      </c>
      <c r="GK31" s="64">
        <f>(GK29/GJ28)-1</f>
        <v>-0.81469127566525834</v>
      </c>
      <c r="GL31" s="64">
        <f>(GL29/GK28)-1</f>
        <v>-0.81514686581510987</v>
      </c>
      <c r="GM31" s="64">
        <f>(GM29/GL28)-1</f>
        <v>-0.8166012544474196</v>
      </c>
      <c r="GP31" s="64">
        <f>(GP29/GM28)-1</f>
        <v>-0.81671554252199408</v>
      </c>
      <c r="GQ31" s="64">
        <f>(GQ29/GP28)-1</f>
        <v>-0.81573952939875816</v>
      </c>
      <c r="GR31" s="64">
        <f>(GR29/GQ28)-1</f>
        <v>-0.81707428613240163</v>
      </c>
      <c r="GS31" s="64">
        <f>(GS29/GR28)-1</f>
        <v>-0.81956949280984426</v>
      </c>
      <c r="GT31" s="64">
        <f>(GT29/GS28)-1</f>
        <v>-0.81994958588404754</v>
      </c>
      <c r="GW31" s="64">
        <f>(GW29/GT28)-1</f>
        <v>-0.82012770932637824</v>
      </c>
      <c r="GX31" s="64">
        <f>(GX29/GW28)-1</f>
        <v>-0.82080137624543048</v>
      </c>
      <c r="GY31" s="64">
        <f>(GY29/GX28)-1</f>
        <v>-0.82251566299274093</v>
      </c>
      <c r="GZ31" s="64">
        <f>(GZ29/GY28)-1</f>
        <v>-0.8226918917002074</v>
      </c>
      <c r="HA31" s="64">
        <f>(HA29/GZ28)-1</f>
        <v>-0.8228897311466119</v>
      </c>
      <c r="HD31" s="64">
        <f>(HD29/HA28)-1</f>
        <v>-0.82293363552659538</v>
      </c>
      <c r="HE31" s="64">
        <f>(HE29/HD28)-1</f>
        <v>-0.82309964796829949</v>
      </c>
      <c r="HF31" s="64">
        <f>(HF29/HE28)-1</f>
        <v>-0.82337772439860113</v>
      </c>
      <c r="HG31" s="64">
        <f>(HG29/HF28)-1</f>
        <v>-0.82356158582846661</v>
      </c>
      <c r="HH31" s="64">
        <f>(HH29/HG28)-1</f>
        <v>-0.8256716001603821</v>
      </c>
      <c r="HK31" s="64">
        <f>(HK29/HH28)-1</f>
        <v>-0.82651839772392144</v>
      </c>
      <c r="HL31" s="64">
        <f>(HL29/HK28)-1</f>
        <v>-0.82308712958867758</v>
      </c>
      <c r="HM31" s="64">
        <f>(HM29/HL28)-1</f>
        <v>-0.8217151007309681</v>
      </c>
      <c r="HN31" s="64">
        <f>(HN29/HM28)-1</f>
        <v>-0.82196585305061509</v>
      </c>
      <c r="HO31" s="64">
        <f>(HO29/HN28)-1</f>
        <v>-0.81855131368848888</v>
      </c>
      <c r="HR31" s="64">
        <f>(HR29/HO28)-1</f>
        <v>-0.81787717636774238</v>
      </c>
      <c r="HS31" s="64">
        <f>(HS29/HR28)-1</f>
        <v>-0.81775769062545556</v>
      </c>
      <c r="HT31" s="64">
        <f>(HT29/HS28)-1</f>
        <v>-0.81651039468614106</v>
      </c>
      <c r="HU31" s="64">
        <f>(HU29/HT28)-1</f>
        <v>-0.83316093296406291</v>
      </c>
      <c r="HV31" s="64">
        <f>(HV29/HU28)-1</f>
        <v>-0.81694704277947616</v>
      </c>
      <c r="HY31" s="64">
        <f>(HY29/HV28)-1</f>
        <v>-0.81561382158793383</v>
      </c>
      <c r="HZ31" s="64">
        <f>(HZ29/HY28)-1</f>
        <v>-0.81666177764740389</v>
      </c>
      <c r="IA31" s="64">
        <f>(IA29/HZ28)-1</f>
        <v>-0.81719801111436086</v>
      </c>
      <c r="IB31" s="64">
        <f>(IB29/IA28)-1</f>
        <v>-0.81988797031753746</v>
      </c>
      <c r="IC31" s="64">
        <f>(IC29/IB28)-1</f>
        <v>-0.81903727832066597</v>
      </c>
      <c r="IF31" s="64">
        <f>(IF29/IC28)-1</f>
        <v>-0.81791033905094868</v>
      </c>
      <c r="IG31" s="64">
        <f>(IG29/IF28)-1</f>
        <v>-0.81806935196303165</v>
      </c>
      <c r="IH31" s="64">
        <f>(IH29/IG28)-1</f>
        <v>-0.81920740526468039</v>
      </c>
      <c r="II31" s="64">
        <f>(II29/IH28)-1</f>
        <v>-0.82255345577144889</v>
      </c>
      <c r="IJ31" s="64">
        <f>(IJ29/II28)-1</f>
        <v>-0.82319347937551934</v>
      </c>
      <c r="IM31" s="64">
        <f>(IM29/IJ28)-1</f>
        <v>-0.8221495011293507</v>
      </c>
      <c r="IN31" s="64">
        <f>(IN29/IM28)-1</f>
        <v>-0.82213052062396619</v>
      </c>
      <c r="IO31" s="64">
        <f>(IO29/IN28)-1</f>
        <v>-0.82255660444318268</v>
      </c>
      <c r="IP31" s="64">
        <f>(IP29/IO28)-1</f>
        <v>-0.82157513471077326</v>
      </c>
      <c r="IQ31" s="64">
        <f>(IQ29/IP28)-1</f>
        <v>-0.82046356308012713</v>
      </c>
      <c r="IT31" s="64">
        <f>(IT29/IQ28)-1</f>
        <v>-0.82172781402645556</v>
      </c>
      <c r="IU31" s="64">
        <f>(IU29/IT28)-1</f>
        <v>-0.82222538265986378</v>
      </c>
      <c r="IV31" s="64">
        <f>(IV29/IU28)-1</f>
        <v>-0.82264472190692395</v>
      </c>
      <c r="IW31" s="64">
        <f>(IW29/IV28)-1</f>
        <v>-0.82316846740110694</v>
      </c>
      <c r="IX31" s="64">
        <f>(IX29/IW28)-1</f>
        <v>-0.82051190006102592</v>
      </c>
      <c r="JA31" s="64">
        <f>(JA29/IX28)-1</f>
        <v>-0.81885370625317</v>
      </c>
      <c r="JB31" s="64">
        <f>(JB29/JA28)-1</f>
        <v>-0.81820495573290675</v>
      </c>
      <c r="JC31" s="64">
        <f>(JC29/JB28)-1</f>
        <v>-0.81739829084800231</v>
      </c>
      <c r="JD31" s="64">
        <f>(JD29/JC28)-1</f>
        <v>-0.81742496165924194</v>
      </c>
      <c r="JE31" s="64">
        <f>(JE29/JD28)-1</f>
        <v>-0.81742496165924194</v>
      </c>
      <c r="JH31" s="64">
        <f>(JH29/JE28)-1</f>
        <v>-0.81963457965838793</v>
      </c>
      <c r="JI31" s="64">
        <f>(JI29/JH28)-1</f>
        <v>-0.81718130130349731</v>
      </c>
      <c r="JJ31" s="64">
        <f>(JJ29/JI28)-1</f>
        <v>-0.81729486781283689</v>
      </c>
      <c r="JK31" s="64">
        <f>(JK29/JJ28)-1</f>
        <v>-0.81620687753864252</v>
      </c>
      <c r="JL31" s="64">
        <f>(JL29/JK28)-1</f>
        <v>-0.81627103696626735</v>
      </c>
      <c r="JO31" s="64">
        <f>(JO29/JL28)-1</f>
        <v>-0.8164396637174639</v>
      </c>
      <c r="JP31" s="64">
        <f>(JP29/JO28)-1</f>
        <v>-0.81657434241901761</v>
      </c>
      <c r="JQ31" s="64">
        <f>(JQ29/JP28)-1</f>
        <v>-0.81584472026813004</v>
      </c>
      <c r="JR31" s="64">
        <f>(JR29/JQ28)-1</f>
        <v>-0.81767462213065434</v>
      </c>
      <c r="JS31" s="64">
        <f>(JS29/JR28)-1</f>
        <v>-0.81712780937402851</v>
      </c>
      <c r="JV31" s="64">
        <f>(JV29/JS28)-1</f>
        <v>-0.81692693553997398</v>
      </c>
      <c r="JW31" s="64">
        <f>(JW29/JV28)-1</f>
        <v>-0.81882088632822403</v>
      </c>
      <c r="JX31" s="64">
        <f>(JX29/JW28)-1</f>
        <v>-0.82057630889582667</v>
      </c>
      <c r="JY31" s="64">
        <f>(JY29/JX28)-1</f>
        <v>-0.82083990253690697</v>
      </c>
      <c r="JZ31" s="64">
        <f>(JZ29/JY28)-1</f>
        <v>-0.8224841567109864</v>
      </c>
      <c r="KC31" s="64">
        <f>(KC29/JZ28)-1</f>
        <v>-0.8215623996288498</v>
      </c>
      <c r="KD31" s="64">
        <f>(KD29/KC28)-1</f>
        <v>-0.82261640798226165</v>
      </c>
      <c r="KE31" s="64">
        <f>(KE29/KD28)-1</f>
        <v>-0.82315283132317052</v>
      </c>
      <c r="KF31" s="64">
        <f>(KF29/KE28)-1</f>
        <v>-0.82384441939120634</v>
      </c>
      <c r="KG31" s="64">
        <f>(KG29/KF28)-1</f>
        <v>-0.823943661971831</v>
      </c>
      <c r="KJ31" s="64">
        <f>(KJ29/KG28)-1</f>
        <v>-0.82486865148861643</v>
      </c>
      <c r="KK31" s="64">
        <f>(KK29/KJ28)-1</f>
        <v>-0.82433951658234961</v>
      </c>
      <c r="KL31" s="64">
        <f>(KL29/KK28)-1</f>
        <v>-0.82463216596811817</v>
      </c>
      <c r="KM31" s="64">
        <f>(KM29/KL28)-1</f>
        <v>-0.82476737869521788</v>
      </c>
      <c r="KN31" s="64">
        <f>(KN29/KM28)-1</f>
        <v>-0.82472745118659518</v>
      </c>
      <c r="KQ31" s="64">
        <f>(KQ29/KN28)-1</f>
        <v>-0.82475816626945186</v>
      </c>
      <c r="KR31" s="64">
        <f>(KR29/KQ28)-1</f>
        <v>-0.82541594650744599</v>
      </c>
      <c r="KS31" s="64">
        <f>(KS29/KR28)-1</f>
        <v>-0.82692973347178955</v>
      </c>
      <c r="KT31" s="64">
        <f>(KT29/KS28)-1</f>
        <v>-0.82731527051062881</v>
      </c>
      <c r="KU31" s="64">
        <f>(KU29/KT28)-1</f>
        <v>-0.8283644851792733</v>
      </c>
      <c r="KX31" s="64">
        <f>(KX29/KU28)-1</f>
        <v>-0.82727351239312552</v>
      </c>
      <c r="KY31" s="64">
        <f>(KY29/KX28)-1</f>
        <v>-0.82718993554184594</v>
      </c>
      <c r="KZ31" s="64">
        <f>(KZ29/KY28)-1</f>
        <v>-0.8251320253208827</v>
      </c>
      <c r="LA31" s="64">
        <f>(LA29/KZ28)-1</f>
        <v>-0.82391576130020605</v>
      </c>
      <c r="LB31" s="64">
        <f>(LB29/LA28)-1</f>
        <v>-0.82709730963413786</v>
      </c>
      <c r="LE31" s="64">
        <f>(LE29/LB28)-1</f>
        <v>-0.82718993554184594</v>
      </c>
      <c r="LF31" s="64">
        <f>(LF29/LE28)-1</f>
        <v>-0.82683382974302144</v>
      </c>
      <c r="LG31" s="64">
        <f>(LG29/LF28)-1</f>
        <v>-0.8276396980247509</v>
      </c>
      <c r="LH31" s="64">
        <f>(LH29/LG28)-1</f>
        <v>-0.82703450661593014</v>
      </c>
      <c r="LI31" s="64">
        <f>(LI29/LH28)-1</f>
        <v>-0.82703450661593014</v>
      </c>
      <c r="LL31" s="64">
        <f>(LL29/LI28)-1</f>
        <v>-0.82605367983440314</v>
      </c>
      <c r="LM31" s="64">
        <f>(LM29/LL28)-1</f>
        <v>-0.82683083103884192</v>
      </c>
      <c r="LN31" s="64">
        <f>(LN29/LM28)-1</f>
        <v>-0.82683083103884192</v>
      </c>
      <c r="LO31" s="64">
        <f>(LO29/LN28)-1</f>
        <v>-0.82798954176413919</v>
      </c>
      <c r="LP31" s="64">
        <f>(LP29/LO28)-1</f>
        <v>-0.82768721783781918</v>
      </c>
      <c r="LS31" s="64">
        <f>(LS29/LP28)-1</f>
        <v>-0.82780590281365152</v>
      </c>
      <c r="LT31" s="64">
        <f>(LT29/LS28)-1</f>
        <v>-0.82779404167384185</v>
      </c>
      <c r="LU31" s="64">
        <f>(LU29/LT28)-1</f>
        <v>-0.82880816242681554</v>
      </c>
      <c r="LV31" s="64">
        <f>(LV29/LU28)-1</f>
        <v>-0.83321936656715423</v>
      </c>
      <c r="LW31" s="64">
        <f>(LW29/LV28)-1</f>
        <v>-0.83276753014365268</v>
      </c>
      <c r="LZ31" s="64">
        <f>(LZ29/LW28)-1</f>
        <v>-0.83572355559936262</v>
      </c>
      <c r="MA31" s="64">
        <f>(MA29/LZ28)-1</f>
        <v>-0.83526620980495525</v>
      </c>
      <c r="MB31" s="64">
        <f>(MB29/MA28)-1</f>
        <v>-0.83290445476723596</v>
      </c>
      <c r="MC31" s="64">
        <f>(MC29/MB28)-1</f>
        <v>-0.83290445476723596</v>
      </c>
      <c r="MD31" s="64">
        <f>(MD29/MC28)-1</f>
        <v>-0.83503794127350717</v>
      </c>
      <c r="MG31" s="64">
        <f>(MG29/MD28)-1</f>
        <v>-0.83500800211189752</v>
      </c>
      <c r="MH31" s="64">
        <f>(MH29/MG28)-1</f>
        <v>-0.83498077526031778</v>
      </c>
      <c r="MI31" s="64">
        <f>(MI29/MH28)-1</f>
        <v>-0.83431913448315853</v>
      </c>
      <c r="MJ31" s="64">
        <f>(MJ29/MI28)-1</f>
        <v>-0.83315536572343829</v>
      </c>
      <c r="MK31" s="64">
        <f>(MK29/MJ28)-1</f>
        <v>-0.83516574084757778</v>
      </c>
      <c r="MN31" s="64">
        <f>(MN29/MK28)-1</f>
        <v>-0.83502977712522886</v>
      </c>
      <c r="MO31" s="64">
        <f>(MO29/MN28)-1</f>
        <v>-0.83787814921695147</v>
      </c>
      <c r="MP31" s="64">
        <f>(MP29/MO28)-1</f>
        <v>-0.83838906217172782</v>
      </c>
      <c r="MQ31" s="64">
        <f>(MQ29/MP28)-1</f>
        <v>-0.83700878522647626</v>
      </c>
      <c r="MR31" s="64">
        <f>(MR29/MQ28)-1</f>
        <v>-0.83558040118382104</v>
      </c>
      <c r="MS31" s="64"/>
      <c r="MT31" s="64"/>
      <c r="MU31" s="64">
        <f>(MU29/MR28)-1</f>
        <v>-0.83773346098301071</v>
      </c>
      <c r="MV31" s="64"/>
      <c r="MW31" s="64">
        <f>(MW29/MV28)-1</f>
        <v>-0.83773346098301071</v>
      </c>
      <c r="MX31" s="64">
        <f>(MX29/MW28)-1</f>
        <v>-0.83773346098301071</v>
      </c>
      <c r="MY31" s="64">
        <f>(MY29/MX28)-1</f>
        <v>-0.83844911147011314</v>
      </c>
      <c r="NB31" s="64">
        <f>(NB29/MY28)-1</f>
        <v>-0.83946058757424946</v>
      </c>
      <c r="NC31" s="64"/>
      <c r="ND31" s="64"/>
      <c r="NE31" s="64"/>
      <c r="NF31" s="64"/>
    </row>
    <row r="32" spans="1:378" s="12" customFormat="1" ht="15" x14ac:dyDescent="0.25">
      <c r="A32" s="4" t="s">
        <v>28</v>
      </c>
      <c r="B32" s="12">
        <v>4550</v>
      </c>
      <c r="C32" s="12">
        <v>4500</v>
      </c>
      <c r="D32" s="12">
        <v>4500</v>
      </c>
      <c r="E32" s="12">
        <v>4500</v>
      </c>
      <c r="F32" s="12">
        <v>4350</v>
      </c>
      <c r="I32" s="12">
        <v>4200</v>
      </c>
      <c r="J32" s="12">
        <v>4200</v>
      </c>
      <c r="K32" s="12">
        <v>4200</v>
      </c>
      <c r="L32" s="12">
        <v>4200</v>
      </c>
      <c r="M32" s="12">
        <v>4200</v>
      </c>
      <c r="P32" s="12">
        <v>4200</v>
      </c>
      <c r="Q32" s="12">
        <v>4200</v>
      </c>
      <c r="R32" s="12">
        <v>4100</v>
      </c>
      <c r="S32" s="12">
        <v>4000</v>
      </c>
      <c r="T32" s="12">
        <v>4000</v>
      </c>
      <c r="W32" s="12">
        <v>4000</v>
      </c>
      <c r="X32" s="12">
        <v>4000</v>
      </c>
      <c r="Y32" s="12">
        <v>4000</v>
      </c>
      <c r="Z32" s="12">
        <v>4000</v>
      </c>
      <c r="AA32" s="12">
        <v>4000</v>
      </c>
      <c r="AD32" s="12">
        <v>4000</v>
      </c>
      <c r="AE32" s="12">
        <v>3900</v>
      </c>
      <c r="AF32" s="12">
        <v>3900</v>
      </c>
      <c r="AG32" s="12">
        <v>3900</v>
      </c>
      <c r="AH32" s="12">
        <v>3900</v>
      </c>
      <c r="AK32" s="12">
        <v>3900</v>
      </c>
      <c r="AL32" s="12">
        <v>3900</v>
      </c>
      <c r="AM32" s="12">
        <v>3900</v>
      </c>
      <c r="AN32" s="12">
        <v>4000</v>
      </c>
      <c r="AO32" s="12">
        <v>4000</v>
      </c>
      <c r="AR32" s="12">
        <v>4000</v>
      </c>
      <c r="AS32" s="12">
        <v>4000</v>
      </c>
      <c r="AT32" s="12">
        <v>3900</v>
      </c>
      <c r="AU32" s="12">
        <v>3900</v>
      </c>
      <c r="AV32" s="12">
        <v>3900</v>
      </c>
      <c r="AY32" s="12">
        <v>3900</v>
      </c>
      <c r="AZ32" s="12">
        <v>3900</v>
      </c>
      <c r="BA32" s="12">
        <v>3900</v>
      </c>
      <c r="BB32" s="12">
        <v>3900</v>
      </c>
      <c r="BC32" s="12">
        <v>3900</v>
      </c>
      <c r="BF32" s="12">
        <v>3900</v>
      </c>
      <c r="BG32" s="12">
        <v>4000</v>
      </c>
      <c r="BH32" s="12">
        <v>4000</v>
      </c>
      <c r="BI32" s="12">
        <v>4000</v>
      </c>
      <c r="BJ32" s="12">
        <v>4000</v>
      </c>
      <c r="BM32" s="12">
        <v>4100</v>
      </c>
      <c r="BN32" s="12">
        <v>4100</v>
      </c>
      <c r="BO32" s="12">
        <v>4150</v>
      </c>
      <c r="BP32" s="12">
        <v>4250</v>
      </c>
      <c r="BQ32" s="12">
        <v>4250</v>
      </c>
      <c r="BT32" s="12">
        <v>4300</v>
      </c>
      <c r="BU32" s="12">
        <v>4400</v>
      </c>
      <c r="BV32" s="12">
        <v>4500</v>
      </c>
      <c r="BW32" s="12">
        <v>4500</v>
      </c>
      <c r="BX32" s="12">
        <v>4500</v>
      </c>
      <c r="CA32" s="12">
        <v>4500</v>
      </c>
      <c r="CB32" s="12">
        <v>4550</v>
      </c>
      <c r="CC32" s="12">
        <v>4550</v>
      </c>
      <c r="CD32" s="12">
        <v>4500</v>
      </c>
      <c r="CE32" s="12">
        <v>4500</v>
      </c>
      <c r="CH32" s="12">
        <v>4550</v>
      </c>
      <c r="CI32" s="12">
        <v>4550</v>
      </c>
      <c r="CJ32" s="12">
        <v>4550</v>
      </c>
      <c r="CK32" s="12">
        <v>4550</v>
      </c>
      <c r="CL32" s="12">
        <v>4550</v>
      </c>
      <c r="CO32" s="12">
        <v>4550</v>
      </c>
      <c r="CP32" s="12">
        <v>4550</v>
      </c>
      <c r="CQ32" s="12">
        <v>4550</v>
      </c>
      <c r="CR32" s="12">
        <v>4500</v>
      </c>
      <c r="CS32" s="12">
        <v>4550</v>
      </c>
      <c r="CV32" s="12">
        <v>4550</v>
      </c>
      <c r="CW32" s="12">
        <v>4550</v>
      </c>
      <c r="CX32" s="12">
        <v>4550</v>
      </c>
      <c r="CY32" s="12">
        <v>4500</v>
      </c>
      <c r="CZ32" s="12">
        <v>4550</v>
      </c>
      <c r="DC32" s="12">
        <v>4550</v>
      </c>
      <c r="DD32" s="12">
        <v>4550</v>
      </c>
      <c r="DE32" s="12">
        <v>4520</v>
      </c>
      <c r="DF32" s="12">
        <v>4520</v>
      </c>
      <c r="DG32" s="12">
        <v>4520</v>
      </c>
      <c r="DJ32" s="12">
        <v>4520</v>
      </c>
      <c r="DK32" s="12">
        <v>4520</v>
      </c>
      <c r="DL32" s="12">
        <v>4520</v>
      </c>
      <c r="DM32" s="12">
        <v>4520</v>
      </c>
      <c r="DN32" s="12">
        <v>4300</v>
      </c>
      <c r="DQ32" s="12">
        <v>4200</v>
      </c>
      <c r="DR32" s="12">
        <v>4000</v>
      </c>
      <c r="DS32" s="12">
        <v>4000</v>
      </c>
      <c r="DT32" s="12">
        <v>4000</v>
      </c>
      <c r="DU32" s="12">
        <v>4000</v>
      </c>
      <c r="DX32" s="12">
        <v>4050</v>
      </c>
      <c r="DY32" s="12">
        <v>4150</v>
      </c>
      <c r="DZ32" s="12">
        <v>4150</v>
      </c>
      <c r="EA32" s="12">
        <v>4150</v>
      </c>
      <c r="EB32" s="12">
        <v>4250</v>
      </c>
      <c r="EE32" s="12">
        <v>4400</v>
      </c>
      <c r="EF32" s="12">
        <v>4300</v>
      </c>
      <c r="EG32" s="12">
        <v>4300</v>
      </c>
      <c r="EH32" s="12">
        <v>4500</v>
      </c>
      <c r="EI32" s="12">
        <v>4500</v>
      </c>
      <c r="EL32" s="12">
        <v>4500</v>
      </c>
      <c r="EM32" s="12">
        <v>4500</v>
      </c>
      <c r="EN32" s="12">
        <v>4500</v>
      </c>
      <c r="EO32" s="12">
        <v>4450</v>
      </c>
      <c r="EP32" s="12">
        <v>4450</v>
      </c>
      <c r="ES32" s="12">
        <v>4450</v>
      </c>
      <c r="ET32" s="12">
        <v>4450</v>
      </c>
      <c r="EU32" s="12">
        <v>4500</v>
      </c>
      <c r="EV32" s="12">
        <v>4500</v>
      </c>
      <c r="EW32" s="12">
        <v>4500</v>
      </c>
      <c r="EZ32" s="12">
        <v>4500</v>
      </c>
      <c r="FA32" s="12">
        <v>4500</v>
      </c>
      <c r="FB32" s="12">
        <v>4600</v>
      </c>
      <c r="FC32" s="12">
        <v>4600</v>
      </c>
      <c r="FD32" s="12">
        <v>4600</v>
      </c>
      <c r="FG32" s="12">
        <v>4600</v>
      </c>
      <c r="FH32" s="12">
        <v>4600</v>
      </c>
      <c r="FI32" s="12">
        <v>4850</v>
      </c>
      <c r="FJ32" s="12">
        <v>4900</v>
      </c>
      <c r="FK32" s="12">
        <v>4900</v>
      </c>
      <c r="FN32" s="12">
        <v>4900</v>
      </c>
      <c r="FO32" s="12">
        <v>4900</v>
      </c>
      <c r="FP32" s="12">
        <v>4900</v>
      </c>
      <c r="FQ32" s="12">
        <v>4900</v>
      </c>
      <c r="FR32" s="12">
        <v>4900</v>
      </c>
      <c r="FU32" s="12">
        <v>4800</v>
      </c>
      <c r="FV32" s="12">
        <v>4800</v>
      </c>
      <c r="FW32" s="12">
        <v>4850</v>
      </c>
      <c r="FX32" s="12">
        <v>4850</v>
      </c>
      <c r="FY32" s="12">
        <v>5000</v>
      </c>
      <c r="GB32" s="12">
        <v>5000</v>
      </c>
      <c r="GC32" s="12">
        <v>5000</v>
      </c>
      <c r="GD32" s="12">
        <v>5100</v>
      </c>
      <c r="GE32" s="12">
        <v>5100</v>
      </c>
      <c r="GF32" s="12">
        <v>5100</v>
      </c>
      <c r="GI32" s="12">
        <v>5100</v>
      </c>
      <c r="GJ32" s="12">
        <v>5100</v>
      </c>
      <c r="GK32" s="12">
        <v>5100</v>
      </c>
      <c r="GL32" s="12">
        <v>5000</v>
      </c>
      <c r="GM32" s="12">
        <v>5000</v>
      </c>
      <c r="GP32" s="12">
        <v>4900</v>
      </c>
      <c r="GQ32" s="12">
        <v>5000</v>
      </c>
      <c r="GR32" s="12">
        <v>5000</v>
      </c>
      <c r="GS32" s="12">
        <v>5200</v>
      </c>
      <c r="GT32" s="12">
        <v>5200</v>
      </c>
      <c r="GW32" s="12">
        <v>5200</v>
      </c>
      <c r="GX32" s="12">
        <v>5250</v>
      </c>
      <c r="GY32" s="12">
        <v>5250</v>
      </c>
      <c r="GZ32" s="12">
        <v>5250</v>
      </c>
      <c r="HA32" s="12">
        <v>5250</v>
      </c>
      <c r="HD32" s="12">
        <v>5250</v>
      </c>
      <c r="HE32" s="12">
        <v>5200</v>
      </c>
      <c r="HF32" s="12">
        <v>5200</v>
      </c>
      <c r="HG32" s="12">
        <v>5200</v>
      </c>
      <c r="HH32" s="12">
        <v>5200</v>
      </c>
      <c r="HK32" s="12">
        <v>5150</v>
      </c>
      <c r="HL32" s="12">
        <v>5150</v>
      </c>
      <c r="HM32" s="12">
        <v>5100</v>
      </c>
      <c r="HN32" s="12">
        <v>5150</v>
      </c>
      <c r="HO32" s="12">
        <v>5150</v>
      </c>
      <c r="HR32" s="12">
        <v>5050</v>
      </c>
      <c r="HS32" s="12">
        <v>5050</v>
      </c>
      <c r="HT32" s="12">
        <v>5050</v>
      </c>
      <c r="HU32" s="12">
        <v>5050</v>
      </c>
      <c r="HV32" s="12">
        <v>5050</v>
      </c>
      <c r="HY32" s="12">
        <v>5100</v>
      </c>
      <c r="HZ32" s="12">
        <v>5100</v>
      </c>
      <c r="IA32" s="12">
        <v>5000</v>
      </c>
      <c r="IB32" s="12">
        <v>5050</v>
      </c>
      <c r="IC32" s="12">
        <v>5100</v>
      </c>
      <c r="IF32" s="12">
        <v>5100</v>
      </c>
      <c r="IG32" s="12">
        <v>5100</v>
      </c>
      <c r="IH32" s="12">
        <v>5100</v>
      </c>
      <c r="II32" s="12">
        <v>5500</v>
      </c>
      <c r="IJ32" s="12">
        <v>5500</v>
      </c>
      <c r="IM32" s="12">
        <v>5500</v>
      </c>
      <c r="IN32" s="12">
        <v>5500</v>
      </c>
      <c r="IO32" s="12">
        <v>5300</v>
      </c>
      <c r="IP32" s="12">
        <v>5200</v>
      </c>
      <c r="IQ32" s="12">
        <v>5100</v>
      </c>
      <c r="IT32" s="12">
        <v>5100</v>
      </c>
      <c r="IU32" s="12">
        <v>5100</v>
      </c>
      <c r="IV32" s="12">
        <v>5100</v>
      </c>
      <c r="IW32" s="12">
        <v>5100</v>
      </c>
      <c r="IX32" s="12">
        <v>5100</v>
      </c>
      <c r="JA32" s="12">
        <v>5050</v>
      </c>
      <c r="JB32" s="12">
        <v>5050</v>
      </c>
      <c r="JC32" s="12">
        <v>5050</v>
      </c>
      <c r="JD32" s="12">
        <v>5050</v>
      </c>
      <c r="JE32" s="12">
        <v>5150</v>
      </c>
      <c r="JH32" s="12">
        <v>5500</v>
      </c>
      <c r="JI32" s="12">
        <v>5500</v>
      </c>
      <c r="JJ32" s="12">
        <v>5600</v>
      </c>
      <c r="JK32" s="12">
        <v>5600</v>
      </c>
      <c r="JL32" s="12">
        <v>5500</v>
      </c>
      <c r="JO32" s="12">
        <v>5500</v>
      </c>
      <c r="JP32" s="12">
        <v>5500</v>
      </c>
      <c r="JQ32" s="12">
        <v>5700</v>
      </c>
      <c r="JR32" s="12">
        <v>5700</v>
      </c>
      <c r="JS32" s="12">
        <v>5700</v>
      </c>
      <c r="JV32" s="12">
        <v>5700</v>
      </c>
      <c r="JW32" s="12">
        <v>5700</v>
      </c>
      <c r="JX32" s="12">
        <v>5700</v>
      </c>
      <c r="JY32" s="12">
        <v>5700</v>
      </c>
      <c r="JZ32" s="12">
        <v>5700</v>
      </c>
      <c r="KC32" s="12">
        <v>5700</v>
      </c>
      <c r="KD32" s="12">
        <v>5800</v>
      </c>
      <c r="KE32" s="12">
        <v>5800</v>
      </c>
      <c r="KF32" s="12">
        <v>5800</v>
      </c>
      <c r="KG32" s="12">
        <v>5800</v>
      </c>
      <c r="KJ32" s="12">
        <v>6000</v>
      </c>
      <c r="KK32" s="12">
        <v>6100</v>
      </c>
      <c r="KL32" s="12">
        <v>6000</v>
      </c>
      <c r="KM32" s="12">
        <v>6150</v>
      </c>
      <c r="KN32" s="12">
        <v>6200</v>
      </c>
      <c r="KQ32" s="12">
        <v>6200</v>
      </c>
      <c r="KR32" s="12">
        <v>6200</v>
      </c>
      <c r="KS32" s="12">
        <v>6250</v>
      </c>
      <c r="KT32" s="12">
        <v>6350</v>
      </c>
      <c r="KU32" s="12">
        <v>6550</v>
      </c>
      <c r="KX32" s="12">
        <v>6550</v>
      </c>
      <c r="KY32" s="12">
        <v>6550</v>
      </c>
      <c r="KZ32" s="12">
        <v>6550</v>
      </c>
      <c r="LA32" s="12">
        <v>6400</v>
      </c>
      <c r="LB32" s="12">
        <v>6400</v>
      </c>
      <c r="LE32" s="12">
        <v>6400</v>
      </c>
      <c r="LF32" s="12">
        <v>6400</v>
      </c>
      <c r="LG32" s="12">
        <v>6400</v>
      </c>
      <c r="LH32" s="12">
        <v>6350</v>
      </c>
      <c r="LI32" s="12">
        <v>6350</v>
      </c>
      <c r="LL32" s="12">
        <v>6300</v>
      </c>
      <c r="LM32" s="12">
        <v>6300</v>
      </c>
      <c r="LN32" s="12">
        <v>6300</v>
      </c>
      <c r="LO32" s="12">
        <v>6200</v>
      </c>
      <c r="LP32" s="12">
        <v>6200</v>
      </c>
      <c r="LS32" s="12">
        <v>6050</v>
      </c>
      <c r="LT32" s="12">
        <v>5950</v>
      </c>
      <c r="LU32" s="12">
        <v>5800</v>
      </c>
      <c r="LV32" s="12">
        <v>5800</v>
      </c>
      <c r="LW32" s="12">
        <v>6000</v>
      </c>
      <c r="LZ32" s="12">
        <v>5900</v>
      </c>
      <c r="MA32" s="12">
        <v>5900</v>
      </c>
      <c r="MB32" s="12">
        <v>5900</v>
      </c>
      <c r="MC32" s="12">
        <v>6000</v>
      </c>
      <c r="MD32" s="12">
        <v>6150</v>
      </c>
      <c r="MG32" s="12">
        <v>6150</v>
      </c>
      <c r="MH32" s="12">
        <v>6150</v>
      </c>
      <c r="MI32" s="12">
        <v>6150</v>
      </c>
      <c r="MJ32" s="12">
        <v>6100</v>
      </c>
      <c r="MK32" s="12">
        <v>6000</v>
      </c>
      <c r="MN32" s="12">
        <v>5900</v>
      </c>
      <c r="MO32" s="12">
        <v>5850</v>
      </c>
      <c r="MP32" s="12">
        <v>5850</v>
      </c>
      <c r="MQ32" s="12">
        <v>5850</v>
      </c>
      <c r="MR32" s="12">
        <v>5750</v>
      </c>
      <c r="MU32" s="12">
        <v>5750</v>
      </c>
      <c r="MW32" s="12">
        <v>5750</v>
      </c>
      <c r="MX32" s="12">
        <v>5750</v>
      </c>
      <c r="MY32" s="12">
        <v>5750</v>
      </c>
      <c r="NB32" s="12">
        <v>5750</v>
      </c>
    </row>
    <row r="33" spans="1:366" s="13" customFormat="1" ht="15" x14ac:dyDescent="0.25">
      <c r="A33" s="3" t="s">
        <v>29</v>
      </c>
      <c r="B33" s="13">
        <v>5000</v>
      </c>
      <c r="C33" s="13">
        <v>5000</v>
      </c>
      <c r="D33" s="13">
        <v>5000</v>
      </c>
      <c r="E33" s="13">
        <v>5000</v>
      </c>
      <c r="F33" s="13">
        <v>4600</v>
      </c>
      <c r="I33" s="13">
        <v>4600</v>
      </c>
      <c r="J33" s="13">
        <v>4550</v>
      </c>
      <c r="K33" s="13">
        <v>4550</v>
      </c>
      <c r="L33" s="13">
        <v>4550</v>
      </c>
      <c r="M33" s="13">
        <v>4550</v>
      </c>
      <c r="P33" s="13">
        <v>4550</v>
      </c>
      <c r="Q33" s="13">
        <v>4550</v>
      </c>
      <c r="R33" s="13">
        <v>4550</v>
      </c>
      <c r="S33" s="13">
        <v>4250</v>
      </c>
      <c r="T33" s="13">
        <v>4250</v>
      </c>
      <c r="W33" s="13">
        <v>4250</v>
      </c>
      <c r="X33" s="13">
        <v>4250</v>
      </c>
      <c r="Y33" s="13">
        <v>4250</v>
      </c>
      <c r="Z33" s="13">
        <v>4250</v>
      </c>
      <c r="AA33" s="13">
        <v>4250</v>
      </c>
      <c r="AD33" s="13">
        <v>4250</v>
      </c>
      <c r="AE33" s="13">
        <v>4100</v>
      </c>
      <c r="AF33" s="13">
        <v>4100</v>
      </c>
      <c r="AG33" s="13">
        <v>4100</v>
      </c>
      <c r="AH33" s="13">
        <v>4100</v>
      </c>
      <c r="AK33" s="13">
        <v>4100</v>
      </c>
      <c r="AL33" s="13">
        <v>4100</v>
      </c>
      <c r="AM33" s="13">
        <v>4100</v>
      </c>
      <c r="AN33" s="13">
        <v>4200</v>
      </c>
      <c r="AO33" s="13">
        <v>4200</v>
      </c>
      <c r="AR33" s="13">
        <v>4200</v>
      </c>
      <c r="AS33" s="13">
        <v>4200</v>
      </c>
      <c r="AT33" s="13">
        <v>4100</v>
      </c>
      <c r="AU33" s="13">
        <v>4100</v>
      </c>
      <c r="AV33" s="13">
        <v>4100</v>
      </c>
      <c r="AY33" s="13">
        <v>4100</v>
      </c>
      <c r="AZ33" s="13">
        <v>4100</v>
      </c>
      <c r="BA33" s="13">
        <v>4100</v>
      </c>
      <c r="BB33" s="13">
        <v>4200</v>
      </c>
      <c r="BC33" s="13">
        <v>4200</v>
      </c>
      <c r="BF33" s="13">
        <v>4200</v>
      </c>
      <c r="BG33" s="13">
        <v>4200</v>
      </c>
      <c r="BH33" s="13">
        <v>4200</v>
      </c>
      <c r="BI33" s="13">
        <v>4200</v>
      </c>
      <c r="BJ33" s="13">
        <v>4200</v>
      </c>
      <c r="BM33" s="13">
        <v>4200</v>
      </c>
      <c r="BN33" s="13">
        <v>4200</v>
      </c>
      <c r="BO33" s="13">
        <v>4300</v>
      </c>
      <c r="BP33" s="13">
        <v>4300</v>
      </c>
      <c r="BQ33" s="13">
        <v>4300</v>
      </c>
      <c r="BT33" s="13">
        <v>4400</v>
      </c>
      <c r="BU33" s="13">
        <v>4400</v>
      </c>
      <c r="BV33" s="13">
        <v>4550</v>
      </c>
      <c r="BW33" s="13">
        <v>4600</v>
      </c>
      <c r="BX33" s="13">
        <v>4600</v>
      </c>
      <c r="CA33" s="13">
        <v>4600</v>
      </c>
      <c r="CB33" s="13">
        <v>4600</v>
      </c>
      <c r="CC33" s="13">
        <v>4700</v>
      </c>
      <c r="CD33" s="13">
        <v>4700</v>
      </c>
      <c r="CE33" s="13">
        <v>4700</v>
      </c>
      <c r="CH33" s="13">
        <v>4800</v>
      </c>
      <c r="CI33" s="13">
        <v>4800</v>
      </c>
      <c r="CJ33" s="13">
        <v>4750</v>
      </c>
      <c r="CK33" s="13">
        <v>4750</v>
      </c>
      <c r="CL33" s="13">
        <v>4750</v>
      </c>
      <c r="CO33" s="13">
        <v>4750</v>
      </c>
      <c r="CP33" s="13">
        <v>4750</v>
      </c>
      <c r="CQ33" s="13">
        <v>4750</v>
      </c>
      <c r="CR33" s="13">
        <v>4700</v>
      </c>
      <c r="CS33" s="13">
        <v>4700</v>
      </c>
      <c r="CV33" s="13">
        <v>4700</v>
      </c>
      <c r="CW33" s="13">
        <v>4650</v>
      </c>
      <c r="CX33" s="13">
        <v>4650</v>
      </c>
      <c r="CY33" s="13">
        <v>4600</v>
      </c>
      <c r="CZ33" s="13">
        <v>4600</v>
      </c>
      <c r="DC33" s="13">
        <v>4800</v>
      </c>
      <c r="DD33" s="13">
        <v>4800</v>
      </c>
      <c r="DE33" s="13">
        <v>4800</v>
      </c>
      <c r="DF33" s="13">
        <v>4800</v>
      </c>
      <c r="DG33" s="13">
        <v>4800</v>
      </c>
      <c r="DJ33" s="13">
        <v>4800</v>
      </c>
      <c r="DK33" s="13">
        <v>4700</v>
      </c>
      <c r="DL33" s="13">
        <v>4700</v>
      </c>
      <c r="DM33" s="13">
        <v>4700</v>
      </c>
      <c r="DN33" s="13">
        <v>4700</v>
      </c>
      <c r="DQ33" s="13">
        <v>4600</v>
      </c>
      <c r="DR33" s="13">
        <v>4600</v>
      </c>
      <c r="DS33" s="13">
        <v>4600</v>
      </c>
      <c r="DT33" s="13">
        <v>4600</v>
      </c>
      <c r="DU33" s="13">
        <v>4600</v>
      </c>
      <c r="DX33" s="13">
        <v>4650</v>
      </c>
      <c r="DY33" s="13">
        <v>4650</v>
      </c>
      <c r="DZ33" s="13">
        <v>4650</v>
      </c>
      <c r="EA33" s="13">
        <v>4650</v>
      </c>
      <c r="EB33" s="13">
        <v>4650</v>
      </c>
      <c r="EE33" s="13">
        <v>4650</v>
      </c>
      <c r="EF33" s="13">
        <v>4650</v>
      </c>
      <c r="EG33" s="13">
        <v>4650</v>
      </c>
      <c r="EH33" s="13">
        <v>4650</v>
      </c>
      <c r="EI33" s="13">
        <v>4650</v>
      </c>
      <c r="EL33" s="13">
        <v>4650</v>
      </c>
      <c r="EM33" s="13">
        <v>4650</v>
      </c>
      <c r="EN33" s="13">
        <v>4700</v>
      </c>
      <c r="EO33" s="13">
        <v>4600</v>
      </c>
      <c r="EP33" s="13">
        <v>4600</v>
      </c>
      <c r="ES33" s="13">
        <v>4600</v>
      </c>
      <c r="ET33" s="13">
        <v>4600</v>
      </c>
      <c r="EU33" s="13">
        <v>4700</v>
      </c>
      <c r="EV33" s="13">
        <v>4700</v>
      </c>
      <c r="EW33" s="13">
        <v>4700</v>
      </c>
      <c r="EZ33" s="13">
        <v>4660</v>
      </c>
      <c r="FA33" s="13">
        <v>4800</v>
      </c>
      <c r="FB33" s="13">
        <v>4800</v>
      </c>
      <c r="FC33" s="13">
        <v>4800</v>
      </c>
      <c r="FD33" s="13">
        <v>4800</v>
      </c>
      <c r="FG33" s="13">
        <v>4850</v>
      </c>
      <c r="FH33" s="13">
        <v>4950</v>
      </c>
      <c r="FI33" s="13">
        <v>4950</v>
      </c>
      <c r="FJ33" s="13">
        <v>4950</v>
      </c>
      <c r="FK33" s="13">
        <v>4950</v>
      </c>
      <c r="FN33" s="13">
        <v>4950</v>
      </c>
      <c r="FO33" s="13">
        <v>4950</v>
      </c>
      <c r="FP33" s="13">
        <v>4950</v>
      </c>
      <c r="FQ33" s="13">
        <v>4950</v>
      </c>
      <c r="FR33" s="13">
        <v>4900</v>
      </c>
      <c r="FU33" s="13">
        <v>4950</v>
      </c>
      <c r="FV33" s="13">
        <v>4950</v>
      </c>
      <c r="FW33" s="13">
        <v>5100</v>
      </c>
      <c r="FX33" s="13">
        <v>5100</v>
      </c>
      <c r="FY33" s="13">
        <v>5200</v>
      </c>
      <c r="GB33" s="13">
        <v>5400</v>
      </c>
      <c r="GC33" s="13">
        <v>5500</v>
      </c>
      <c r="GD33" s="13">
        <v>5600</v>
      </c>
      <c r="GE33" s="13">
        <v>5600</v>
      </c>
      <c r="GF33" s="13">
        <v>5500</v>
      </c>
      <c r="GI33" s="13">
        <v>5500</v>
      </c>
      <c r="GJ33" s="13">
        <v>5500</v>
      </c>
      <c r="GK33" s="13">
        <v>5500</v>
      </c>
      <c r="GL33" s="13">
        <v>5400</v>
      </c>
      <c r="GM33" s="13">
        <v>5400</v>
      </c>
      <c r="GP33" s="13">
        <v>5300</v>
      </c>
      <c r="GQ33" s="13">
        <v>5400</v>
      </c>
      <c r="GR33" s="13">
        <v>5600</v>
      </c>
      <c r="GS33" s="13">
        <v>5700</v>
      </c>
      <c r="GT33" s="13">
        <v>5800</v>
      </c>
      <c r="GW33" s="13">
        <v>5700</v>
      </c>
      <c r="GX33" s="13">
        <v>5600</v>
      </c>
      <c r="GY33" s="13">
        <v>5600</v>
      </c>
      <c r="GZ33" s="13">
        <v>5600</v>
      </c>
      <c r="HA33" s="13">
        <v>5500</v>
      </c>
      <c r="HD33" s="13">
        <v>5500</v>
      </c>
      <c r="HE33" s="13">
        <v>5500</v>
      </c>
      <c r="HF33" s="13">
        <v>5500</v>
      </c>
      <c r="HG33" s="13">
        <v>5550</v>
      </c>
      <c r="HH33" s="13">
        <v>5550</v>
      </c>
      <c r="HK33" s="13">
        <v>5550</v>
      </c>
      <c r="HL33" s="13">
        <v>5500</v>
      </c>
      <c r="HM33" s="13">
        <v>5500</v>
      </c>
      <c r="HN33" s="13">
        <v>5500</v>
      </c>
      <c r="HO33" s="13">
        <v>5500</v>
      </c>
      <c r="HR33" s="13">
        <v>5500</v>
      </c>
      <c r="HS33" s="13">
        <v>5400</v>
      </c>
      <c r="HT33" s="13">
        <v>5400</v>
      </c>
      <c r="HU33" s="13">
        <v>5400</v>
      </c>
      <c r="HV33" s="13">
        <v>5400</v>
      </c>
      <c r="HY33" s="13">
        <v>5400</v>
      </c>
      <c r="HZ33" s="13">
        <v>5400</v>
      </c>
      <c r="IA33" s="13">
        <v>5400</v>
      </c>
      <c r="IB33" s="13">
        <v>5400</v>
      </c>
      <c r="IC33" s="13">
        <v>5400</v>
      </c>
      <c r="IF33" s="13">
        <v>5400</v>
      </c>
      <c r="IG33" s="13">
        <v>5400</v>
      </c>
      <c r="IH33" s="13">
        <v>5700</v>
      </c>
      <c r="II33" s="13">
        <v>6000</v>
      </c>
      <c r="IJ33" s="13">
        <v>6100</v>
      </c>
      <c r="IM33" s="13">
        <v>6100</v>
      </c>
      <c r="IN33" s="13">
        <v>6100</v>
      </c>
      <c r="IO33" s="13">
        <v>5950</v>
      </c>
      <c r="IP33" s="13">
        <v>5950</v>
      </c>
      <c r="IQ33" s="13">
        <v>5900</v>
      </c>
      <c r="IT33" s="13">
        <v>5800</v>
      </c>
      <c r="IU33" s="13">
        <v>5900</v>
      </c>
      <c r="IV33" s="13">
        <v>5900</v>
      </c>
      <c r="IW33" s="13">
        <v>5900</v>
      </c>
      <c r="IX33" s="13">
        <v>5900</v>
      </c>
      <c r="JA33" s="13">
        <v>5900</v>
      </c>
      <c r="JB33" s="13">
        <v>5900</v>
      </c>
      <c r="JC33" s="13">
        <v>5900</v>
      </c>
      <c r="JD33" s="13">
        <v>5900</v>
      </c>
      <c r="JE33" s="13">
        <v>5950</v>
      </c>
      <c r="JH33" s="13">
        <v>6100</v>
      </c>
      <c r="JI33" s="13">
        <v>6100</v>
      </c>
      <c r="JJ33" s="13">
        <v>6100</v>
      </c>
      <c r="JK33" s="13">
        <v>6100</v>
      </c>
      <c r="JL33" s="13">
        <v>6000</v>
      </c>
      <c r="JO33" s="13">
        <v>6000</v>
      </c>
      <c r="JP33" s="13">
        <v>6000</v>
      </c>
      <c r="JQ33" s="13">
        <v>6100</v>
      </c>
      <c r="JR33" s="13">
        <v>6100</v>
      </c>
      <c r="JS33" s="13">
        <v>6100</v>
      </c>
      <c r="JV33" s="13">
        <v>6100</v>
      </c>
      <c r="JW33" s="13">
        <v>6100</v>
      </c>
      <c r="JX33" s="13">
        <v>6100</v>
      </c>
      <c r="JY33" s="13">
        <v>6100</v>
      </c>
      <c r="JZ33" s="13">
        <v>6180</v>
      </c>
      <c r="KC33" s="13">
        <v>6050</v>
      </c>
      <c r="KD33" s="13">
        <v>6100</v>
      </c>
      <c r="KE33" s="13">
        <v>6100</v>
      </c>
      <c r="KF33" s="13">
        <v>6100</v>
      </c>
      <c r="KG33" s="13">
        <v>6200</v>
      </c>
      <c r="KJ33" s="13">
        <v>6300</v>
      </c>
      <c r="KK33" s="13">
        <v>6500</v>
      </c>
      <c r="KL33" s="13">
        <v>6500</v>
      </c>
      <c r="KM33" s="13">
        <v>6700</v>
      </c>
      <c r="KN33" s="13">
        <v>6800</v>
      </c>
      <c r="KQ33" s="13">
        <v>6800</v>
      </c>
      <c r="KR33" s="13">
        <v>6800</v>
      </c>
      <c r="KS33" s="13">
        <v>6800</v>
      </c>
      <c r="KT33" s="13">
        <v>6800</v>
      </c>
      <c r="KU33" s="13">
        <v>7000</v>
      </c>
      <c r="KX33" s="13">
        <v>7000</v>
      </c>
      <c r="KY33" s="13">
        <v>7000</v>
      </c>
      <c r="KZ33" s="13">
        <v>7000</v>
      </c>
      <c r="LA33" s="13">
        <v>6950</v>
      </c>
      <c r="LB33" s="13">
        <v>6970</v>
      </c>
      <c r="LE33" s="13">
        <v>6970</v>
      </c>
      <c r="LF33" s="13">
        <v>6970</v>
      </c>
      <c r="LG33" s="13">
        <v>6950</v>
      </c>
      <c r="LH33" s="13">
        <v>6900</v>
      </c>
      <c r="LI33" s="13">
        <v>6900</v>
      </c>
      <c r="LL33" s="13">
        <v>6800</v>
      </c>
      <c r="LM33" s="13">
        <v>6750</v>
      </c>
      <c r="LN33" s="13">
        <v>6750</v>
      </c>
      <c r="LO33" s="13">
        <v>6650</v>
      </c>
      <c r="LP33" s="13">
        <v>6650</v>
      </c>
      <c r="LS33" s="13">
        <v>6550</v>
      </c>
      <c r="LT33" s="13">
        <v>6550</v>
      </c>
      <c r="LU33" s="13">
        <v>6400</v>
      </c>
      <c r="LV33" s="13">
        <v>6400</v>
      </c>
      <c r="LW33" s="13">
        <v>6400</v>
      </c>
      <c r="LZ33" s="13">
        <v>6300</v>
      </c>
      <c r="MA33" s="13">
        <v>6300</v>
      </c>
      <c r="MB33" s="13">
        <v>6300</v>
      </c>
      <c r="MC33" s="13">
        <v>6300</v>
      </c>
      <c r="MD33" s="13">
        <v>6400</v>
      </c>
      <c r="MG33" s="13">
        <v>6400</v>
      </c>
      <c r="MH33" s="13">
        <v>6400</v>
      </c>
      <c r="MI33" s="13">
        <v>6400</v>
      </c>
      <c r="MJ33" s="13">
        <v>6400</v>
      </c>
      <c r="MK33" s="13">
        <v>6400</v>
      </c>
      <c r="MN33" s="13">
        <v>6300</v>
      </c>
      <c r="MO33" s="13">
        <v>6300</v>
      </c>
      <c r="MP33" s="13">
        <v>6300</v>
      </c>
      <c r="MQ33" s="13">
        <v>6200</v>
      </c>
      <c r="MR33" s="13">
        <v>6000</v>
      </c>
      <c r="MU33" s="13">
        <v>6000</v>
      </c>
      <c r="MW33" s="13">
        <v>6000</v>
      </c>
      <c r="MX33" s="13">
        <v>6000</v>
      </c>
      <c r="MY33" s="13">
        <v>6000</v>
      </c>
      <c r="NB33" s="13">
        <v>6000</v>
      </c>
    </row>
    <row r="34" spans="1:366" s="12" customFormat="1" ht="15" x14ac:dyDescent="0.25">
      <c r="A34" s="4" t="s">
        <v>30</v>
      </c>
      <c r="B34" s="12">
        <v>5250</v>
      </c>
      <c r="C34" s="12">
        <v>5200</v>
      </c>
      <c r="D34" s="12">
        <v>5250</v>
      </c>
      <c r="E34" s="12">
        <v>5250</v>
      </c>
      <c r="F34" s="12">
        <v>5200</v>
      </c>
      <c r="I34" s="12">
        <v>4500</v>
      </c>
      <c r="J34" s="12">
        <v>4300</v>
      </c>
      <c r="K34" s="12">
        <v>4200</v>
      </c>
      <c r="L34" s="12">
        <v>4100</v>
      </c>
      <c r="M34" s="12">
        <v>4100</v>
      </c>
      <c r="P34" s="12">
        <v>4000</v>
      </c>
      <c r="Q34" s="12">
        <v>4000</v>
      </c>
      <c r="R34" s="12">
        <v>4000</v>
      </c>
      <c r="S34" s="12">
        <v>3700</v>
      </c>
      <c r="T34" s="12">
        <v>3700</v>
      </c>
      <c r="W34" s="12">
        <v>3750</v>
      </c>
      <c r="X34" s="12">
        <v>3800</v>
      </c>
      <c r="Y34" s="12">
        <v>3800</v>
      </c>
      <c r="Z34" s="12">
        <v>3800</v>
      </c>
      <c r="AA34" s="12">
        <v>3800</v>
      </c>
      <c r="AD34" s="12">
        <v>3750</v>
      </c>
      <c r="AE34" s="12">
        <v>3750</v>
      </c>
      <c r="AF34" s="12">
        <v>3750</v>
      </c>
      <c r="AG34" s="12">
        <v>3700</v>
      </c>
      <c r="AH34" s="12">
        <v>3700</v>
      </c>
      <c r="AK34" s="12">
        <v>3700</v>
      </c>
      <c r="AL34" s="12">
        <v>3700</v>
      </c>
      <c r="AM34" s="12">
        <v>3700</v>
      </c>
      <c r="AN34" s="12">
        <v>3750</v>
      </c>
      <c r="AO34" s="12">
        <v>3750</v>
      </c>
      <c r="AR34" s="12">
        <v>3750</v>
      </c>
      <c r="AS34" s="12">
        <v>3750</v>
      </c>
      <c r="AT34" s="12">
        <v>3750</v>
      </c>
      <c r="AU34" s="12">
        <v>3750</v>
      </c>
      <c r="AV34" s="12">
        <v>3700</v>
      </c>
      <c r="AY34" s="12">
        <v>3700</v>
      </c>
      <c r="AZ34" s="12">
        <v>3700</v>
      </c>
      <c r="BA34" s="12">
        <v>3700</v>
      </c>
      <c r="BB34" s="12">
        <v>3750</v>
      </c>
      <c r="BC34" s="12">
        <v>3750</v>
      </c>
      <c r="BF34" s="12">
        <v>3750</v>
      </c>
      <c r="BG34" s="12">
        <v>3750</v>
      </c>
      <c r="BH34" s="12">
        <v>3750</v>
      </c>
      <c r="BI34" s="12">
        <v>3750</v>
      </c>
      <c r="BJ34" s="12">
        <v>3850</v>
      </c>
      <c r="BM34" s="12">
        <v>3900</v>
      </c>
      <c r="BN34" s="12">
        <v>3900</v>
      </c>
      <c r="BO34" s="12">
        <v>3800</v>
      </c>
      <c r="BP34" s="12">
        <v>3900</v>
      </c>
      <c r="BQ34" s="12">
        <v>3900</v>
      </c>
      <c r="BT34" s="12">
        <v>4000</v>
      </c>
      <c r="BU34" s="12">
        <v>4000</v>
      </c>
      <c r="BV34" s="12">
        <v>4100</v>
      </c>
      <c r="BW34" s="12">
        <v>4100</v>
      </c>
      <c r="BX34" s="12">
        <v>4100</v>
      </c>
      <c r="CA34" s="12">
        <v>4100</v>
      </c>
      <c r="CB34" s="12">
        <v>4200</v>
      </c>
      <c r="CC34" s="12">
        <v>4300</v>
      </c>
      <c r="CD34" s="12">
        <v>4250</v>
      </c>
      <c r="CE34" s="12">
        <v>4250</v>
      </c>
      <c r="CH34" s="12">
        <v>4450</v>
      </c>
      <c r="CI34" s="12">
        <v>4550</v>
      </c>
      <c r="CJ34" s="12">
        <v>4450</v>
      </c>
      <c r="CK34" s="12">
        <v>4450</v>
      </c>
      <c r="CL34" s="12">
        <v>4450</v>
      </c>
      <c r="CO34" s="12">
        <v>4500</v>
      </c>
      <c r="CP34" s="12">
        <v>4500</v>
      </c>
      <c r="CQ34" s="12">
        <v>4500</v>
      </c>
      <c r="CR34" s="12">
        <v>4200</v>
      </c>
      <c r="CS34" s="12">
        <v>4100</v>
      </c>
      <c r="CV34" s="12">
        <v>4100</v>
      </c>
      <c r="CW34" s="12">
        <v>4100</v>
      </c>
      <c r="CX34" s="12">
        <v>4100</v>
      </c>
      <c r="CY34" s="12">
        <v>4100</v>
      </c>
      <c r="CZ34" s="12">
        <v>4100</v>
      </c>
      <c r="DC34" s="12">
        <v>4100</v>
      </c>
      <c r="DD34" s="12">
        <v>4100</v>
      </c>
      <c r="DE34" s="12">
        <v>4000</v>
      </c>
      <c r="DF34" s="12">
        <v>4000</v>
      </c>
      <c r="DG34" s="12">
        <v>4000</v>
      </c>
      <c r="DJ34" s="12">
        <v>4100</v>
      </c>
      <c r="DK34" s="12">
        <v>4100</v>
      </c>
      <c r="DL34" s="12">
        <v>4100</v>
      </c>
      <c r="DM34" s="12">
        <v>4100</v>
      </c>
      <c r="DN34" s="12">
        <v>4000</v>
      </c>
      <c r="DQ34" s="12">
        <v>4000</v>
      </c>
      <c r="DR34" s="12">
        <v>4000</v>
      </c>
      <c r="DS34" s="12">
        <v>4000</v>
      </c>
      <c r="DT34" s="12">
        <v>3900</v>
      </c>
      <c r="DU34" s="12">
        <v>3800</v>
      </c>
      <c r="DX34" s="12">
        <v>3800</v>
      </c>
      <c r="DY34" s="12">
        <v>3900</v>
      </c>
      <c r="DZ34" s="12">
        <v>3900</v>
      </c>
      <c r="EA34" s="12">
        <v>3900</v>
      </c>
      <c r="EB34" s="12">
        <v>4100</v>
      </c>
      <c r="EE34" s="12">
        <v>4200</v>
      </c>
      <c r="EF34" s="12">
        <v>4100</v>
      </c>
      <c r="EG34" s="12">
        <v>4100</v>
      </c>
      <c r="EH34" s="12">
        <v>4200</v>
      </c>
      <c r="EI34" s="12">
        <v>4100</v>
      </c>
      <c r="EL34" s="12">
        <v>4200</v>
      </c>
      <c r="EM34" s="12">
        <v>4200</v>
      </c>
      <c r="EN34" s="12">
        <v>4500</v>
      </c>
      <c r="EO34" s="12">
        <v>4500</v>
      </c>
      <c r="EP34" s="12">
        <v>4500</v>
      </c>
      <c r="ES34" s="12">
        <v>4500</v>
      </c>
      <c r="ET34" s="12">
        <v>4500</v>
      </c>
      <c r="EU34" s="12">
        <v>4550</v>
      </c>
      <c r="EV34" s="12">
        <v>4550</v>
      </c>
      <c r="EW34" s="12">
        <v>4650</v>
      </c>
      <c r="EZ34" s="12">
        <v>4600</v>
      </c>
      <c r="FA34" s="12">
        <v>4500</v>
      </c>
      <c r="FB34" s="12">
        <v>4550</v>
      </c>
      <c r="FC34" s="12">
        <v>4550</v>
      </c>
      <c r="FD34" s="12">
        <v>4550</v>
      </c>
      <c r="FG34" s="12">
        <v>4600</v>
      </c>
      <c r="FH34" s="12">
        <v>4800</v>
      </c>
      <c r="FI34" s="12">
        <v>4850</v>
      </c>
      <c r="FJ34" s="12">
        <v>4850</v>
      </c>
      <c r="FK34" s="12">
        <v>4850</v>
      </c>
      <c r="FN34" s="12">
        <v>4800</v>
      </c>
      <c r="FO34" s="12">
        <v>4800</v>
      </c>
      <c r="FP34" s="12">
        <v>4800</v>
      </c>
      <c r="FQ34" s="12">
        <v>4800</v>
      </c>
      <c r="FR34" s="12">
        <v>4700</v>
      </c>
      <c r="FU34" s="12">
        <v>4800</v>
      </c>
      <c r="FV34" s="12">
        <v>4800</v>
      </c>
      <c r="FW34" s="12">
        <v>4900</v>
      </c>
      <c r="FX34" s="12">
        <v>4900</v>
      </c>
      <c r="FY34" s="12">
        <v>4900</v>
      </c>
      <c r="GB34" s="12">
        <v>5000</v>
      </c>
      <c r="GC34" s="12">
        <v>5100</v>
      </c>
      <c r="GD34" s="12">
        <v>5150</v>
      </c>
      <c r="GE34" s="12">
        <v>5150</v>
      </c>
      <c r="GF34" s="12">
        <v>5000</v>
      </c>
      <c r="GI34" s="12">
        <v>5000</v>
      </c>
      <c r="GJ34" s="12">
        <v>4900</v>
      </c>
      <c r="GK34" s="12">
        <v>4900</v>
      </c>
      <c r="GL34" s="12">
        <v>5000</v>
      </c>
      <c r="GM34" s="12">
        <v>4900</v>
      </c>
      <c r="GP34" s="12">
        <v>5000</v>
      </c>
      <c r="GQ34" s="12">
        <v>5000</v>
      </c>
      <c r="GR34" s="12">
        <v>5100</v>
      </c>
      <c r="GS34" s="12">
        <v>5200</v>
      </c>
      <c r="GT34" s="12">
        <v>5350</v>
      </c>
      <c r="GW34" s="12">
        <v>5200</v>
      </c>
      <c r="GX34" s="12">
        <v>5350</v>
      </c>
      <c r="GY34" s="12">
        <v>5350</v>
      </c>
      <c r="GZ34" s="12">
        <v>5300</v>
      </c>
      <c r="HA34" s="12">
        <v>5200</v>
      </c>
      <c r="HD34" s="12">
        <v>5300</v>
      </c>
      <c r="HE34" s="12">
        <v>5300</v>
      </c>
      <c r="HF34" s="12">
        <v>5300</v>
      </c>
      <c r="HG34" s="12">
        <v>5350</v>
      </c>
      <c r="HH34" s="12">
        <v>5350</v>
      </c>
      <c r="HK34" s="12">
        <v>5250</v>
      </c>
      <c r="HL34" s="12">
        <v>5250</v>
      </c>
      <c r="HM34" s="12">
        <v>5250</v>
      </c>
      <c r="HN34" s="12">
        <v>5300</v>
      </c>
      <c r="HO34" s="12">
        <v>5300</v>
      </c>
      <c r="HR34" s="12">
        <v>5300</v>
      </c>
      <c r="HS34" s="12">
        <v>5250</v>
      </c>
      <c r="HT34" s="12">
        <v>5250</v>
      </c>
      <c r="HU34" s="12">
        <v>5300</v>
      </c>
      <c r="HV34" s="12">
        <v>5300</v>
      </c>
      <c r="HY34" s="12">
        <v>5400</v>
      </c>
      <c r="HZ34" s="12">
        <v>5400</v>
      </c>
      <c r="IA34" s="12">
        <v>5400</v>
      </c>
      <c r="IB34" s="12">
        <v>5400</v>
      </c>
      <c r="IC34" s="12">
        <v>5450</v>
      </c>
      <c r="IF34" s="12">
        <v>5500</v>
      </c>
      <c r="IG34" s="12">
        <v>5500</v>
      </c>
      <c r="IH34" s="12">
        <v>5500</v>
      </c>
      <c r="II34" s="12">
        <v>5500</v>
      </c>
      <c r="IJ34" s="12">
        <v>5500</v>
      </c>
      <c r="IM34" s="12">
        <v>5500</v>
      </c>
      <c r="IN34" s="12">
        <v>5500</v>
      </c>
      <c r="IO34" s="12">
        <v>5400</v>
      </c>
      <c r="IP34" s="12">
        <v>5400</v>
      </c>
      <c r="IQ34" s="12">
        <v>5400</v>
      </c>
      <c r="IT34" s="12">
        <v>5400</v>
      </c>
      <c r="IU34" s="12">
        <v>5400</v>
      </c>
      <c r="IV34" s="12">
        <v>5400</v>
      </c>
      <c r="IW34" s="12">
        <v>5400</v>
      </c>
      <c r="IX34" s="12">
        <v>5400</v>
      </c>
      <c r="JA34" s="12">
        <v>5400</v>
      </c>
      <c r="JB34" s="12">
        <v>5400</v>
      </c>
      <c r="JC34" s="12">
        <v>5400</v>
      </c>
      <c r="JD34" s="12">
        <v>5400</v>
      </c>
      <c r="JE34" s="12">
        <v>5500</v>
      </c>
      <c r="JH34" s="12">
        <v>5600</v>
      </c>
      <c r="JI34" s="12">
        <v>5600</v>
      </c>
      <c r="JJ34" s="12">
        <v>5700</v>
      </c>
      <c r="JK34" s="12">
        <v>5600</v>
      </c>
      <c r="JL34" s="12">
        <v>5500</v>
      </c>
      <c r="JO34" s="12">
        <v>5600</v>
      </c>
      <c r="JP34" s="12">
        <v>5600</v>
      </c>
      <c r="JQ34" s="12">
        <v>5700</v>
      </c>
      <c r="JR34" s="12">
        <v>5700</v>
      </c>
      <c r="JS34" s="12">
        <v>5700</v>
      </c>
      <c r="JV34" s="12">
        <v>5800</v>
      </c>
      <c r="JW34" s="12">
        <v>5700</v>
      </c>
      <c r="JX34" s="12">
        <v>5700</v>
      </c>
      <c r="JY34" s="12">
        <v>5700</v>
      </c>
      <c r="JZ34" s="12">
        <v>5700</v>
      </c>
      <c r="KC34" s="12">
        <v>5600</v>
      </c>
      <c r="KD34" s="12">
        <v>5600</v>
      </c>
      <c r="KE34" s="12">
        <v>5600</v>
      </c>
      <c r="KF34" s="12">
        <v>5600</v>
      </c>
      <c r="KG34" s="12">
        <v>5700</v>
      </c>
      <c r="KJ34" s="12">
        <v>5700</v>
      </c>
      <c r="KK34" s="12">
        <v>5800</v>
      </c>
      <c r="KL34" s="12">
        <v>5800</v>
      </c>
      <c r="KM34" s="12">
        <v>5800</v>
      </c>
      <c r="KN34" s="12">
        <v>6000</v>
      </c>
      <c r="KQ34" s="12">
        <v>6000</v>
      </c>
      <c r="KR34" s="12">
        <v>6000</v>
      </c>
      <c r="KS34" s="12">
        <v>6100</v>
      </c>
      <c r="KT34" s="12">
        <v>6200</v>
      </c>
      <c r="KU34" s="12">
        <v>6600</v>
      </c>
      <c r="KX34" s="12">
        <v>6600</v>
      </c>
      <c r="KY34" s="12">
        <v>6600</v>
      </c>
      <c r="KZ34" s="12">
        <v>6600</v>
      </c>
      <c r="LA34" s="12">
        <v>6600</v>
      </c>
      <c r="LB34" s="12">
        <v>6600</v>
      </c>
      <c r="LE34" s="12">
        <v>6800</v>
      </c>
      <c r="LF34" s="12">
        <v>6600</v>
      </c>
      <c r="LG34" s="12">
        <v>6600</v>
      </c>
      <c r="LH34" s="12">
        <v>6550</v>
      </c>
      <c r="LI34" s="12">
        <v>6550</v>
      </c>
      <c r="LL34" s="12">
        <v>6400</v>
      </c>
      <c r="LM34" s="12">
        <v>6400</v>
      </c>
      <c r="LN34" s="12">
        <v>6400</v>
      </c>
      <c r="LO34" s="12">
        <v>6300</v>
      </c>
      <c r="LP34" s="12">
        <v>6300</v>
      </c>
      <c r="LS34" s="12">
        <v>6200</v>
      </c>
      <c r="LT34" s="12">
        <v>6200</v>
      </c>
      <c r="LU34" s="12">
        <v>6100</v>
      </c>
      <c r="LV34" s="12">
        <v>6100</v>
      </c>
      <c r="LW34" s="12">
        <v>6200</v>
      </c>
      <c r="LZ34" s="12">
        <v>6100</v>
      </c>
      <c r="MA34" s="12">
        <v>6100</v>
      </c>
      <c r="MB34" s="12">
        <v>6100</v>
      </c>
      <c r="MC34" s="12">
        <v>6100</v>
      </c>
      <c r="MD34" s="12">
        <v>6200</v>
      </c>
      <c r="MG34" s="12">
        <v>6200</v>
      </c>
      <c r="MH34" s="12">
        <v>6200</v>
      </c>
      <c r="MI34" s="12">
        <v>6200</v>
      </c>
      <c r="MJ34" s="12">
        <v>6200</v>
      </c>
      <c r="MK34" s="12">
        <v>6100</v>
      </c>
      <c r="MN34" s="12">
        <v>6000</v>
      </c>
      <c r="MO34" s="12">
        <v>6000</v>
      </c>
      <c r="MP34" s="12">
        <v>5900</v>
      </c>
      <c r="MQ34" s="12">
        <v>5800</v>
      </c>
      <c r="MR34" s="12">
        <v>5700</v>
      </c>
      <c r="MU34" s="12">
        <v>5800</v>
      </c>
      <c r="MW34" s="12">
        <v>5800</v>
      </c>
      <c r="MX34" s="12">
        <v>5800</v>
      </c>
      <c r="MY34" s="12">
        <v>5800</v>
      </c>
      <c r="NB34" s="12">
        <v>5800</v>
      </c>
    </row>
    <row r="35" spans="1:366" s="13" customFormat="1" ht="15" x14ac:dyDescent="0.25">
      <c r="A35" s="3" t="s">
        <v>31</v>
      </c>
      <c r="B35" s="13">
        <v>210</v>
      </c>
      <c r="C35" s="13">
        <v>210</v>
      </c>
      <c r="D35" s="13">
        <v>210</v>
      </c>
      <c r="E35" s="13">
        <v>205</v>
      </c>
      <c r="F35" s="13">
        <v>205</v>
      </c>
      <c r="I35" s="13">
        <v>205</v>
      </c>
      <c r="J35" s="13">
        <v>205</v>
      </c>
      <c r="K35" s="13">
        <v>205</v>
      </c>
      <c r="L35" s="13">
        <v>205</v>
      </c>
      <c r="M35" s="13">
        <v>205</v>
      </c>
      <c r="P35" s="13">
        <v>205</v>
      </c>
      <c r="Q35" s="13">
        <v>205</v>
      </c>
      <c r="R35" s="13">
        <v>205</v>
      </c>
      <c r="S35" s="13">
        <v>205</v>
      </c>
      <c r="T35" s="13">
        <v>205</v>
      </c>
      <c r="W35" s="13">
        <v>205</v>
      </c>
      <c r="X35" s="13">
        <v>205</v>
      </c>
      <c r="Y35" s="13">
        <v>205</v>
      </c>
      <c r="Z35" s="13">
        <v>205</v>
      </c>
      <c r="AA35" s="13">
        <v>205</v>
      </c>
      <c r="AD35" s="13">
        <v>205</v>
      </c>
      <c r="AE35" s="13">
        <v>205</v>
      </c>
      <c r="AF35" s="13">
        <v>205</v>
      </c>
      <c r="AG35" s="13">
        <v>205</v>
      </c>
      <c r="AH35" s="13">
        <v>205</v>
      </c>
      <c r="AK35" s="13">
        <v>205</v>
      </c>
      <c r="AL35" s="13">
        <v>205</v>
      </c>
      <c r="AM35" s="13">
        <v>205</v>
      </c>
      <c r="AN35" s="13">
        <v>205</v>
      </c>
      <c r="AO35" s="13">
        <v>205</v>
      </c>
      <c r="AR35" s="13">
        <v>205</v>
      </c>
      <c r="AS35" s="13">
        <v>205</v>
      </c>
      <c r="AT35" s="13">
        <v>205</v>
      </c>
      <c r="AU35" s="13">
        <v>205</v>
      </c>
      <c r="AV35" s="13">
        <v>205</v>
      </c>
      <c r="AY35" s="13">
        <v>205</v>
      </c>
      <c r="AZ35" s="13">
        <v>205</v>
      </c>
      <c r="BA35" s="13">
        <v>205</v>
      </c>
      <c r="BB35" s="13">
        <v>205</v>
      </c>
      <c r="BC35" s="13">
        <v>205</v>
      </c>
      <c r="BF35" s="13">
        <v>205</v>
      </c>
      <c r="BG35" s="13">
        <v>205</v>
      </c>
      <c r="BH35" s="13">
        <v>205</v>
      </c>
      <c r="BI35" s="13">
        <v>205</v>
      </c>
      <c r="BJ35" s="13">
        <v>205</v>
      </c>
      <c r="BM35" s="13">
        <v>205</v>
      </c>
      <c r="BN35" s="13">
        <v>202</v>
      </c>
      <c r="BO35" s="13">
        <v>202</v>
      </c>
      <c r="BP35" s="13">
        <v>202</v>
      </c>
      <c r="BQ35" s="13">
        <v>200</v>
      </c>
      <c r="BT35" s="13">
        <v>200</v>
      </c>
      <c r="BU35" s="13">
        <v>200</v>
      </c>
      <c r="BV35" s="13">
        <v>205</v>
      </c>
      <c r="BW35" s="13">
        <v>205</v>
      </c>
      <c r="BX35" s="13">
        <v>205</v>
      </c>
      <c r="CA35" s="13">
        <v>205</v>
      </c>
      <c r="CB35" s="13">
        <v>205</v>
      </c>
      <c r="CC35" s="13">
        <v>205</v>
      </c>
      <c r="CD35" s="13">
        <v>205</v>
      </c>
      <c r="CE35" s="13">
        <v>205</v>
      </c>
      <c r="CH35" s="13">
        <v>205</v>
      </c>
      <c r="CI35" s="13">
        <v>205</v>
      </c>
      <c r="CJ35" s="13">
        <v>205</v>
      </c>
      <c r="CK35" s="13">
        <v>205</v>
      </c>
      <c r="CL35" s="13">
        <v>205</v>
      </c>
      <c r="CO35" s="13">
        <v>205</v>
      </c>
      <c r="CP35" s="13">
        <v>205</v>
      </c>
      <c r="CQ35" s="13">
        <v>205</v>
      </c>
      <c r="CR35" s="13">
        <v>205</v>
      </c>
      <c r="CS35" s="13">
        <v>205</v>
      </c>
      <c r="CV35" s="13">
        <v>205</v>
      </c>
      <c r="CW35" s="13">
        <v>205</v>
      </c>
      <c r="CX35" s="13">
        <v>205</v>
      </c>
      <c r="CY35" s="13">
        <v>205</v>
      </c>
      <c r="CZ35" s="13">
        <v>205</v>
      </c>
      <c r="DC35" s="13">
        <v>205</v>
      </c>
      <c r="DD35" s="13">
        <v>205</v>
      </c>
      <c r="DE35" s="13">
        <v>205</v>
      </c>
      <c r="DF35" s="13">
        <v>205</v>
      </c>
      <c r="DG35" s="13">
        <v>205</v>
      </c>
      <c r="DJ35" s="13">
        <v>205</v>
      </c>
      <c r="DK35" s="13">
        <v>205</v>
      </c>
      <c r="DL35" s="13">
        <v>205</v>
      </c>
      <c r="DM35" s="13">
        <v>205</v>
      </c>
      <c r="DN35" s="13">
        <v>205</v>
      </c>
      <c r="DQ35" s="13">
        <v>205</v>
      </c>
      <c r="DR35" s="13">
        <v>205</v>
      </c>
      <c r="DS35" s="13">
        <v>205</v>
      </c>
      <c r="DT35" s="13">
        <v>205</v>
      </c>
      <c r="DU35" s="13">
        <v>205</v>
      </c>
      <c r="DX35" s="13">
        <v>205</v>
      </c>
      <c r="DY35" s="13">
        <v>200</v>
      </c>
      <c r="DZ35" s="13">
        <v>200</v>
      </c>
      <c r="EA35" s="13">
        <v>200</v>
      </c>
      <c r="EB35" s="13">
        <v>200</v>
      </c>
      <c r="EE35" s="13">
        <v>200</v>
      </c>
      <c r="EF35" s="13">
        <v>200</v>
      </c>
      <c r="EG35" s="13">
        <v>200</v>
      </c>
      <c r="EH35" s="13">
        <v>200</v>
      </c>
      <c r="EI35" s="13">
        <v>200</v>
      </c>
      <c r="EL35" s="13">
        <v>200</v>
      </c>
      <c r="EM35" s="13">
        <v>200</v>
      </c>
      <c r="EN35" s="13">
        <v>200</v>
      </c>
      <c r="EO35" s="13">
        <v>200</v>
      </c>
      <c r="EP35" s="13">
        <v>200</v>
      </c>
      <c r="ES35" s="13">
        <v>200</v>
      </c>
      <c r="ET35" s="13">
        <v>200</v>
      </c>
      <c r="EU35" s="13">
        <v>200</v>
      </c>
      <c r="EV35" s="13">
        <v>200</v>
      </c>
      <c r="EW35" s="13">
        <v>200</v>
      </c>
      <c r="EZ35" s="13">
        <v>197</v>
      </c>
      <c r="FA35" s="13">
        <v>197</v>
      </c>
      <c r="FB35" s="13">
        <v>197</v>
      </c>
      <c r="FC35" s="13">
        <v>197</v>
      </c>
      <c r="FD35" s="13">
        <v>194</v>
      </c>
      <c r="FG35" s="13">
        <v>194</v>
      </c>
      <c r="FH35" s="13">
        <v>194</v>
      </c>
      <c r="FI35" s="13">
        <v>194</v>
      </c>
      <c r="FJ35" s="13">
        <v>194</v>
      </c>
      <c r="FK35" s="13">
        <v>194</v>
      </c>
      <c r="FN35" s="13">
        <v>194</v>
      </c>
      <c r="FO35" s="13">
        <v>194</v>
      </c>
      <c r="FP35" s="13">
        <v>194</v>
      </c>
      <c r="FQ35" s="13">
        <v>192</v>
      </c>
      <c r="FR35" s="13">
        <v>192</v>
      </c>
      <c r="FU35" s="13">
        <v>187</v>
      </c>
      <c r="FV35" s="13">
        <v>187</v>
      </c>
      <c r="FW35" s="13">
        <v>187</v>
      </c>
      <c r="FX35" s="13">
        <v>187</v>
      </c>
      <c r="FY35" s="13">
        <v>189</v>
      </c>
      <c r="GB35" s="13">
        <v>189</v>
      </c>
      <c r="GC35" s="13">
        <v>189</v>
      </c>
      <c r="GD35" s="13">
        <v>189</v>
      </c>
      <c r="GE35" s="13">
        <v>189</v>
      </c>
      <c r="GF35" s="13">
        <v>189</v>
      </c>
      <c r="GI35" s="13">
        <v>192</v>
      </c>
      <c r="GJ35" s="13">
        <v>192</v>
      </c>
      <c r="GK35" s="13">
        <v>192</v>
      </c>
      <c r="GL35" s="13">
        <v>192</v>
      </c>
      <c r="GM35" s="13">
        <v>192</v>
      </c>
      <c r="GO35" s="47"/>
      <c r="GP35" s="13">
        <v>192</v>
      </c>
      <c r="GQ35" s="13">
        <v>192</v>
      </c>
      <c r="GR35" s="13">
        <v>197</v>
      </c>
      <c r="GS35" s="13">
        <v>200</v>
      </c>
      <c r="GT35" s="13">
        <v>200</v>
      </c>
      <c r="GW35" s="13">
        <v>200</v>
      </c>
      <c r="GX35" s="13">
        <v>200</v>
      </c>
      <c r="GY35" s="13">
        <v>200</v>
      </c>
      <c r="GZ35" s="13">
        <v>200</v>
      </c>
      <c r="HA35" s="13">
        <v>200</v>
      </c>
      <c r="HD35" s="13">
        <v>200</v>
      </c>
      <c r="HE35" s="13">
        <v>200</v>
      </c>
      <c r="HF35" s="13">
        <v>200</v>
      </c>
      <c r="HG35" s="13">
        <v>205</v>
      </c>
      <c r="HH35" s="13">
        <v>205</v>
      </c>
      <c r="HK35" s="13">
        <v>205</v>
      </c>
      <c r="HL35" s="13">
        <v>205</v>
      </c>
      <c r="HM35" s="13">
        <v>205</v>
      </c>
      <c r="HN35" s="13">
        <v>205</v>
      </c>
      <c r="HO35" s="13">
        <v>205</v>
      </c>
      <c r="HR35" s="13">
        <v>205</v>
      </c>
      <c r="HS35" s="13">
        <v>205</v>
      </c>
      <c r="HT35" s="13">
        <v>205</v>
      </c>
      <c r="HU35" s="13">
        <v>205</v>
      </c>
      <c r="HV35" s="13">
        <v>205</v>
      </c>
      <c r="HY35" s="13">
        <v>205</v>
      </c>
      <c r="HZ35" s="13">
        <v>205</v>
      </c>
      <c r="IA35" s="13">
        <v>205</v>
      </c>
      <c r="IB35" s="13">
        <v>210</v>
      </c>
      <c r="IC35" s="13">
        <v>215</v>
      </c>
      <c r="IF35" s="13">
        <v>215</v>
      </c>
      <c r="IG35" s="13">
        <v>215</v>
      </c>
      <c r="IH35" s="13">
        <v>215</v>
      </c>
      <c r="II35" s="13">
        <v>215</v>
      </c>
      <c r="IJ35" s="13">
        <v>215</v>
      </c>
      <c r="IM35" s="13">
        <v>215</v>
      </c>
      <c r="IN35" s="13">
        <v>215</v>
      </c>
      <c r="IO35" s="13">
        <v>220</v>
      </c>
      <c r="IP35" s="13">
        <v>220</v>
      </c>
      <c r="IQ35" s="13">
        <v>220</v>
      </c>
      <c r="IT35" s="13">
        <v>220</v>
      </c>
      <c r="IU35" s="13">
        <v>220</v>
      </c>
      <c r="IV35" s="13">
        <v>220</v>
      </c>
      <c r="IW35" s="13">
        <v>220</v>
      </c>
      <c r="IX35" s="13">
        <v>225</v>
      </c>
      <c r="JA35" s="13">
        <v>225</v>
      </c>
      <c r="JB35" s="13">
        <v>230</v>
      </c>
      <c r="JC35" s="13">
        <v>230</v>
      </c>
      <c r="JD35" s="13">
        <v>230</v>
      </c>
      <c r="JE35" s="13">
        <v>230</v>
      </c>
      <c r="JH35" s="13">
        <v>230</v>
      </c>
      <c r="JI35" s="13">
        <v>235</v>
      </c>
      <c r="JJ35" s="13">
        <v>240</v>
      </c>
      <c r="JK35" s="13">
        <v>240</v>
      </c>
      <c r="JL35" s="13">
        <v>240</v>
      </c>
      <c r="JO35" s="13">
        <v>240</v>
      </c>
      <c r="JP35" s="13">
        <v>245</v>
      </c>
      <c r="JQ35" s="13">
        <v>245</v>
      </c>
      <c r="JR35" s="13">
        <v>250</v>
      </c>
      <c r="JS35" s="13">
        <v>255</v>
      </c>
      <c r="JV35" s="13">
        <v>255</v>
      </c>
      <c r="JW35" s="13">
        <v>260</v>
      </c>
      <c r="JX35" s="13">
        <v>265</v>
      </c>
      <c r="JY35" s="13">
        <v>270</v>
      </c>
      <c r="JZ35" s="13">
        <v>275</v>
      </c>
      <c r="KC35" s="13">
        <v>280</v>
      </c>
      <c r="KD35" s="13">
        <v>285</v>
      </c>
      <c r="KE35" s="13">
        <v>285</v>
      </c>
      <c r="KF35" s="13">
        <v>285</v>
      </c>
      <c r="KG35" s="13">
        <v>290</v>
      </c>
      <c r="KJ35" s="13">
        <v>295</v>
      </c>
      <c r="KK35" s="13">
        <v>295</v>
      </c>
      <c r="KL35" s="13">
        <v>295</v>
      </c>
      <c r="KM35" s="13">
        <v>295</v>
      </c>
      <c r="KN35" s="13">
        <v>300</v>
      </c>
      <c r="KQ35" s="13">
        <v>300</v>
      </c>
      <c r="KR35" s="13">
        <v>305</v>
      </c>
      <c r="KS35" s="13">
        <v>305</v>
      </c>
      <c r="KT35" s="13">
        <v>305</v>
      </c>
      <c r="KU35" s="13">
        <v>305</v>
      </c>
      <c r="KX35" s="13">
        <v>305</v>
      </c>
      <c r="KY35" s="13">
        <v>310</v>
      </c>
      <c r="KZ35" s="13">
        <v>310</v>
      </c>
      <c r="LA35" s="13">
        <v>310</v>
      </c>
      <c r="LB35" s="13">
        <v>310</v>
      </c>
      <c r="LE35" s="13">
        <v>310</v>
      </c>
      <c r="LF35" s="13">
        <v>310</v>
      </c>
      <c r="LG35" s="13">
        <v>310</v>
      </c>
      <c r="LH35" s="13">
        <v>310</v>
      </c>
      <c r="LI35" s="13">
        <v>310</v>
      </c>
      <c r="LL35" s="13">
        <v>310</v>
      </c>
      <c r="LM35" s="13">
        <v>310</v>
      </c>
      <c r="LN35" s="13">
        <v>310</v>
      </c>
      <c r="LO35" s="13">
        <v>310</v>
      </c>
      <c r="LP35" s="13">
        <v>310</v>
      </c>
      <c r="LS35" s="13">
        <v>310</v>
      </c>
      <c r="LT35" s="13">
        <v>310</v>
      </c>
      <c r="LU35" s="13">
        <v>310</v>
      </c>
      <c r="LV35" s="13">
        <v>310</v>
      </c>
      <c r="LW35" s="13">
        <v>310</v>
      </c>
      <c r="LZ35" s="13">
        <v>310</v>
      </c>
      <c r="MA35" s="13">
        <v>295</v>
      </c>
      <c r="MB35" s="13">
        <v>295</v>
      </c>
      <c r="MC35" s="13">
        <v>295</v>
      </c>
      <c r="MD35" s="13">
        <v>290</v>
      </c>
      <c r="MG35" s="13">
        <v>290</v>
      </c>
      <c r="MH35" s="13">
        <v>280</v>
      </c>
      <c r="MI35" s="13">
        <v>280</v>
      </c>
      <c r="MJ35" s="13">
        <v>280</v>
      </c>
      <c r="MK35" s="13">
        <v>280</v>
      </c>
      <c r="MN35" s="13">
        <v>280</v>
      </c>
      <c r="MO35" s="13">
        <v>280</v>
      </c>
      <c r="MP35" s="13">
        <v>270</v>
      </c>
      <c r="MQ35" s="13">
        <v>270</v>
      </c>
      <c r="MR35" s="13">
        <v>270</v>
      </c>
      <c r="MU35" s="13">
        <v>270</v>
      </c>
      <c r="MW35" s="13">
        <v>270</v>
      </c>
      <c r="MX35" s="13">
        <v>270</v>
      </c>
      <c r="MY35" s="13">
        <v>275</v>
      </c>
      <c r="NB35" s="13">
        <v>275</v>
      </c>
    </row>
    <row r="36" spans="1:366" s="12" customFormat="1" ht="15.75" customHeight="1" x14ac:dyDescent="0.25">
      <c r="A36" s="4" t="s">
        <v>32</v>
      </c>
      <c r="B36" s="12">
        <v>252.3</v>
      </c>
      <c r="C36" s="12">
        <v>255.5</v>
      </c>
      <c r="D36" s="12">
        <v>250.15</v>
      </c>
      <c r="E36" s="12">
        <v>251.75</v>
      </c>
      <c r="F36" s="12">
        <v>251.45</v>
      </c>
      <c r="I36" s="12">
        <v>252.65</v>
      </c>
      <c r="J36" s="12">
        <v>249.05</v>
      </c>
      <c r="K36" s="12">
        <v>250.4</v>
      </c>
      <c r="L36" s="12">
        <v>250.95</v>
      </c>
      <c r="M36" s="12">
        <v>251.3</v>
      </c>
      <c r="P36" s="12">
        <v>248.55</v>
      </c>
      <c r="Q36" s="12">
        <v>249.7</v>
      </c>
      <c r="R36" s="12">
        <v>249.5</v>
      </c>
      <c r="S36" s="12">
        <v>251.1</v>
      </c>
      <c r="T36" s="12">
        <v>249.6</v>
      </c>
      <c r="W36" s="12">
        <v>249.1</v>
      </c>
      <c r="X36" s="12">
        <v>248</v>
      </c>
      <c r="Y36" s="12">
        <v>248</v>
      </c>
      <c r="Z36" s="12">
        <v>247.7</v>
      </c>
      <c r="AA36" s="12">
        <v>247.1</v>
      </c>
      <c r="AD36" s="12">
        <v>248.55</v>
      </c>
      <c r="AE36" s="12">
        <v>247.2</v>
      </c>
      <c r="AF36" s="12">
        <v>245</v>
      </c>
      <c r="AG36" s="12">
        <v>242.9</v>
      </c>
      <c r="AH36" s="12">
        <v>240.2</v>
      </c>
      <c r="AK36" s="12">
        <v>239.7</v>
      </c>
      <c r="AL36" s="12">
        <v>237.55</v>
      </c>
      <c r="AM36" s="12">
        <v>238</v>
      </c>
      <c r="AN36" s="12">
        <v>239.15</v>
      </c>
      <c r="AO36" s="12">
        <v>239.15</v>
      </c>
      <c r="AR36" s="12">
        <v>239.15</v>
      </c>
      <c r="AS36" s="12">
        <v>239.15</v>
      </c>
      <c r="AT36" s="12">
        <v>237.8</v>
      </c>
      <c r="AU36" s="12">
        <v>238.95</v>
      </c>
      <c r="AV36" s="12">
        <v>240.45</v>
      </c>
      <c r="AY36" s="12">
        <v>239.2</v>
      </c>
      <c r="AZ36" s="12">
        <v>235.5</v>
      </c>
      <c r="BA36" s="12">
        <v>236.35</v>
      </c>
      <c r="BB36" s="12">
        <v>235.6</v>
      </c>
      <c r="BC36" s="12">
        <v>236.25</v>
      </c>
      <c r="BF36" s="12">
        <v>236.45</v>
      </c>
      <c r="BG36" s="12">
        <v>235.2</v>
      </c>
      <c r="BH36" s="12">
        <v>234.9</v>
      </c>
      <c r="BI36" s="12">
        <v>235.4</v>
      </c>
      <c r="BJ36" s="12">
        <v>235.05</v>
      </c>
      <c r="BM36" s="12">
        <v>235.1</v>
      </c>
      <c r="BN36" s="12">
        <v>233.3</v>
      </c>
      <c r="BO36" s="12">
        <v>234.05</v>
      </c>
      <c r="BP36" s="12">
        <v>236.7</v>
      </c>
      <c r="BQ36" s="12">
        <v>234.6</v>
      </c>
      <c r="BT36" s="12">
        <v>233.85</v>
      </c>
      <c r="BU36" s="12">
        <v>233.15</v>
      </c>
      <c r="BV36" s="12">
        <v>232.3</v>
      </c>
      <c r="BW36" s="12">
        <v>233.6</v>
      </c>
      <c r="BX36" s="12">
        <v>231.5</v>
      </c>
      <c r="CA36" s="12">
        <v>231.25</v>
      </c>
      <c r="CB36" s="12">
        <v>228.5</v>
      </c>
      <c r="CC36" s="12">
        <v>230.9</v>
      </c>
      <c r="CD36" s="12">
        <v>231.7</v>
      </c>
      <c r="CE36" s="12">
        <v>232.3</v>
      </c>
      <c r="CH36" s="12">
        <v>232</v>
      </c>
      <c r="CI36" s="12">
        <v>232.2</v>
      </c>
      <c r="CJ36" s="12">
        <v>231.8</v>
      </c>
      <c r="CK36" s="12">
        <v>232.3</v>
      </c>
      <c r="CL36" s="12">
        <v>232.3</v>
      </c>
      <c r="CO36" s="12">
        <v>228.05</v>
      </c>
      <c r="CP36" s="12">
        <v>228.6</v>
      </c>
      <c r="CQ36" s="12">
        <v>227.3</v>
      </c>
      <c r="CR36" s="12">
        <v>227.95</v>
      </c>
      <c r="CS36" s="12">
        <v>230.4</v>
      </c>
      <c r="CV36" s="12">
        <v>225.9</v>
      </c>
      <c r="CW36" s="12">
        <v>229</v>
      </c>
      <c r="CX36" s="12">
        <v>233.2</v>
      </c>
      <c r="CY36" s="12">
        <v>230.4</v>
      </c>
      <c r="CZ36" s="12">
        <v>231.2</v>
      </c>
      <c r="DC36" s="12">
        <v>230.7</v>
      </c>
      <c r="DD36" s="12">
        <v>230.8</v>
      </c>
      <c r="DE36" s="12">
        <v>229.2</v>
      </c>
      <c r="DF36" s="12">
        <v>232.05</v>
      </c>
      <c r="DG36" s="12">
        <v>234.5</v>
      </c>
      <c r="DJ36" s="12">
        <v>231</v>
      </c>
      <c r="DK36" s="12">
        <v>233.95</v>
      </c>
      <c r="DL36" s="12">
        <v>232.6</v>
      </c>
      <c r="DM36" s="12">
        <v>233.15</v>
      </c>
      <c r="DN36" s="12">
        <v>232.25</v>
      </c>
      <c r="DQ36" s="12">
        <v>229.6</v>
      </c>
      <c r="DR36" s="12">
        <v>229.35</v>
      </c>
      <c r="DS36" s="12">
        <v>229.35</v>
      </c>
      <c r="DT36" s="12">
        <v>231.1</v>
      </c>
      <c r="DU36" s="12">
        <v>233.8</v>
      </c>
      <c r="DX36" s="12">
        <v>233.75</v>
      </c>
      <c r="DY36" s="12">
        <v>233.15</v>
      </c>
      <c r="DZ36" s="12">
        <v>233.05</v>
      </c>
      <c r="EA36" s="12">
        <v>231.8</v>
      </c>
      <c r="EB36" s="12">
        <v>230.15</v>
      </c>
      <c r="EE36" s="12">
        <v>228.65</v>
      </c>
      <c r="EF36" s="12">
        <v>227</v>
      </c>
      <c r="EG36" s="12">
        <v>226.5</v>
      </c>
      <c r="EH36" s="12">
        <v>225.9</v>
      </c>
      <c r="EI36" s="12">
        <v>225.6</v>
      </c>
      <c r="EL36" s="12">
        <v>225.6</v>
      </c>
      <c r="EM36" s="12">
        <v>225.1</v>
      </c>
      <c r="EN36" s="12">
        <v>223.7</v>
      </c>
      <c r="EO36" s="12">
        <v>222.5</v>
      </c>
      <c r="EP36" s="12">
        <v>222.05</v>
      </c>
      <c r="ES36" s="12">
        <v>221.4</v>
      </c>
      <c r="ET36" s="12">
        <v>221.9</v>
      </c>
      <c r="EU36" s="12">
        <v>221.5</v>
      </c>
      <c r="EV36" s="12">
        <v>221.5</v>
      </c>
      <c r="EW36" s="12">
        <v>221.15</v>
      </c>
      <c r="EZ36" s="12">
        <v>216.7</v>
      </c>
      <c r="FA36" s="12">
        <v>216.6</v>
      </c>
      <c r="FB36" s="12">
        <v>216.55</v>
      </c>
      <c r="FC36" s="12">
        <v>215.95</v>
      </c>
      <c r="FD36" s="12">
        <v>215.3</v>
      </c>
      <c r="FG36" s="12">
        <v>215.8</v>
      </c>
      <c r="FH36" s="12">
        <v>216</v>
      </c>
      <c r="FI36" s="12">
        <v>219.25</v>
      </c>
      <c r="FJ36" s="12">
        <v>220.5</v>
      </c>
      <c r="FK36" s="12">
        <v>221.25</v>
      </c>
      <c r="FN36" s="12">
        <v>221.5</v>
      </c>
      <c r="FO36" s="12">
        <v>221.5</v>
      </c>
      <c r="FP36" s="12">
        <v>222.6</v>
      </c>
      <c r="FQ36" s="12">
        <v>223.6</v>
      </c>
      <c r="FR36" s="12">
        <v>223.75</v>
      </c>
      <c r="FU36" s="12">
        <v>225.65</v>
      </c>
      <c r="FV36" s="12">
        <v>225.4</v>
      </c>
      <c r="FW36" s="12">
        <v>225</v>
      </c>
      <c r="FX36" s="12">
        <v>226</v>
      </c>
      <c r="FY36" s="12">
        <v>225.15</v>
      </c>
      <c r="GB36" s="12">
        <v>225.65</v>
      </c>
      <c r="GC36" s="12">
        <v>225.3</v>
      </c>
      <c r="GD36" s="12">
        <v>224.25</v>
      </c>
      <c r="GE36" s="12">
        <v>227.15</v>
      </c>
      <c r="GF36" s="12">
        <v>227.3</v>
      </c>
      <c r="GI36" s="12">
        <v>228</v>
      </c>
      <c r="GJ36" s="12">
        <v>228</v>
      </c>
      <c r="GK36" s="12">
        <v>227.25</v>
      </c>
      <c r="GL36" s="12">
        <v>226.55</v>
      </c>
      <c r="GM36" s="12">
        <v>227.1</v>
      </c>
      <c r="GP36" s="12">
        <v>226.5</v>
      </c>
      <c r="GQ36" s="12">
        <v>230.4</v>
      </c>
      <c r="GR36" s="12">
        <v>231.2</v>
      </c>
      <c r="GS36" s="12">
        <v>232.75</v>
      </c>
      <c r="GT36" s="12">
        <v>232.3</v>
      </c>
      <c r="GW36" s="12">
        <v>231.5</v>
      </c>
      <c r="GX36" s="12">
        <v>230.4</v>
      </c>
      <c r="GY36" s="12">
        <v>229.7</v>
      </c>
      <c r="GZ36" s="12">
        <v>232.2</v>
      </c>
      <c r="HA36" s="12">
        <v>232.35</v>
      </c>
      <c r="HD36" s="12">
        <v>232.35</v>
      </c>
      <c r="HE36" s="12">
        <v>232.6</v>
      </c>
      <c r="HF36" s="12">
        <v>232.5</v>
      </c>
      <c r="HG36" s="12">
        <v>231.95</v>
      </c>
      <c r="HH36" s="12">
        <v>233.15</v>
      </c>
      <c r="HK36" s="12">
        <v>234.4</v>
      </c>
      <c r="HL36" s="12">
        <v>234.7</v>
      </c>
      <c r="HM36" s="12">
        <v>230.55</v>
      </c>
      <c r="HN36" s="12">
        <v>231.2</v>
      </c>
      <c r="HO36" s="12">
        <v>234.3</v>
      </c>
      <c r="HR36" s="12">
        <v>235.4</v>
      </c>
      <c r="HS36" s="12">
        <v>235.4</v>
      </c>
      <c r="HT36" s="12">
        <v>234.2</v>
      </c>
      <c r="HU36" s="12">
        <v>232.85</v>
      </c>
      <c r="HV36" s="12">
        <v>233.5</v>
      </c>
      <c r="HY36" s="12">
        <v>233.45</v>
      </c>
      <c r="HZ36" s="12">
        <v>234.75</v>
      </c>
      <c r="IA36" s="12">
        <v>235.5</v>
      </c>
      <c r="IB36" s="12">
        <v>236.3</v>
      </c>
      <c r="IC36" s="12">
        <v>237.7</v>
      </c>
      <c r="IF36" s="12">
        <v>237.8</v>
      </c>
      <c r="IG36" s="12">
        <v>237.85</v>
      </c>
      <c r="IH36" s="12">
        <v>237.9</v>
      </c>
      <c r="II36" s="12">
        <v>239</v>
      </c>
      <c r="IJ36" s="12">
        <v>239.75</v>
      </c>
      <c r="IM36" s="12">
        <v>237.4</v>
      </c>
      <c r="IN36" s="12">
        <v>241.8</v>
      </c>
      <c r="IO36" s="12">
        <v>243.6</v>
      </c>
      <c r="IP36" s="12">
        <v>246.8</v>
      </c>
      <c r="IQ36" s="12">
        <v>246.9</v>
      </c>
      <c r="IT36" s="12">
        <v>247.15</v>
      </c>
      <c r="IU36" s="12">
        <v>247.2</v>
      </c>
      <c r="IV36" s="12">
        <v>249.35</v>
      </c>
      <c r="IW36" s="12">
        <v>251.35</v>
      </c>
      <c r="IX36" s="12">
        <v>254</v>
      </c>
      <c r="JA36" s="12">
        <v>252.45</v>
      </c>
      <c r="JB36" s="12">
        <v>257.05</v>
      </c>
      <c r="JC36" s="12">
        <v>257.3</v>
      </c>
      <c r="JD36" s="12">
        <v>259.95</v>
      </c>
      <c r="JE36" s="12">
        <v>261.05</v>
      </c>
      <c r="JH36" s="12">
        <v>261.7</v>
      </c>
      <c r="JI36" s="12">
        <v>265.05</v>
      </c>
      <c r="JJ36" s="12">
        <v>265.60000000000002</v>
      </c>
      <c r="JK36" s="12">
        <v>270.55</v>
      </c>
      <c r="JL36" s="12">
        <v>273.89999999999998</v>
      </c>
      <c r="JO36" s="12">
        <v>274.35000000000002</v>
      </c>
      <c r="JP36" s="12">
        <v>276.35000000000002</v>
      </c>
      <c r="JQ36" s="12">
        <v>281</v>
      </c>
      <c r="JR36" s="12">
        <v>285.8</v>
      </c>
      <c r="JS36" s="12">
        <v>291.8</v>
      </c>
      <c r="JV36" s="12">
        <v>293.14999999999998</v>
      </c>
      <c r="JW36" s="12">
        <v>294.2</v>
      </c>
      <c r="JX36" s="12">
        <v>293.89999999999998</v>
      </c>
      <c r="JY36" s="12">
        <v>294.5</v>
      </c>
      <c r="JZ36" s="12">
        <v>297.5</v>
      </c>
      <c r="KC36" s="12">
        <v>298.55</v>
      </c>
      <c r="KD36" s="12">
        <v>299.25</v>
      </c>
      <c r="KE36" s="12">
        <v>300.3</v>
      </c>
      <c r="KF36" s="12">
        <v>301.95</v>
      </c>
      <c r="KG36" s="12">
        <v>302.10000000000002</v>
      </c>
      <c r="KJ36" s="12">
        <v>306.3</v>
      </c>
      <c r="KK36" s="12">
        <v>308.10000000000002</v>
      </c>
      <c r="KL36" s="12">
        <v>308.8</v>
      </c>
      <c r="KM36" s="12">
        <v>312.75</v>
      </c>
      <c r="KN36" s="12">
        <v>313.10000000000002</v>
      </c>
      <c r="KQ36" s="12">
        <v>314.10000000000002</v>
      </c>
      <c r="KR36" s="12">
        <v>315.7</v>
      </c>
      <c r="KS36" s="12">
        <v>318.3</v>
      </c>
      <c r="KT36" s="12">
        <v>318.60000000000002</v>
      </c>
      <c r="KU36" s="12">
        <v>320.55</v>
      </c>
      <c r="KX36" s="12">
        <v>320.8</v>
      </c>
      <c r="KY36" s="12">
        <v>320.89999999999998</v>
      </c>
      <c r="KZ36" s="12">
        <v>325.5</v>
      </c>
      <c r="LA36" s="12">
        <v>326.3</v>
      </c>
      <c r="LB36" s="16">
        <v>329.05</v>
      </c>
      <c r="LE36" s="12">
        <v>334.6</v>
      </c>
      <c r="LF36" s="12">
        <v>335.15</v>
      </c>
      <c r="LG36" s="12">
        <v>339.6</v>
      </c>
      <c r="LH36" s="12">
        <v>342.2</v>
      </c>
      <c r="LI36" s="12">
        <v>342.2</v>
      </c>
      <c r="LL36" s="12">
        <v>344.2</v>
      </c>
      <c r="LM36" s="12">
        <v>344.45</v>
      </c>
      <c r="LN36" s="12">
        <v>344.45</v>
      </c>
      <c r="LO36" s="12">
        <v>347.05</v>
      </c>
      <c r="LP36" s="12">
        <v>347.55</v>
      </c>
      <c r="LS36" s="12">
        <v>349.75</v>
      </c>
      <c r="LT36" s="12">
        <v>352</v>
      </c>
      <c r="LU36" s="12">
        <v>352.65</v>
      </c>
      <c r="LV36" s="12">
        <v>352.1</v>
      </c>
      <c r="LW36" s="12">
        <v>351.95</v>
      </c>
      <c r="LZ36" s="12">
        <v>351.8</v>
      </c>
      <c r="MA36" s="12">
        <v>336.4</v>
      </c>
      <c r="MB36" s="12">
        <v>332.35</v>
      </c>
      <c r="MC36" s="12">
        <v>323.89999999999998</v>
      </c>
      <c r="MD36" s="12">
        <v>323.7</v>
      </c>
      <c r="MG36" s="12">
        <v>322.14999999999998</v>
      </c>
      <c r="MH36" s="12">
        <v>316.10000000000002</v>
      </c>
      <c r="MI36" s="12">
        <v>316.45</v>
      </c>
      <c r="MJ36" s="12">
        <v>316.85000000000002</v>
      </c>
      <c r="MK36" s="12">
        <v>313.8</v>
      </c>
      <c r="MN36" s="12">
        <v>309.8</v>
      </c>
      <c r="MO36" s="12">
        <v>310.89999999999998</v>
      </c>
      <c r="MP36" s="12">
        <v>315.14999999999998</v>
      </c>
      <c r="MQ36" s="12">
        <v>315.55</v>
      </c>
      <c r="MR36" s="12">
        <v>315.10000000000002</v>
      </c>
      <c r="MU36" s="12">
        <v>314.60000000000002</v>
      </c>
      <c r="MW36" s="12">
        <v>314.60000000000002</v>
      </c>
      <c r="MX36" s="12">
        <v>315.85000000000002</v>
      </c>
      <c r="MY36" s="12">
        <v>318.35000000000002</v>
      </c>
      <c r="NB36" s="12">
        <v>317.39999999999998</v>
      </c>
    </row>
    <row r="37" spans="1:366" s="13" customFormat="1" ht="15" x14ac:dyDescent="0.25">
      <c r="A37" s="3" t="s">
        <v>33</v>
      </c>
      <c r="B37" s="13">
        <f>30*8</f>
        <v>240</v>
      </c>
      <c r="C37" s="13">
        <f>30*8</f>
        <v>240</v>
      </c>
      <c r="D37" s="13">
        <f>30*8</f>
        <v>240</v>
      </c>
      <c r="E37" s="13">
        <f>30*8</f>
        <v>240</v>
      </c>
      <c r="F37" s="13">
        <f>30*8</f>
        <v>240</v>
      </c>
      <c r="I37" s="13">
        <f>30*8.5</f>
        <v>255</v>
      </c>
      <c r="J37" s="13">
        <f>30*8.5</f>
        <v>255</v>
      </c>
      <c r="K37" s="13">
        <f>30*8.5</f>
        <v>255</v>
      </c>
      <c r="L37" s="13">
        <f>30*8.5</f>
        <v>255</v>
      </c>
      <c r="M37" s="13">
        <f>30*8.5</f>
        <v>255</v>
      </c>
      <c r="P37" s="13">
        <f>30*8.5</f>
        <v>255</v>
      </c>
      <c r="Q37" s="13">
        <f>30*8.5</f>
        <v>255</v>
      </c>
      <c r="R37" s="13">
        <f>30*8.5</f>
        <v>255</v>
      </c>
      <c r="S37" s="13">
        <f>30*8.5</f>
        <v>255</v>
      </c>
      <c r="T37" s="13">
        <f>30*8.95</f>
        <v>268.5</v>
      </c>
      <c r="W37" s="13">
        <f>30*8.95</f>
        <v>268.5</v>
      </c>
      <c r="X37" s="13">
        <f>30*8</f>
        <v>240</v>
      </c>
      <c r="Y37" s="13">
        <f>30*8</f>
        <v>240</v>
      </c>
      <c r="Z37" s="13">
        <f>30*8</f>
        <v>240</v>
      </c>
      <c r="AA37" s="13">
        <f>30*8</f>
        <v>240</v>
      </c>
      <c r="AD37" s="13">
        <f>30*8</f>
        <v>240</v>
      </c>
      <c r="AE37" s="13">
        <f>30*8</f>
        <v>240</v>
      </c>
      <c r="AF37" s="13">
        <f>30*8</f>
        <v>240</v>
      </c>
      <c r="AG37" s="13">
        <f>30*8</f>
        <v>240</v>
      </c>
      <c r="AH37" s="13">
        <f>30*8</f>
        <v>240</v>
      </c>
      <c r="AK37" s="13">
        <f>30*8</f>
        <v>240</v>
      </c>
      <c r="AL37" s="13">
        <f>30*7.95</f>
        <v>238.5</v>
      </c>
      <c r="AM37" s="13">
        <f>30*7.95</f>
        <v>238.5</v>
      </c>
      <c r="AN37" s="13">
        <f>30*7.95</f>
        <v>238.5</v>
      </c>
      <c r="AO37" s="13">
        <f>30*7.95</f>
        <v>238.5</v>
      </c>
      <c r="AR37" s="13">
        <f>30*7.95</f>
        <v>238.5</v>
      </c>
      <c r="AS37" s="13">
        <f>30*7.95</f>
        <v>238.5</v>
      </c>
      <c r="AT37" s="13">
        <f>30*7.95</f>
        <v>238.5</v>
      </c>
      <c r="AU37" s="13">
        <f>30*7.95</f>
        <v>238.5</v>
      </c>
      <c r="AV37" s="13">
        <f>30*7.95</f>
        <v>238.5</v>
      </c>
      <c r="AY37" s="13">
        <f>30*7.95</f>
        <v>238.5</v>
      </c>
      <c r="AZ37" s="13">
        <f>30*7.95</f>
        <v>238.5</v>
      </c>
      <c r="BA37" s="13">
        <f>30*8</f>
        <v>240</v>
      </c>
      <c r="BB37" s="13">
        <f>30*8</f>
        <v>240</v>
      </c>
      <c r="BC37" s="13">
        <f>30*8</f>
        <v>240</v>
      </c>
      <c r="BF37" s="13">
        <f>30*8.05</f>
        <v>241.50000000000003</v>
      </c>
      <c r="BG37" s="13">
        <f>30*8.05</f>
        <v>241.50000000000003</v>
      </c>
      <c r="BH37" s="13">
        <f>30*8.05</f>
        <v>241.50000000000003</v>
      </c>
      <c r="BI37" s="13">
        <f>30*8.05</f>
        <v>241.50000000000003</v>
      </c>
      <c r="BJ37" s="13">
        <f>30*8.05</f>
        <v>241.50000000000003</v>
      </c>
      <c r="BM37" s="13">
        <f>30*8.1</f>
        <v>243</v>
      </c>
      <c r="BN37" s="13">
        <f>30*8.1</f>
        <v>243</v>
      </c>
      <c r="BO37" s="13">
        <f>30*8.1</f>
        <v>243</v>
      </c>
      <c r="BP37" s="13">
        <f>30*8.1</f>
        <v>243</v>
      </c>
      <c r="BQ37" s="13">
        <f>30*8.1</f>
        <v>243</v>
      </c>
      <c r="BT37" s="13">
        <f>30*8.1</f>
        <v>243</v>
      </c>
      <c r="BU37" s="13">
        <f>30*8.05</f>
        <v>241.50000000000003</v>
      </c>
      <c r="BV37" s="13">
        <f>30*8.05</f>
        <v>241.50000000000003</v>
      </c>
      <c r="BW37" s="13">
        <f>30*8.05</f>
        <v>241.50000000000003</v>
      </c>
      <c r="BX37" s="13">
        <f>30*8.05</f>
        <v>241.50000000000003</v>
      </c>
      <c r="CA37" s="13">
        <f>30*8.05</f>
        <v>241.50000000000003</v>
      </c>
      <c r="CB37" s="13">
        <f>30*8.05</f>
        <v>241.50000000000003</v>
      </c>
      <c r="CC37" s="13">
        <f>30*7.95</f>
        <v>238.5</v>
      </c>
      <c r="CD37" s="13">
        <f>30*7.95</f>
        <v>238.5</v>
      </c>
      <c r="CE37" s="13">
        <f>30*7.9</f>
        <v>237</v>
      </c>
      <c r="CH37" s="13">
        <f>30*7.9</f>
        <v>237</v>
      </c>
      <c r="CI37" s="13">
        <f>30*7.9</f>
        <v>237</v>
      </c>
      <c r="CJ37" s="13">
        <f>30*7.9</f>
        <v>237</v>
      </c>
      <c r="CK37" s="13">
        <f>30*7.9</f>
        <v>237</v>
      </c>
      <c r="CL37" s="13">
        <f>30*7.9</f>
        <v>237</v>
      </c>
      <c r="CO37" s="13">
        <f>30*7.9</f>
        <v>237</v>
      </c>
      <c r="CP37" s="13">
        <f>30*7.9</f>
        <v>237</v>
      </c>
      <c r="CQ37" s="13">
        <f>30*7.9</f>
        <v>237</v>
      </c>
      <c r="CR37" s="13">
        <f>30*7.95</f>
        <v>238.5</v>
      </c>
      <c r="CS37" s="13">
        <f>30*7.95</f>
        <v>238.5</v>
      </c>
      <c r="CV37" s="13">
        <f>30*7.95</f>
        <v>238.5</v>
      </c>
      <c r="CW37" s="13">
        <f>30*7.95</f>
        <v>238.5</v>
      </c>
      <c r="CX37" s="13">
        <f>30*7.95</f>
        <v>238.5</v>
      </c>
      <c r="CY37" s="13">
        <f>30*7.95</f>
        <v>238.5</v>
      </c>
      <c r="CZ37" s="13">
        <f>30*7.95</f>
        <v>238.5</v>
      </c>
      <c r="DC37" s="13">
        <f>30*7.95</f>
        <v>238.5</v>
      </c>
      <c r="DD37" s="13">
        <f>30*7.95</f>
        <v>238.5</v>
      </c>
      <c r="DE37" s="13">
        <f t="shared" ref="DE37:DG37" si="360">30*7.95</f>
        <v>238.5</v>
      </c>
      <c r="DF37" s="13">
        <f t="shared" si="360"/>
        <v>238.5</v>
      </c>
      <c r="DG37" s="13">
        <f t="shared" si="360"/>
        <v>238.5</v>
      </c>
      <c r="DJ37" s="13">
        <f>30*8</f>
        <v>240</v>
      </c>
      <c r="DK37" s="13">
        <f>30*8</f>
        <v>240</v>
      </c>
      <c r="DL37" s="13">
        <f>30*8.05</f>
        <v>241.50000000000003</v>
      </c>
      <c r="DM37" s="13">
        <f>30*8.05</f>
        <v>241.50000000000003</v>
      </c>
      <c r="DN37" s="13">
        <f>30*8.05</f>
        <v>241.50000000000003</v>
      </c>
      <c r="DQ37" s="13">
        <f>30*8.05</f>
        <v>241.50000000000003</v>
      </c>
      <c r="DR37" s="13">
        <f>30*8.05</f>
        <v>241.50000000000003</v>
      </c>
      <c r="DS37" s="13">
        <f>30*8.05</f>
        <v>241.50000000000003</v>
      </c>
      <c r="DT37" s="13">
        <f>30*8.1</f>
        <v>243</v>
      </c>
      <c r="DU37" s="13">
        <f>30*8.1</f>
        <v>243</v>
      </c>
      <c r="DX37" s="13">
        <f>30*8.1</f>
        <v>243</v>
      </c>
      <c r="DY37" s="13">
        <f>30*8.1</f>
        <v>243</v>
      </c>
      <c r="DZ37" s="13">
        <f>30*8.1</f>
        <v>243</v>
      </c>
      <c r="EA37" s="13">
        <f>30*8.1</f>
        <v>243</v>
      </c>
      <c r="EB37" s="13">
        <f>30*8.1</f>
        <v>243</v>
      </c>
      <c r="EE37" s="13">
        <f>30*8.1</f>
        <v>243</v>
      </c>
      <c r="EF37" s="13">
        <f>30*8.1</f>
        <v>243</v>
      </c>
      <c r="EG37" s="13">
        <f>30*8.1</f>
        <v>243</v>
      </c>
      <c r="EH37" s="13">
        <f>30*8.1</f>
        <v>243</v>
      </c>
      <c r="EI37" s="13">
        <f>30*8.1</f>
        <v>243</v>
      </c>
      <c r="EL37" s="13">
        <f>30*8.1</f>
        <v>243</v>
      </c>
      <c r="EM37" s="13">
        <f>30*8.1</f>
        <v>243</v>
      </c>
      <c r="EN37" s="13">
        <f>30*8.2</f>
        <v>245.99999999999997</v>
      </c>
      <c r="EO37" s="13">
        <f>30*8.2</f>
        <v>245.99999999999997</v>
      </c>
      <c r="EP37" s="13">
        <f>30*8.2</f>
        <v>245.99999999999997</v>
      </c>
      <c r="ES37" s="13">
        <f>30*8.2</f>
        <v>245.99999999999997</v>
      </c>
      <c r="ET37" s="13">
        <f>30*8.2</f>
        <v>245.99999999999997</v>
      </c>
      <c r="EU37" s="13">
        <f>30*8.2</f>
        <v>245.99999999999997</v>
      </c>
      <c r="EV37" s="13">
        <v>245.99999999999997</v>
      </c>
      <c r="EW37" s="13">
        <v>245.99999999999997</v>
      </c>
      <c r="EZ37" s="13">
        <f>30*8.5</f>
        <v>255</v>
      </c>
      <c r="FA37" s="13">
        <f>30*8.5</f>
        <v>255</v>
      </c>
      <c r="FB37" s="13">
        <f>30*8.5</f>
        <v>255</v>
      </c>
      <c r="FC37" s="13">
        <f>30*8.5</f>
        <v>255</v>
      </c>
      <c r="FD37" s="13">
        <f>30*8.5</f>
        <v>255</v>
      </c>
      <c r="FG37" s="13">
        <f>30*8.5</f>
        <v>255</v>
      </c>
      <c r="FH37" s="13">
        <f>30*8.5</f>
        <v>255</v>
      </c>
      <c r="FI37" s="13">
        <f>30*8.5</f>
        <v>255</v>
      </c>
      <c r="FJ37" s="13">
        <f>30*8.5</f>
        <v>255</v>
      </c>
      <c r="FK37" s="13">
        <f>30*8.5</f>
        <v>255</v>
      </c>
      <c r="FN37" s="13">
        <f>30*8.5</f>
        <v>255</v>
      </c>
      <c r="FO37" s="13">
        <f>30*8.4</f>
        <v>252</v>
      </c>
      <c r="FP37" s="13">
        <f>30*8.4</f>
        <v>252</v>
      </c>
      <c r="FQ37" s="13">
        <f>30*8.4</f>
        <v>252</v>
      </c>
      <c r="FR37" s="13">
        <f>30*8.3</f>
        <v>249.00000000000003</v>
      </c>
      <c r="FU37" s="13">
        <f>30*8.3</f>
        <v>249.00000000000003</v>
      </c>
      <c r="FV37" s="13">
        <f>30*8.3</f>
        <v>249.00000000000003</v>
      </c>
      <c r="FW37" s="13">
        <f>30*8.3</f>
        <v>249.00000000000003</v>
      </c>
      <c r="FX37" s="13">
        <f>30*8.3</f>
        <v>249.00000000000003</v>
      </c>
      <c r="FY37" s="13">
        <f>30*8.3</f>
        <v>249.00000000000003</v>
      </c>
      <c r="GB37" s="13">
        <f>30*8.3</f>
        <v>249.00000000000003</v>
      </c>
      <c r="GC37" s="13">
        <f>30*8.3</f>
        <v>249.00000000000003</v>
      </c>
      <c r="GD37" s="13">
        <f>30*8.45</f>
        <v>253.49999999999997</v>
      </c>
      <c r="GE37" s="13">
        <f>30*8.5</f>
        <v>255</v>
      </c>
      <c r="GF37" s="13">
        <f>30*8.5</f>
        <v>255</v>
      </c>
      <c r="GI37" s="13">
        <f>30*8.5</f>
        <v>255</v>
      </c>
      <c r="GJ37" s="13">
        <f>30*8.5</f>
        <v>255</v>
      </c>
      <c r="GK37" s="13">
        <f>30*8.5</f>
        <v>255</v>
      </c>
      <c r="GL37" s="13">
        <f>30*8.5</f>
        <v>255</v>
      </c>
      <c r="GM37" s="13">
        <f>30*8.7</f>
        <v>261</v>
      </c>
      <c r="GP37" s="13">
        <f>30*8.7</f>
        <v>261</v>
      </c>
      <c r="GQ37" s="13">
        <f>30*8.7</f>
        <v>261</v>
      </c>
      <c r="GR37" s="13">
        <f>30*8.7</f>
        <v>261</v>
      </c>
      <c r="GS37" s="13">
        <f>30*8.7</f>
        <v>261</v>
      </c>
      <c r="GT37" s="13">
        <f>30*8.8</f>
        <v>264</v>
      </c>
      <c r="GW37" s="13">
        <f>30*8.9</f>
        <v>267</v>
      </c>
      <c r="GX37" s="13">
        <f>30*8.9</f>
        <v>267</v>
      </c>
      <c r="GY37" s="13">
        <f>30*8.9</f>
        <v>267</v>
      </c>
      <c r="GZ37" s="13">
        <f>30*8.9</f>
        <v>267</v>
      </c>
      <c r="HA37" s="13">
        <f>30*9.1</f>
        <v>273</v>
      </c>
      <c r="HD37" s="13">
        <f>30*9.1</f>
        <v>273</v>
      </c>
      <c r="HE37" s="13">
        <f>30*9.1</f>
        <v>273</v>
      </c>
      <c r="HF37" s="13">
        <f>30*9.1</f>
        <v>273</v>
      </c>
      <c r="HG37" s="13">
        <f>30*9.1</f>
        <v>273</v>
      </c>
      <c r="HH37" s="13">
        <f>30*9.1</f>
        <v>273</v>
      </c>
      <c r="HK37" s="13">
        <f>30*9.1</f>
        <v>273</v>
      </c>
      <c r="HL37" s="13">
        <f>30*9.1</f>
        <v>273</v>
      </c>
      <c r="HM37" s="13">
        <f>30*9.1</f>
        <v>273</v>
      </c>
      <c r="HN37" s="13">
        <f>30*9.1</f>
        <v>273</v>
      </c>
      <c r="HO37" s="13">
        <f>30*9.1</f>
        <v>273</v>
      </c>
      <c r="HR37" s="13">
        <f>30*9.1</f>
        <v>273</v>
      </c>
      <c r="HS37" s="13">
        <f>30*9.1</f>
        <v>273</v>
      </c>
      <c r="HT37" s="13">
        <f>30*9.1</f>
        <v>273</v>
      </c>
      <c r="HU37" s="13">
        <f>30*9.1</f>
        <v>273</v>
      </c>
      <c r="HV37" s="13">
        <f>30*9.1</f>
        <v>273</v>
      </c>
      <c r="HY37" s="13">
        <f>30*9.1</f>
        <v>273</v>
      </c>
      <c r="HZ37" s="13">
        <f>30*9.1</f>
        <v>273</v>
      </c>
      <c r="IA37" s="13">
        <f>30*9.1</f>
        <v>273</v>
      </c>
      <c r="IB37" s="13">
        <f>30*9.1</f>
        <v>273</v>
      </c>
      <c r="IC37" s="13">
        <f>30*9.1</f>
        <v>273</v>
      </c>
      <c r="IF37" s="13">
        <f>30*9.1</f>
        <v>273</v>
      </c>
      <c r="IG37" s="13">
        <f>30*9.1</f>
        <v>273</v>
      </c>
      <c r="IH37" s="13">
        <f>30*9.1</f>
        <v>273</v>
      </c>
      <c r="II37" s="13">
        <f>30*9.1</f>
        <v>273</v>
      </c>
      <c r="IJ37" s="13">
        <f>30*9.1</f>
        <v>273</v>
      </c>
      <c r="IM37" s="13">
        <f>30*9.1</f>
        <v>273</v>
      </c>
      <c r="IN37" s="13">
        <f>30*9.1</f>
        <v>273</v>
      </c>
      <c r="IO37" s="13">
        <f>30*9.05</f>
        <v>271.5</v>
      </c>
      <c r="IP37" s="13">
        <f>30*9</f>
        <v>270</v>
      </c>
      <c r="IQ37" s="13">
        <f>30*9</f>
        <v>270</v>
      </c>
      <c r="IT37" s="13">
        <f>30*9</f>
        <v>270</v>
      </c>
      <c r="IU37" s="13">
        <f>30*9</f>
        <v>270</v>
      </c>
      <c r="IV37" s="13">
        <f>30*9</f>
        <v>270</v>
      </c>
      <c r="IW37" s="13">
        <f>30*9</f>
        <v>270</v>
      </c>
      <c r="IX37" s="13">
        <f>30*9</f>
        <v>270</v>
      </c>
      <c r="JA37" s="13">
        <f>30*9</f>
        <v>270</v>
      </c>
      <c r="JB37" s="13">
        <f>30*9</f>
        <v>270</v>
      </c>
      <c r="JC37" s="13">
        <f>30*9</f>
        <v>270</v>
      </c>
      <c r="JD37" s="13">
        <f>30*9</f>
        <v>270</v>
      </c>
      <c r="JE37" s="13">
        <f>30*9</f>
        <v>270</v>
      </c>
      <c r="JH37" s="13">
        <f>30*9</f>
        <v>270</v>
      </c>
      <c r="JI37" s="13">
        <f>30*9</f>
        <v>270</v>
      </c>
      <c r="JJ37" s="13">
        <f>30*8.8</f>
        <v>264</v>
      </c>
      <c r="JK37" s="13">
        <f>30*8.8</f>
        <v>264</v>
      </c>
      <c r="JL37" s="13">
        <f>30*8.8</f>
        <v>264</v>
      </c>
      <c r="JO37" s="13">
        <f>30*8.8</f>
        <v>264</v>
      </c>
      <c r="JP37" s="13">
        <f>30*8.8</f>
        <v>264</v>
      </c>
      <c r="JQ37" s="13">
        <f>30*8.8</f>
        <v>264</v>
      </c>
      <c r="JR37" s="13">
        <f>30*8.8</f>
        <v>264</v>
      </c>
      <c r="JS37" s="13">
        <f>30*8.8</f>
        <v>264</v>
      </c>
      <c r="JV37" s="13">
        <f>30*8.8</f>
        <v>264</v>
      </c>
      <c r="JW37" s="13">
        <f>30*8.8</f>
        <v>264</v>
      </c>
      <c r="JX37" s="13">
        <f>30*8.8</f>
        <v>264</v>
      </c>
      <c r="JY37" s="13">
        <f>30*8.8</f>
        <v>264</v>
      </c>
      <c r="JZ37" s="13">
        <f>30*8.8</f>
        <v>264</v>
      </c>
      <c r="KC37" s="13">
        <f>30*8.8</f>
        <v>264</v>
      </c>
      <c r="KD37" s="13">
        <f>30*8.8</f>
        <v>264</v>
      </c>
      <c r="KE37" s="13">
        <f>30*8.8</f>
        <v>264</v>
      </c>
      <c r="KF37" s="13">
        <f>30*8.8</f>
        <v>264</v>
      </c>
      <c r="KG37" s="13">
        <f>30*8.8</f>
        <v>264</v>
      </c>
      <c r="KJ37" s="13">
        <f>30*8.8</f>
        <v>264</v>
      </c>
      <c r="KK37" s="13">
        <f>30*8.8</f>
        <v>264</v>
      </c>
      <c r="KL37" s="13">
        <f>30*8.8</f>
        <v>264</v>
      </c>
      <c r="KM37" s="13">
        <f>30*8.8</f>
        <v>264</v>
      </c>
      <c r="KN37" s="13">
        <f>30*9.25</f>
        <v>277.5</v>
      </c>
      <c r="KQ37" s="13">
        <f>30*9.25</f>
        <v>277.5</v>
      </c>
      <c r="KR37" s="13">
        <f>30*9.25</f>
        <v>277.5</v>
      </c>
      <c r="KS37" s="13">
        <f>30*9.25</f>
        <v>277.5</v>
      </c>
      <c r="KT37" s="13">
        <f>30*9.25</f>
        <v>277.5</v>
      </c>
      <c r="KU37" s="13">
        <f>30*9.25</f>
        <v>277.5</v>
      </c>
      <c r="KX37" s="13">
        <f>30*9.45</f>
        <v>283.5</v>
      </c>
      <c r="KY37" s="13">
        <f>30*9.45</f>
        <v>283.5</v>
      </c>
      <c r="KZ37" s="13">
        <f>30*9.55</f>
        <v>286.5</v>
      </c>
      <c r="LA37" s="13">
        <f>30*9.55</f>
        <v>286.5</v>
      </c>
      <c r="LB37" s="13">
        <f>30*9.55</f>
        <v>286.5</v>
      </c>
      <c r="LE37" s="13">
        <f>30*9.55</f>
        <v>286.5</v>
      </c>
      <c r="LF37" s="13">
        <f>30*9.55</f>
        <v>286.5</v>
      </c>
      <c r="LG37" s="13">
        <f>30*9.55</f>
        <v>286.5</v>
      </c>
      <c r="LH37" s="13">
        <f>30*9.85</f>
        <v>295.5</v>
      </c>
      <c r="LI37" s="13">
        <f>30*9.85</f>
        <v>295.5</v>
      </c>
      <c r="LL37" s="13">
        <f>30*9.95</f>
        <v>298.5</v>
      </c>
      <c r="LM37" s="13">
        <f>30*9.95</f>
        <v>298.5</v>
      </c>
      <c r="LN37" s="13">
        <f>30*9.95</f>
        <v>298.5</v>
      </c>
      <c r="LO37" s="13">
        <f>30*10.1</f>
        <v>303</v>
      </c>
      <c r="LP37" s="13">
        <f>30*10.1</f>
        <v>303</v>
      </c>
      <c r="LS37" s="13">
        <f>30*10.25</f>
        <v>307.5</v>
      </c>
      <c r="LT37" s="13">
        <f>30*10.25</f>
        <v>307.5</v>
      </c>
      <c r="LU37" s="13">
        <f t="shared" ref="LU37:LV37" si="361">30*10.25</f>
        <v>307.5</v>
      </c>
      <c r="LV37" s="13">
        <f t="shared" si="361"/>
        <v>307.5</v>
      </c>
      <c r="MU37" s="13">
        <f>30*10.2</f>
        <v>306</v>
      </c>
      <c r="MW37" s="13">
        <f>30*10.1</f>
        <v>303</v>
      </c>
      <c r="MX37" s="13">
        <f>30*10.1</f>
        <v>303</v>
      </c>
      <c r="MY37" s="13">
        <f>30*10.1</f>
        <v>303</v>
      </c>
      <c r="NB37" s="13">
        <f>30*10.1</f>
        <v>303</v>
      </c>
    </row>
    <row r="38" spans="1:366" s="12" customFormat="1" ht="15" x14ac:dyDescent="0.25">
      <c r="A38" s="4" t="s">
        <v>34</v>
      </c>
      <c r="B38" s="12">
        <v>5050</v>
      </c>
      <c r="C38" s="12">
        <v>5050</v>
      </c>
      <c r="D38" s="12">
        <v>5050</v>
      </c>
      <c r="E38" s="12">
        <v>4950</v>
      </c>
      <c r="F38" s="12">
        <v>4950</v>
      </c>
      <c r="I38" s="12">
        <v>4950</v>
      </c>
      <c r="J38" s="12">
        <v>4950</v>
      </c>
      <c r="K38" s="12">
        <v>4950</v>
      </c>
      <c r="L38" s="12">
        <v>4950</v>
      </c>
      <c r="M38" s="12">
        <v>4850</v>
      </c>
      <c r="P38" s="12">
        <v>4850</v>
      </c>
      <c r="Q38" s="12">
        <v>4850</v>
      </c>
      <c r="R38" s="12">
        <v>4850</v>
      </c>
      <c r="S38" s="12">
        <v>4800</v>
      </c>
      <c r="T38" s="12">
        <v>4750</v>
      </c>
      <c r="W38" s="12">
        <v>4750</v>
      </c>
      <c r="X38" s="12">
        <v>4750</v>
      </c>
      <c r="Y38" s="12">
        <v>4700</v>
      </c>
      <c r="Z38" s="12">
        <v>4700</v>
      </c>
      <c r="AA38" s="12">
        <v>4700</v>
      </c>
      <c r="AD38" s="12">
        <v>4700</v>
      </c>
      <c r="AE38" s="12">
        <v>4700</v>
      </c>
      <c r="AF38" s="12">
        <v>4700</v>
      </c>
      <c r="AG38" s="12">
        <v>4700</v>
      </c>
      <c r="AH38" s="12">
        <v>4700</v>
      </c>
      <c r="AK38" s="12">
        <v>4700</v>
      </c>
      <c r="AL38" s="12">
        <v>4700</v>
      </c>
      <c r="AM38" s="12">
        <v>4700</v>
      </c>
      <c r="AN38" s="12">
        <v>4600</v>
      </c>
      <c r="AO38" s="12">
        <v>4600</v>
      </c>
      <c r="AR38" s="12">
        <v>4600</v>
      </c>
      <c r="AS38" s="12">
        <v>4600</v>
      </c>
      <c r="AT38" s="12">
        <v>4600</v>
      </c>
      <c r="AU38" s="12">
        <v>4600</v>
      </c>
      <c r="AV38" s="12">
        <v>4600</v>
      </c>
      <c r="AY38" s="12">
        <v>4600</v>
      </c>
      <c r="AZ38" s="12">
        <v>4600</v>
      </c>
      <c r="BA38" s="12">
        <v>4600</v>
      </c>
      <c r="BB38" s="12">
        <v>4600</v>
      </c>
      <c r="BC38" s="12">
        <v>4600</v>
      </c>
      <c r="BF38" s="12">
        <v>4600</v>
      </c>
      <c r="BG38" s="12">
        <v>4600</v>
      </c>
      <c r="BH38" s="12">
        <v>4600</v>
      </c>
      <c r="BI38" s="12">
        <v>4650</v>
      </c>
      <c r="BJ38" s="12">
        <v>4700</v>
      </c>
      <c r="BM38" s="12">
        <v>4700</v>
      </c>
      <c r="BN38" s="12">
        <v>4800</v>
      </c>
      <c r="BO38" s="12">
        <v>4800</v>
      </c>
      <c r="BP38" s="12">
        <v>4800</v>
      </c>
      <c r="BQ38" s="12">
        <v>4800</v>
      </c>
      <c r="BT38" s="12">
        <v>4800</v>
      </c>
      <c r="BU38" s="12">
        <v>4800</v>
      </c>
      <c r="BV38" s="12">
        <v>4800</v>
      </c>
      <c r="BW38" s="12">
        <v>4800</v>
      </c>
      <c r="BX38" s="12">
        <v>4800</v>
      </c>
      <c r="CA38" s="12">
        <v>4800</v>
      </c>
      <c r="CB38" s="12">
        <v>4900</v>
      </c>
      <c r="CC38" s="12">
        <v>4900</v>
      </c>
      <c r="CD38" s="12">
        <v>4900</v>
      </c>
      <c r="CE38" s="12">
        <v>4900</v>
      </c>
      <c r="CH38" s="12">
        <v>4900</v>
      </c>
      <c r="CI38" s="12">
        <v>4900</v>
      </c>
      <c r="CJ38" s="12">
        <v>4900</v>
      </c>
      <c r="CK38" s="12">
        <v>4900</v>
      </c>
      <c r="CL38" s="12">
        <v>4900</v>
      </c>
      <c r="CO38" s="12">
        <v>5000</v>
      </c>
      <c r="CP38" s="12">
        <v>5000</v>
      </c>
      <c r="CQ38" s="12">
        <v>5000</v>
      </c>
      <c r="CR38" s="12">
        <v>5000</v>
      </c>
      <c r="CS38" s="12">
        <v>5000</v>
      </c>
      <c r="CV38" s="12">
        <v>5000</v>
      </c>
      <c r="CW38" s="12">
        <v>5000</v>
      </c>
      <c r="CX38" s="12">
        <v>5000</v>
      </c>
      <c r="CY38" s="12">
        <v>5000</v>
      </c>
      <c r="CZ38" s="12">
        <v>5000</v>
      </c>
      <c r="DC38" s="12">
        <v>5000</v>
      </c>
      <c r="DD38" s="12">
        <v>5000</v>
      </c>
      <c r="DE38" s="12">
        <v>5000</v>
      </c>
      <c r="DF38" s="12">
        <v>4900</v>
      </c>
      <c r="DG38" s="12">
        <v>4900</v>
      </c>
      <c r="DJ38" s="12">
        <v>4900</v>
      </c>
      <c r="DK38" s="12">
        <v>4900</v>
      </c>
      <c r="DL38" s="12">
        <v>4900</v>
      </c>
      <c r="DM38" s="12">
        <v>4900</v>
      </c>
      <c r="DN38" s="12">
        <v>4900</v>
      </c>
      <c r="DQ38" s="12">
        <v>4800</v>
      </c>
      <c r="DR38" s="12">
        <v>4800</v>
      </c>
      <c r="DS38" s="12">
        <v>4800</v>
      </c>
      <c r="DT38" s="12">
        <v>4800</v>
      </c>
      <c r="DU38" s="12">
        <v>4800</v>
      </c>
      <c r="DX38" s="12">
        <v>4800</v>
      </c>
      <c r="DY38" s="12">
        <v>4700</v>
      </c>
      <c r="DZ38" s="12">
        <v>4700</v>
      </c>
      <c r="EA38" s="12">
        <v>4700</v>
      </c>
      <c r="EB38" s="12">
        <v>4700</v>
      </c>
      <c r="EE38" s="12">
        <v>4700</v>
      </c>
      <c r="EF38" s="12">
        <v>4700</v>
      </c>
      <c r="EG38" s="12">
        <v>4700</v>
      </c>
      <c r="EH38" s="12">
        <v>4700</v>
      </c>
      <c r="EI38" s="12">
        <v>4700</v>
      </c>
      <c r="EL38" s="12">
        <v>4700</v>
      </c>
      <c r="EM38" s="12">
        <v>4700</v>
      </c>
      <c r="EN38" s="12">
        <v>4700</v>
      </c>
      <c r="EO38" s="12">
        <v>4700</v>
      </c>
      <c r="EP38" s="12">
        <v>4700</v>
      </c>
      <c r="ES38" s="12">
        <v>4700</v>
      </c>
      <c r="ET38" s="12">
        <v>4700</v>
      </c>
      <c r="EU38" s="12">
        <v>4700</v>
      </c>
      <c r="EV38" s="12">
        <v>4700</v>
      </c>
      <c r="EW38" s="12">
        <v>4700</v>
      </c>
      <c r="EZ38" s="12">
        <v>4700</v>
      </c>
      <c r="FA38" s="12">
        <v>4750</v>
      </c>
      <c r="FB38" s="12">
        <v>4750</v>
      </c>
      <c r="FC38" s="12">
        <v>4750</v>
      </c>
      <c r="FD38" s="12">
        <v>4750</v>
      </c>
      <c r="FG38" s="12">
        <v>4750</v>
      </c>
      <c r="FH38" s="12">
        <v>4800</v>
      </c>
      <c r="FI38" s="12">
        <v>4800</v>
      </c>
      <c r="FJ38" s="12">
        <v>4900</v>
      </c>
      <c r="FK38" s="12">
        <v>4900</v>
      </c>
      <c r="FN38" s="12">
        <v>4900</v>
      </c>
      <c r="FO38" s="12">
        <v>5000</v>
      </c>
      <c r="FP38" s="12">
        <v>5000</v>
      </c>
      <c r="FQ38" s="12">
        <v>5000</v>
      </c>
      <c r="FR38" s="12">
        <v>5000</v>
      </c>
      <c r="FU38" s="12">
        <v>5000</v>
      </c>
      <c r="FV38" s="12">
        <v>5000</v>
      </c>
      <c r="FW38" s="12">
        <v>5000</v>
      </c>
      <c r="FX38" s="12">
        <v>5000</v>
      </c>
      <c r="FY38" s="12">
        <v>5200</v>
      </c>
      <c r="GB38" s="12">
        <v>5200</v>
      </c>
      <c r="GC38" s="12">
        <v>5200</v>
      </c>
      <c r="GD38" s="12">
        <v>5200</v>
      </c>
      <c r="GE38" s="12">
        <v>5300</v>
      </c>
      <c r="GF38" s="12">
        <v>5300</v>
      </c>
      <c r="GI38" s="12">
        <v>5300</v>
      </c>
      <c r="GJ38" s="12">
        <v>5300</v>
      </c>
      <c r="GK38" s="12">
        <v>5300</v>
      </c>
      <c r="GL38" s="12">
        <v>5300</v>
      </c>
      <c r="GM38" s="12">
        <v>5300</v>
      </c>
      <c r="GP38" s="12">
        <v>5300</v>
      </c>
      <c r="GQ38" s="12">
        <v>5300</v>
      </c>
      <c r="GR38" s="12">
        <v>5300</v>
      </c>
      <c r="GS38" s="12">
        <v>5300</v>
      </c>
      <c r="GT38" s="12">
        <v>5300</v>
      </c>
      <c r="GW38" s="12">
        <v>5300</v>
      </c>
      <c r="GX38" s="12">
        <v>5300</v>
      </c>
      <c r="GY38" s="12">
        <v>5300</v>
      </c>
      <c r="GZ38" s="12">
        <v>5300</v>
      </c>
      <c r="HA38" s="12">
        <v>5300</v>
      </c>
      <c r="HD38" s="12">
        <v>5300</v>
      </c>
      <c r="HE38" s="12">
        <v>5400</v>
      </c>
      <c r="HF38" s="12">
        <v>5400</v>
      </c>
      <c r="HG38" s="12">
        <v>5400</v>
      </c>
      <c r="HH38" s="12">
        <v>5400</v>
      </c>
      <c r="HK38" s="12">
        <v>5400</v>
      </c>
      <c r="HL38" s="12">
        <v>5400</v>
      </c>
      <c r="HM38" s="12">
        <v>5500</v>
      </c>
      <c r="HN38" s="12">
        <v>5500</v>
      </c>
      <c r="HO38" s="12">
        <v>5500</v>
      </c>
      <c r="HR38" s="12">
        <v>5500</v>
      </c>
      <c r="HS38" s="12">
        <v>5500</v>
      </c>
      <c r="HT38" s="12">
        <v>5500</v>
      </c>
      <c r="HU38" s="12">
        <v>5500</v>
      </c>
      <c r="HV38" s="12">
        <v>5500</v>
      </c>
      <c r="HY38" s="12">
        <v>5550</v>
      </c>
      <c r="HZ38" s="12">
        <v>5550</v>
      </c>
      <c r="IA38" s="12">
        <v>5600</v>
      </c>
      <c r="IB38" s="12">
        <v>5600</v>
      </c>
      <c r="IC38" s="12">
        <v>5600</v>
      </c>
      <c r="IF38" s="12">
        <v>5600</v>
      </c>
      <c r="IG38" s="12">
        <v>5800</v>
      </c>
      <c r="IH38" s="12">
        <v>5800</v>
      </c>
      <c r="II38" s="12">
        <v>5800</v>
      </c>
      <c r="IJ38" s="12">
        <v>5800</v>
      </c>
      <c r="IM38" s="12">
        <v>5800</v>
      </c>
      <c r="IN38" s="12">
        <v>5800</v>
      </c>
      <c r="IO38" s="12">
        <v>5800</v>
      </c>
      <c r="IP38" s="12">
        <v>5800</v>
      </c>
      <c r="IQ38" s="12">
        <v>5800</v>
      </c>
      <c r="IT38" s="12">
        <v>5800</v>
      </c>
      <c r="IU38" s="12">
        <v>5800</v>
      </c>
      <c r="IV38" s="12">
        <v>5800</v>
      </c>
      <c r="IW38" s="12">
        <v>5800</v>
      </c>
      <c r="IX38" s="12">
        <v>5800</v>
      </c>
      <c r="JA38" s="12">
        <v>5800</v>
      </c>
      <c r="JB38" s="12">
        <v>5800</v>
      </c>
      <c r="JC38" s="12">
        <v>5800</v>
      </c>
      <c r="JD38" s="12">
        <v>5800</v>
      </c>
      <c r="JE38" s="12">
        <v>5800</v>
      </c>
      <c r="JH38" s="12">
        <v>5800</v>
      </c>
      <c r="JI38" s="12">
        <v>5800</v>
      </c>
      <c r="JJ38" s="12">
        <v>5800</v>
      </c>
      <c r="JK38" s="12">
        <v>5800</v>
      </c>
      <c r="JL38" s="12">
        <v>5800</v>
      </c>
      <c r="JO38" s="12">
        <v>6000</v>
      </c>
      <c r="JP38" s="12">
        <v>6000</v>
      </c>
      <c r="JQ38" s="12">
        <v>6000</v>
      </c>
      <c r="JR38" s="12">
        <v>6000</v>
      </c>
      <c r="JS38" s="12">
        <v>6000</v>
      </c>
      <c r="JV38" s="12">
        <v>6000</v>
      </c>
      <c r="JW38" s="12">
        <v>6000</v>
      </c>
      <c r="JX38" s="12">
        <v>6000</v>
      </c>
      <c r="JY38" s="12">
        <v>6000</v>
      </c>
      <c r="JZ38" s="12">
        <v>6000</v>
      </c>
      <c r="KC38" s="12">
        <v>6000</v>
      </c>
      <c r="KD38" s="12">
        <v>6100</v>
      </c>
      <c r="KE38" s="12">
        <v>6100</v>
      </c>
      <c r="KF38" s="12">
        <v>6100</v>
      </c>
      <c r="KG38" s="12">
        <v>6100</v>
      </c>
      <c r="KJ38" s="12">
        <v>6100</v>
      </c>
      <c r="KK38" s="12">
        <v>6100</v>
      </c>
      <c r="KL38" s="12">
        <v>6200</v>
      </c>
      <c r="KM38" s="12">
        <v>6200</v>
      </c>
      <c r="KN38" s="12">
        <v>6200</v>
      </c>
      <c r="KQ38" s="12">
        <v>6200</v>
      </c>
      <c r="KR38" s="12">
        <v>6200</v>
      </c>
      <c r="KS38" s="12">
        <v>6400</v>
      </c>
      <c r="KT38" s="12">
        <v>6400</v>
      </c>
      <c r="KU38" s="12">
        <v>6400</v>
      </c>
      <c r="KX38" s="12">
        <v>6400</v>
      </c>
      <c r="KY38" s="12">
        <v>6500</v>
      </c>
      <c r="KZ38" s="12">
        <v>6500</v>
      </c>
      <c r="LA38" s="12">
        <v>6800</v>
      </c>
      <c r="LB38" s="12">
        <v>6800</v>
      </c>
      <c r="LE38" s="12">
        <v>6800</v>
      </c>
      <c r="LF38" s="12">
        <v>6800</v>
      </c>
      <c r="LG38" s="12">
        <v>6800</v>
      </c>
      <c r="LH38" s="12">
        <v>6800</v>
      </c>
      <c r="LI38" s="12">
        <v>6800</v>
      </c>
      <c r="LL38" s="12">
        <v>6800</v>
      </c>
      <c r="LM38" s="12">
        <v>6800</v>
      </c>
      <c r="LN38" s="12">
        <v>6800</v>
      </c>
      <c r="LO38" s="12">
        <v>6800</v>
      </c>
      <c r="LP38" s="12">
        <v>6800</v>
      </c>
      <c r="LS38" s="12">
        <v>6800</v>
      </c>
      <c r="LT38" s="12">
        <v>6700</v>
      </c>
      <c r="LU38" s="12">
        <v>6500</v>
      </c>
      <c r="LV38" s="12">
        <v>6500</v>
      </c>
      <c r="LW38" s="12">
        <v>6500</v>
      </c>
      <c r="LZ38" s="12">
        <v>6500</v>
      </c>
      <c r="MA38" s="12">
        <v>6500</v>
      </c>
      <c r="MB38" s="12">
        <v>6500</v>
      </c>
      <c r="MC38" s="12">
        <v>6500</v>
      </c>
      <c r="MD38" s="12">
        <v>6500</v>
      </c>
      <c r="MG38" s="12">
        <v>6400</v>
      </c>
      <c r="MH38" s="12">
        <v>6400</v>
      </c>
      <c r="MI38" s="12">
        <v>6400</v>
      </c>
      <c r="MJ38" s="12">
        <v>6400</v>
      </c>
      <c r="MK38" s="12">
        <v>6400</v>
      </c>
      <c r="MN38" s="12">
        <v>6400</v>
      </c>
      <c r="MO38" s="12">
        <v>6400</v>
      </c>
      <c r="MP38" s="12">
        <v>6300</v>
      </c>
      <c r="MQ38" s="12">
        <v>6300</v>
      </c>
      <c r="MR38" s="12">
        <v>6300</v>
      </c>
      <c r="MU38" s="12">
        <v>6300</v>
      </c>
      <c r="MW38" s="12">
        <v>6300</v>
      </c>
      <c r="MX38" s="12">
        <v>6300</v>
      </c>
      <c r="MY38" s="12">
        <v>6300</v>
      </c>
      <c r="NB38" s="12">
        <v>6300</v>
      </c>
    </row>
    <row r="39" spans="1:366" s="13" customFormat="1" ht="15" x14ac:dyDescent="0.25">
      <c r="A39" s="3" t="s">
        <v>35</v>
      </c>
      <c r="B39" s="13">
        <v>210</v>
      </c>
      <c r="C39" s="13">
        <v>210</v>
      </c>
      <c r="D39" s="13">
        <v>210</v>
      </c>
      <c r="E39" s="13">
        <v>208</v>
      </c>
      <c r="F39" s="13">
        <v>208</v>
      </c>
      <c r="I39" s="13">
        <v>207</v>
      </c>
      <c r="J39" s="13">
        <v>204</v>
      </c>
      <c r="K39" s="13">
        <v>204</v>
      </c>
      <c r="L39" s="13">
        <v>204</v>
      </c>
      <c r="M39" s="13">
        <v>204</v>
      </c>
      <c r="P39" s="13">
        <v>206</v>
      </c>
      <c r="Q39" s="13">
        <v>206</v>
      </c>
      <c r="R39" s="13">
        <v>205</v>
      </c>
      <c r="S39" s="13">
        <v>205</v>
      </c>
      <c r="T39" s="13">
        <v>205</v>
      </c>
      <c r="W39" s="13">
        <v>200</v>
      </c>
      <c r="X39" s="13">
        <v>199</v>
      </c>
      <c r="Y39" s="13">
        <v>199</v>
      </c>
      <c r="Z39" s="13">
        <v>199</v>
      </c>
      <c r="AA39" s="13">
        <v>199</v>
      </c>
      <c r="AD39" s="13">
        <v>199</v>
      </c>
      <c r="AE39" s="13">
        <v>199</v>
      </c>
      <c r="AF39" s="13">
        <v>199</v>
      </c>
      <c r="AG39" s="13">
        <v>199</v>
      </c>
      <c r="AH39" s="13">
        <v>199</v>
      </c>
      <c r="AK39" s="13">
        <v>199</v>
      </c>
      <c r="AL39" s="13">
        <v>199</v>
      </c>
      <c r="AM39" s="13">
        <v>202</v>
      </c>
      <c r="AN39" s="13">
        <v>202</v>
      </c>
      <c r="AO39" s="13">
        <v>202</v>
      </c>
      <c r="AR39" s="13">
        <v>202</v>
      </c>
      <c r="AS39" s="13">
        <v>202</v>
      </c>
      <c r="AT39" s="13">
        <v>202</v>
      </c>
      <c r="AU39" s="13">
        <v>202</v>
      </c>
      <c r="AV39" s="13">
        <v>202</v>
      </c>
      <c r="AY39" s="13">
        <v>202</v>
      </c>
      <c r="AZ39" s="13">
        <v>199</v>
      </c>
      <c r="BA39" s="13">
        <v>199</v>
      </c>
      <c r="BB39" s="13">
        <v>199</v>
      </c>
      <c r="BC39" s="13">
        <v>197</v>
      </c>
      <c r="BF39" s="13">
        <v>197</v>
      </c>
      <c r="BG39" s="13">
        <v>197</v>
      </c>
      <c r="BH39" s="13">
        <v>197</v>
      </c>
      <c r="BI39" s="13">
        <v>195</v>
      </c>
      <c r="BJ39" s="13">
        <v>195</v>
      </c>
      <c r="BM39" s="13">
        <v>192</v>
      </c>
      <c r="BN39" s="13">
        <v>192</v>
      </c>
      <c r="BO39" s="13">
        <v>192</v>
      </c>
      <c r="BP39" s="13">
        <v>192</v>
      </c>
      <c r="BQ39" s="13">
        <v>192</v>
      </c>
      <c r="BT39" s="13">
        <v>192</v>
      </c>
      <c r="BU39" s="13">
        <v>192</v>
      </c>
      <c r="BV39" s="13">
        <v>192</v>
      </c>
      <c r="BW39" s="13">
        <v>190</v>
      </c>
      <c r="BX39" s="13">
        <v>190</v>
      </c>
      <c r="CA39" s="13">
        <v>190</v>
      </c>
      <c r="CB39" s="13">
        <v>190</v>
      </c>
      <c r="CC39" s="13">
        <v>190</v>
      </c>
      <c r="CD39" s="13">
        <v>190</v>
      </c>
      <c r="CE39" s="13">
        <v>190</v>
      </c>
      <c r="CH39" s="13">
        <v>190</v>
      </c>
      <c r="CI39" s="13">
        <v>190</v>
      </c>
      <c r="CJ39" s="13">
        <v>190</v>
      </c>
      <c r="CK39" s="13">
        <v>190</v>
      </c>
      <c r="CL39" s="13">
        <v>190</v>
      </c>
      <c r="CO39" s="13">
        <v>190</v>
      </c>
      <c r="CP39" s="13">
        <v>190</v>
      </c>
      <c r="CQ39" s="13">
        <v>190</v>
      </c>
      <c r="CR39" s="13">
        <v>190</v>
      </c>
      <c r="CS39" s="13">
        <v>190</v>
      </c>
      <c r="CV39" s="13">
        <v>190</v>
      </c>
      <c r="CW39" s="13">
        <v>190</v>
      </c>
      <c r="CX39" s="13">
        <v>190</v>
      </c>
      <c r="CY39" s="13">
        <v>190</v>
      </c>
      <c r="CZ39" s="13">
        <v>190</v>
      </c>
      <c r="DC39" s="13">
        <v>190</v>
      </c>
      <c r="DD39" s="13">
        <v>190</v>
      </c>
      <c r="DE39" s="13">
        <v>190</v>
      </c>
      <c r="DF39" s="13">
        <v>190</v>
      </c>
      <c r="DG39" s="13">
        <v>190</v>
      </c>
      <c r="DJ39" s="13">
        <v>189</v>
      </c>
      <c r="DK39" s="13">
        <v>189</v>
      </c>
      <c r="DL39" s="13">
        <v>189</v>
      </c>
      <c r="DM39" s="13">
        <v>189</v>
      </c>
      <c r="DN39" s="13">
        <v>189</v>
      </c>
      <c r="DQ39" s="13">
        <v>189</v>
      </c>
      <c r="DR39" s="13">
        <v>189</v>
      </c>
      <c r="DS39" s="13">
        <v>189</v>
      </c>
      <c r="DT39" s="13">
        <v>189</v>
      </c>
      <c r="DU39" s="13">
        <v>189</v>
      </c>
      <c r="DX39" s="13">
        <v>189</v>
      </c>
      <c r="DY39" s="13">
        <v>189</v>
      </c>
      <c r="DZ39" s="13">
        <v>187</v>
      </c>
      <c r="EA39" s="13">
        <v>187</v>
      </c>
      <c r="EB39" s="13">
        <v>187</v>
      </c>
      <c r="EE39" s="13">
        <v>185</v>
      </c>
      <c r="EF39" s="13">
        <v>185</v>
      </c>
      <c r="EG39" s="13">
        <v>185</v>
      </c>
      <c r="EH39" s="13">
        <v>185</v>
      </c>
      <c r="EI39" s="13">
        <v>185</v>
      </c>
      <c r="EL39" s="13">
        <v>184</v>
      </c>
      <c r="EM39" s="13">
        <v>184</v>
      </c>
      <c r="EN39" s="13">
        <v>184</v>
      </c>
      <c r="EO39" s="13">
        <v>184</v>
      </c>
      <c r="EP39" s="13">
        <v>182</v>
      </c>
      <c r="ES39" s="13">
        <v>182</v>
      </c>
      <c r="ET39" s="13">
        <v>182</v>
      </c>
      <c r="EU39" s="13">
        <v>182</v>
      </c>
      <c r="EV39" s="13">
        <v>182</v>
      </c>
      <c r="EW39" s="13">
        <v>182</v>
      </c>
      <c r="EZ39" s="13">
        <v>182</v>
      </c>
      <c r="FA39" s="13">
        <v>182</v>
      </c>
      <c r="FB39" s="13">
        <v>182</v>
      </c>
      <c r="FC39" s="13">
        <v>182</v>
      </c>
      <c r="FD39" s="13">
        <v>182</v>
      </c>
      <c r="FG39" s="13">
        <v>182</v>
      </c>
      <c r="FH39" s="13">
        <v>182</v>
      </c>
      <c r="FI39" s="13">
        <v>182</v>
      </c>
      <c r="FJ39" s="13">
        <v>182</v>
      </c>
      <c r="FK39" s="13">
        <v>182</v>
      </c>
      <c r="FN39" s="13">
        <v>182</v>
      </c>
      <c r="FO39" s="13">
        <v>182</v>
      </c>
      <c r="FP39" s="13">
        <v>182</v>
      </c>
      <c r="FQ39" s="13">
        <v>182</v>
      </c>
      <c r="FR39" s="13">
        <v>182</v>
      </c>
      <c r="FU39" s="13">
        <v>180</v>
      </c>
      <c r="FV39" s="13">
        <v>180</v>
      </c>
      <c r="FW39" s="13">
        <v>180</v>
      </c>
      <c r="FX39" s="13">
        <v>180</v>
      </c>
      <c r="FY39" s="13">
        <v>180</v>
      </c>
      <c r="GB39" s="13">
        <v>180</v>
      </c>
      <c r="GC39" s="13">
        <v>180</v>
      </c>
      <c r="GD39" s="13">
        <v>180</v>
      </c>
      <c r="GE39" s="13">
        <v>180</v>
      </c>
      <c r="GF39" s="13">
        <v>180</v>
      </c>
      <c r="GI39" s="13">
        <v>180</v>
      </c>
      <c r="GJ39" s="13">
        <v>180</v>
      </c>
      <c r="GK39" s="13">
        <v>180</v>
      </c>
      <c r="GL39" s="13">
        <v>180</v>
      </c>
      <c r="GM39" s="13">
        <v>180</v>
      </c>
      <c r="GP39" s="13">
        <v>180</v>
      </c>
      <c r="GQ39" s="13">
        <v>180</v>
      </c>
      <c r="GR39" s="13">
        <v>182</v>
      </c>
      <c r="GS39" s="13">
        <v>182</v>
      </c>
      <c r="GT39" s="13">
        <v>182</v>
      </c>
      <c r="GW39" s="13">
        <v>182</v>
      </c>
      <c r="GX39" s="13">
        <v>182</v>
      </c>
      <c r="GY39" s="13">
        <v>182</v>
      </c>
      <c r="GZ39" s="13">
        <v>182</v>
      </c>
      <c r="HA39" s="13">
        <v>182</v>
      </c>
      <c r="HD39" s="13">
        <v>182</v>
      </c>
      <c r="HE39" s="13">
        <v>185</v>
      </c>
      <c r="HF39" s="13">
        <v>185</v>
      </c>
      <c r="HG39" s="13">
        <v>185</v>
      </c>
      <c r="HH39" s="13">
        <v>185</v>
      </c>
      <c r="HK39" s="13">
        <v>185</v>
      </c>
      <c r="HL39" s="13">
        <v>185</v>
      </c>
      <c r="HM39" s="13">
        <v>185</v>
      </c>
      <c r="HN39" s="13">
        <v>185</v>
      </c>
      <c r="HO39" s="13">
        <v>185</v>
      </c>
      <c r="HR39" s="13">
        <v>188</v>
      </c>
      <c r="HS39" s="13">
        <v>188</v>
      </c>
      <c r="HT39" s="13">
        <v>188</v>
      </c>
      <c r="HU39" s="13">
        <v>188</v>
      </c>
      <c r="HV39" s="13">
        <v>188</v>
      </c>
      <c r="HY39" s="13">
        <v>188</v>
      </c>
      <c r="HZ39" s="13">
        <v>188</v>
      </c>
      <c r="IA39" s="13">
        <v>188</v>
      </c>
      <c r="IB39" s="13">
        <v>190</v>
      </c>
      <c r="IC39" s="13">
        <v>197</v>
      </c>
      <c r="IF39" s="13">
        <v>200</v>
      </c>
      <c r="IG39" s="13">
        <v>200</v>
      </c>
      <c r="IH39" s="13">
        <v>200</v>
      </c>
      <c r="II39" s="13">
        <v>200</v>
      </c>
      <c r="IJ39" s="13">
        <v>200</v>
      </c>
      <c r="IM39" s="13">
        <v>200</v>
      </c>
      <c r="IN39" s="13">
        <v>200</v>
      </c>
      <c r="IO39" s="13">
        <v>204</v>
      </c>
      <c r="IP39" s="13">
        <v>204</v>
      </c>
      <c r="IQ39" s="13">
        <v>205</v>
      </c>
      <c r="IT39" s="13">
        <v>205</v>
      </c>
      <c r="IU39" s="13">
        <v>210</v>
      </c>
      <c r="IV39" s="13">
        <v>210</v>
      </c>
      <c r="IW39" s="13">
        <v>215</v>
      </c>
      <c r="IX39" s="13">
        <v>215</v>
      </c>
      <c r="JA39" s="13">
        <v>220</v>
      </c>
      <c r="JB39" s="13">
        <v>220</v>
      </c>
      <c r="JC39" s="13">
        <v>225</v>
      </c>
      <c r="JD39" s="13">
        <v>230</v>
      </c>
      <c r="JE39" s="13">
        <v>230</v>
      </c>
      <c r="JH39" s="13">
        <v>235</v>
      </c>
      <c r="JI39" s="13">
        <v>240</v>
      </c>
      <c r="JJ39" s="13">
        <v>240</v>
      </c>
      <c r="JK39" s="13">
        <v>240</v>
      </c>
      <c r="JL39" s="13">
        <v>245</v>
      </c>
      <c r="JO39" s="13">
        <v>250</v>
      </c>
      <c r="JP39" s="13">
        <v>250</v>
      </c>
      <c r="JQ39" s="13">
        <v>255</v>
      </c>
      <c r="JR39" s="13">
        <v>260</v>
      </c>
      <c r="JS39" s="13">
        <v>260</v>
      </c>
      <c r="JV39" s="13">
        <v>260</v>
      </c>
      <c r="JW39" s="13">
        <v>265</v>
      </c>
      <c r="JX39" s="13">
        <v>265</v>
      </c>
      <c r="JY39" s="13">
        <v>270</v>
      </c>
      <c r="JZ39" s="13">
        <v>270</v>
      </c>
      <c r="KC39" s="13">
        <v>275</v>
      </c>
      <c r="KD39" s="13">
        <v>275</v>
      </c>
      <c r="KE39" s="13">
        <v>280</v>
      </c>
      <c r="KF39" s="13">
        <v>285</v>
      </c>
      <c r="KG39" s="13">
        <v>290</v>
      </c>
      <c r="KJ39" s="13">
        <v>290</v>
      </c>
      <c r="KK39" s="13">
        <v>290</v>
      </c>
      <c r="KL39" s="13">
        <v>295</v>
      </c>
      <c r="KM39" s="13">
        <v>295</v>
      </c>
      <c r="KN39" s="13">
        <v>295</v>
      </c>
      <c r="KQ39" s="13">
        <v>295</v>
      </c>
      <c r="KR39" s="13">
        <v>295</v>
      </c>
      <c r="KS39" s="13">
        <v>295</v>
      </c>
      <c r="KT39" s="13">
        <v>300</v>
      </c>
      <c r="KU39" s="13">
        <v>300</v>
      </c>
      <c r="KX39" s="13">
        <v>300</v>
      </c>
      <c r="KY39" s="13">
        <v>300</v>
      </c>
      <c r="KZ39" s="13">
        <v>300</v>
      </c>
      <c r="LA39" s="13">
        <v>300</v>
      </c>
      <c r="LB39" s="13">
        <v>300</v>
      </c>
      <c r="LE39" s="13">
        <v>300</v>
      </c>
      <c r="LF39" s="13">
        <v>300</v>
      </c>
      <c r="LG39" s="13">
        <v>305</v>
      </c>
      <c r="LH39" s="13">
        <v>305</v>
      </c>
      <c r="LI39" s="13">
        <v>305</v>
      </c>
      <c r="LL39" s="13">
        <v>305</v>
      </c>
      <c r="LM39" s="13">
        <v>305</v>
      </c>
      <c r="LN39" s="13">
        <v>305</v>
      </c>
      <c r="LO39" s="13">
        <v>305</v>
      </c>
      <c r="LP39" s="13">
        <v>305</v>
      </c>
      <c r="LS39" s="13">
        <v>305</v>
      </c>
      <c r="LT39" s="13">
        <v>305</v>
      </c>
      <c r="LU39" s="13">
        <v>305</v>
      </c>
      <c r="LV39" s="13">
        <v>305</v>
      </c>
      <c r="LW39" s="13">
        <v>305</v>
      </c>
      <c r="LZ39" s="13">
        <v>305</v>
      </c>
      <c r="MA39" s="13">
        <v>295</v>
      </c>
      <c r="MB39" s="13">
        <v>290</v>
      </c>
      <c r="MC39" s="13">
        <v>290</v>
      </c>
      <c r="MD39" s="13">
        <v>275</v>
      </c>
      <c r="MG39" s="13">
        <v>275</v>
      </c>
      <c r="MH39" s="13">
        <v>275</v>
      </c>
      <c r="MI39" s="13">
        <v>275</v>
      </c>
      <c r="MJ39" s="13">
        <v>275</v>
      </c>
      <c r="MK39" s="13">
        <v>275</v>
      </c>
      <c r="MN39" s="13">
        <v>275</v>
      </c>
      <c r="MO39" s="13">
        <v>275</v>
      </c>
      <c r="MP39" s="13">
        <v>275</v>
      </c>
      <c r="MQ39" s="13">
        <v>275</v>
      </c>
      <c r="MR39" s="13">
        <v>275</v>
      </c>
      <c r="MU39" s="13">
        <v>275</v>
      </c>
      <c r="MW39" s="13">
        <v>275</v>
      </c>
      <c r="MX39" s="13">
        <v>275</v>
      </c>
      <c r="MY39" s="13">
        <v>275</v>
      </c>
      <c r="NB39" s="13">
        <v>275</v>
      </c>
    </row>
    <row r="40" spans="1:366" s="12" customFormat="1" ht="15" x14ac:dyDescent="0.25">
      <c r="A40" s="4" t="s">
        <v>36</v>
      </c>
      <c r="L40" s="12">
        <v>4426.8292682926822</v>
      </c>
      <c r="X40" s="12">
        <v>4443.9432989690722</v>
      </c>
      <c r="AD40" s="12">
        <v>4804.4117647058829</v>
      </c>
      <c r="AE40" s="12">
        <v>4240.8377921068277</v>
      </c>
      <c r="AK40" s="12">
        <v>4214.1238579871242</v>
      </c>
      <c r="AL40" s="12">
        <v>4228.2402234636875</v>
      </c>
      <c r="AM40" s="12">
        <v>4342.0256338813042</v>
      </c>
      <c r="AT40" s="12">
        <v>4421.9878474677434</v>
      </c>
      <c r="AU40" s="12">
        <v>4238.0710659898477</v>
      </c>
      <c r="AV40" s="12">
        <v>4290</v>
      </c>
      <c r="BI40" s="12">
        <v>4145.9390862944165</v>
      </c>
      <c r="II40" s="12" t="s">
        <v>84</v>
      </c>
    </row>
    <row r="41" spans="1:366" s="13" customFormat="1" ht="15" x14ac:dyDescent="0.25">
      <c r="A41" s="3" t="s">
        <v>37</v>
      </c>
      <c r="E41" s="13">
        <v>4508.8439306358387</v>
      </c>
      <c r="I41" s="13">
        <v>4453.1791907514453</v>
      </c>
      <c r="L41" s="13">
        <v>4850.1819158973367</v>
      </c>
      <c r="P41" s="13">
        <v>4453.1791907514453</v>
      </c>
      <c r="Q41" s="13">
        <v>4864.864864864865</v>
      </c>
      <c r="R41" s="13">
        <v>4906.9182406815553</v>
      </c>
      <c r="T41" s="13">
        <v>4449.9048389935979</v>
      </c>
      <c r="W41" s="13">
        <v>4590.8823529411766</v>
      </c>
      <c r="AA41" s="13">
        <v>4675.2506596306066</v>
      </c>
      <c r="AD41" s="13">
        <v>4600.0635930047702</v>
      </c>
      <c r="AE41" s="13">
        <v>4632.8108108108108</v>
      </c>
      <c r="AF41" s="13">
        <v>4878.5224274406328</v>
      </c>
      <c r="BA41" s="13">
        <v>4776.8865435356201</v>
      </c>
      <c r="BC41" s="13">
        <v>4632.8108108108108</v>
      </c>
      <c r="BG41" s="13">
        <v>4596.5100022327597</v>
      </c>
      <c r="BH41" s="13">
        <v>4632.8108108108108</v>
      </c>
    </row>
    <row r="42" spans="1:366" s="12" customFormat="1" ht="15" x14ac:dyDescent="0.25">
      <c r="A42" s="4" t="s">
        <v>38</v>
      </c>
      <c r="AT42" s="12">
        <v>3241.0714285714284</v>
      </c>
    </row>
    <row r="43" spans="1:366" s="13" customFormat="1" ht="15" x14ac:dyDescent="0.25">
      <c r="A43" s="3" t="s">
        <v>39</v>
      </c>
      <c r="BI43" s="13">
        <v>3518.8775510204082</v>
      </c>
    </row>
    <row r="44" spans="1:366" s="40" customFormat="1" ht="15" x14ac:dyDescent="0.25">
      <c r="A44" s="36"/>
    </row>
    <row r="45" spans="1:366" s="48" customFormat="1" ht="15" x14ac:dyDescent="0.25">
      <c r="A45" s="4" t="s">
        <v>40</v>
      </c>
      <c r="B45" s="48">
        <v>930</v>
      </c>
      <c r="C45" s="48">
        <v>935</v>
      </c>
      <c r="D45" s="48">
        <v>915</v>
      </c>
      <c r="E45" s="48">
        <v>915</v>
      </c>
      <c r="F45" s="48">
        <v>940</v>
      </c>
      <c r="I45" s="48">
        <v>945</v>
      </c>
      <c r="J45" s="48">
        <v>960</v>
      </c>
      <c r="K45" s="48">
        <v>965</v>
      </c>
      <c r="L45" s="48">
        <v>970</v>
      </c>
      <c r="M45" s="48">
        <v>982.5</v>
      </c>
      <c r="P45" s="48">
        <v>985</v>
      </c>
      <c r="Q45" s="48">
        <v>985</v>
      </c>
      <c r="R45" s="48">
        <v>965</v>
      </c>
      <c r="S45" s="48">
        <v>980</v>
      </c>
      <c r="T45" s="48">
        <v>995</v>
      </c>
      <c r="W45" s="48">
        <v>995</v>
      </c>
      <c r="X45" s="48">
        <v>990</v>
      </c>
      <c r="Y45" s="48">
        <v>1000</v>
      </c>
      <c r="Z45" s="48">
        <v>1005</v>
      </c>
      <c r="AA45" s="48">
        <v>1015</v>
      </c>
      <c r="AD45" s="48">
        <v>1000</v>
      </c>
      <c r="AE45" s="48">
        <v>955</v>
      </c>
      <c r="AF45" s="48">
        <v>960</v>
      </c>
      <c r="AG45" s="48">
        <v>970</v>
      </c>
      <c r="AH45" s="48">
        <v>970</v>
      </c>
      <c r="AK45" s="48">
        <v>965</v>
      </c>
      <c r="AL45" s="48">
        <v>975</v>
      </c>
      <c r="AM45" s="48">
        <v>970</v>
      </c>
      <c r="AN45" s="48">
        <v>990</v>
      </c>
      <c r="AO45" s="48">
        <v>975</v>
      </c>
      <c r="AR45" s="48">
        <v>975</v>
      </c>
      <c r="AS45" s="48">
        <v>975</v>
      </c>
      <c r="AT45" s="48">
        <v>995</v>
      </c>
      <c r="AU45" s="48">
        <v>960</v>
      </c>
      <c r="AV45" s="48">
        <v>965</v>
      </c>
      <c r="AY45" s="48">
        <v>970</v>
      </c>
      <c r="AZ45" s="48">
        <v>970</v>
      </c>
      <c r="BA45" s="48">
        <v>970</v>
      </c>
      <c r="BB45" s="48">
        <v>970</v>
      </c>
      <c r="BC45" s="48">
        <v>960</v>
      </c>
      <c r="BF45" s="48">
        <v>1005</v>
      </c>
      <c r="BG45" s="48">
        <v>980</v>
      </c>
      <c r="BH45" s="48">
        <v>970</v>
      </c>
      <c r="BI45" s="48">
        <v>990</v>
      </c>
      <c r="BJ45" s="48">
        <v>990</v>
      </c>
      <c r="BM45" s="48">
        <v>1025</v>
      </c>
      <c r="BN45" s="48">
        <v>990</v>
      </c>
      <c r="BO45" s="48">
        <v>1015</v>
      </c>
      <c r="BP45" s="48">
        <v>1030</v>
      </c>
      <c r="BQ45" s="48">
        <v>1035</v>
      </c>
      <c r="BT45" s="48">
        <v>1050</v>
      </c>
      <c r="BU45" s="48">
        <v>1050</v>
      </c>
      <c r="BV45" s="48">
        <v>1055</v>
      </c>
      <c r="BW45" s="48">
        <v>1090</v>
      </c>
      <c r="BX45" s="48">
        <v>1070</v>
      </c>
      <c r="CA45" s="48">
        <v>1070</v>
      </c>
      <c r="CB45" s="48">
        <v>1055</v>
      </c>
      <c r="CC45" s="48">
        <v>1070</v>
      </c>
      <c r="CD45" s="48">
        <v>1062.5</v>
      </c>
      <c r="CE45" s="48">
        <v>1060</v>
      </c>
      <c r="CH45" s="48">
        <v>1067.5</v>
      </c>
      <c r="CI45" s="48">
        <v>1075</v>
      </c>
      <c r="CJ45" s="48">
        <v>1065</v>
      </c>
      <c r="CK45" s="48">
        <v>1065</v>
      </c>
      <c r="CL45" s="48">
        <v>1065</v>
      </c>
      <c r="CO45" s="48">
        <v>1065</v>
      </c>
      <c r="CP45" s="48">
        <v>1065</v>
      </c>
      <c r="CQ45" s="48">
        <v>1140</v>
      </c>
      <c r="CR45" s="48">
        <v>1120</v>
      </c>
      <c r="CS45" s="48">
        <v>1100</v>
      </c>
      <c r="CV45" s="48">
        <v>1100</v>
      </c>
      <c r="CW45" s="48">
        <v>1105</v>
      </c>
      <c r="CX45" s="48">
        <v>1105</v>
      </c>
      <c r="CY45" s="48">
        <v>1105</v>
      </c>
      <c r="CZ45" s="48">
        <v>1105</v>
      </c>
      <c r="DC45" s="48">
        <v>1080</v>
      </c>
      <c r="DD45" s="48">
        <v>1060</v>
      </c>
      <c r="DE45" s="48">
        <v>1040</v>
      </c>
      <c r="DF45" s="48">
        <v>1035</v>
      </c>
      <c r="DG45" s="48">
        <v>1020</v>
      </c>
      <c r="DJ45" s="48">
        <v>1010</v>
      </c>
      <c r="DK45" s="48">
        <v>1030</v>
      </c>
      <c r="DL45" s="48">
        <v>1030</v>
      </c>
      <c r="DM45" s="48">
        <v>1000</v>
      </c>
      <c r="DN45" s="48">
        <v>995</v>
      </c>
      <c r="DQ45" s="48">
        <v>1015</v>
      </c>
      <c r="DR45" s="48">
        <v>985</v>
      </c>
      <c r="DS45" s="48">
        <v>985</v>
      </c>
      <c r="DT45" s="48">
        <v>985</v>
      </c>
      <c r="DU45" s="48">
        <v>1005</v>
      </c>
      <c r="DX45" s="48">
        <v>1005</v>
      </c>
      <c r="DY45" s="48">
        <v>990</v>
      </c>
      <c r="DZ45" s="48">
        <v>990</v>
      </c>
      <c r="EA45" s="48">
        <v>1015</v>
      </c>
      <c r="EB45" s="48">
        <v>980</v>
      </c>
      <c r="EE45" s="48">
        <v>1000</v>
      </c>
      <c r="EF45" s="48">
        <v>990</v>
      </c>
      <c r="EG45" s="48">
        <v>990</v>
      </c>
      <c r="EH45" s="48">
        <v>980</v>
      </c>
      <c r="EI45" s="48">
        <v>1000</v>
      </c>
      <c r="EL45" s="48">
        <v>1000</v>
      </c>
      <c r="EM45" s="48">
        <v>995</v>
      </c>
      <c r="EN45" s="48">
        <v>980</v>
      </c>
      <c r="EO45" s="48">
        <v>995</v>
      </c>
      <c r="EP45" s="48">
        <v>995</v>
      </c>
      <c r="ES45" s="48">
        <v>990</v>
      </c>
      <c r="ET45" s="48">
        <v>1010</v>
      </c>
      <c r="EU45" s="48">
        <v>1010</v>
      </c>
      <c r="EV45" s="48">
        <v>1010</v>
      </c>
      <c r="EW45" s="48">
        <v>1010</v>
      </c>
      <c r="EZ45" s="48">
        <v>1030</v>
      </c>
      <c r="FA45" s="48">
        <v>990</v>
      </c>
      <c r="FB45" s="48">
        <v>1010</v>
      </c>
      <c r="FC45" s="48">
        <v>1010</v>
      </c>
      <c r="FD45" s="48">
        <v>1025</v>
      </c>
      <c r="FG45" s="48">
        <v>1025</v>
      </c>
      <c r="FH45" s="48">
        <v>1025</v>
      </c>
      <c r="FI45" s="48">
        <v>1010</v>
      </c>
      <c r="FJ45" s="48">
        <v>1015</v>
      </c>
      <c r="FK45" s="48">
        <v>1030</v>
      </c>
      <c r="FN45" s="48">
        <v>1020</v>
      </c>
      <c r="FO45" s="48">
        <v>1005</v>
      </c>
      <c r="FP45" s="48">
        <v>1020</v>
      </c>
      <c r="FQ45" s="48">
        <v>1020</v>
      </c>
      <c r="FR45" s="48">
        <v>1010</v>
      </c>
      <c r="FU45" s="48">
        <v>1010</v>
      </c>
      <c r="FV45" s="48">
        <v>1020</v>
      </c>
      <c r="FW45" s="48">
        <v>1017.5</v>
      </c>
      <c r="FX45" s="48">
        <v>1017.5</v>
      </c>
      <c r="FY45" s="48">
        <v>1030</v>
      </c>
      <c r="GB45" s="48">
        <v>1025</v>
      </c>
      <c r="GC45" s="48">
        <v>1035</v>
      </c>
      <c r="GD45" s="48">
        <v>1035</v>
      </c>
      <c r="GE45" s="48">
        <v>1035</v>
      </c>
      <c r="GF45" s="48">
        <v>1032.5</v>
      </c>
      <c r="GI45" s="48">
        <v>1035</v>
      </c>
      <c r="GJ45" s="48">
        <v>1025</v>
      </c>
      <c r="GK45" s="48">
        <v>1025</v>
      </c>
      <c r="GL45" s="48">
        <v>1030</v>
      </c>
      <c r="GM45" s="48">
        <v>1030</v>
      </c>
      <c r="GP45" s="48">
        <v>1030</v>
      </c>
      <c r="GQ45" s="48">
        <v>1030</v>
      </c>
      <c r="GR45" s="48">
        <v>1027.5</v>
      </c>
      <c r="GS45" s="48">
        <v>1035</v>
      </c>
      <c r="GT45" s="48">
        <v>1060</v>
      </c>
      <c r="GW45" s="48">
        <v>1035</v>
      </c>
      <c r="GX45" s="48">
        <v>1025</v>
      </c>
      <c r="GY45" s="48">
        <v>1022.5</v>
      </c>
      <c r="GZ45" s="48">
        <v>1027.5</v>
      </c>
      <c r="HA45" s="48">
        <v>1080</v>
      </c>
      <c r="HD45" s="48">
        <v>1050</v>
      </c>
      <c r="HE45" s="48">
        <v>1050</v>
      </c>
      <c r="HF45" s="48">
        <v>1050</v>
      </c>
      <c r="HG45" s="48">
        <v>1025</v>
      </c>
      <c r="HH45" s="48">
        <v>1020</v>
      </c>
      <c r="HK45" s="48">
        <v>1030</v>
      </c>
      <c r="HL45" s="48">
        <v>1025</v>
      </c>
      <c r="HM45" s="48">
        <v>1015</v>
      </c>
      <c r="HN45" s="48">
        <v>1015</v>
      </c>
      <c r="HO45" s="48">
        <v>1015</v>
      </c>
      <c r="HR45" s="48">
        <v>1030</v>
      </c>
      <c r="HS45" s="48">
        <v>1050</v>
      </c>
      <c r="HT45" s="48">
        <v>1050</v>
      </c>
      <c r="HU45" s="48">
        <v>1037.5</v>
      </c>
      <c r="HV45" s="48">
        <v>1015</v>
      </c>
      <c r="HY45" s="48">
        <v>1060</v>
      </c>
      <c r="HZ45" s="48">
        <v>1055</v>
      </c>
      <c r="IA45" s="48">
        <v>1075</v>
      </c>
      <c r="IB45" s="48">
        <v>1067.5</v>
      </c>
      <c r="IC45" s="48">
        <v>1075</v>
      </c>
      <c r="IF45" s="48">
        <v>1075</v>
      </c>
      <c r="IG45" s="48">
        <v>1095</v>
      </c>
      <c r="IH45" s="48">
        <v>1100</v>
      </c>
      <c r="II45" s="48">
        <v>1095</v>
      </c>
      <c r="IJ45" s="48">
        <v>1115</v>
      </c>
      <c r="IM45" s="48">
        <v>1080</v>
      </c>
      <c r="IN45" s="48">
        <v>1095</v>
      </c>
      <c r="IO45" s="48">
        <v>1090</v>
      </c>
      <c r="IP45" s="48">
        <v>1090</v>
      </c>
      <c r="IQ45" s="48">
        <v>1090</v>
      </c>
      <c r="IT45" s="48">
        <v>1085</v>
      </c>
      <c r="IU45" s="48">
        <v>1075</v>
      </c>
      <c r="IV45" s="48">
        <v>1085</v>
      </c>
      <c r="IW45" s="48">
        <v>1085</v>
      </c>
      <c r="IX45" s="48">
        <v>1085</v>
      </c>
      <c r="JA45" s="48">
        <v>1085</v>
      </c>
      <c r="JB45" s="48">
        <v>1080</v>
      </c>
      <c r="JC45" s="48">
        <v>1100</v>
      </c>
      <c r="JD45" s="48">
        <v>1125</v>
      </c>
      <c r="JE45" s="48">
        <v>1125</v>
      </c>
      <c r="JH45" s="48">
        <v>1135</v>
      </c>
      <c r="JI45" s="48">
        <v>1145</v>
      </c>
      <c r="JJ45" s="48">
        <v>1167.5</v>
      </c>
      <c r="JK45" s="48">
        <v>1195</v>
      </c>
      <c r="JL45" s="48">
        <v>1205</v>
      </c>
      <c r="JO45" s="48">
        <v>1185</v>
      </c>
      <c r="JP45" s="48">
        <v>1180</v>
      </c>
      <c r="JQ45" s="48">
        <v>1130</v>
      </c>
      <c r="JR45" s="48">
        <v>1130</v>
      </c>
      <c r="JS45" s="48">
        <v>1210</v>
      </c>
      <c r="JV45" s="48">
        <v>1207.5</v>
      </c>
      <c r="JW45" s="48">
        <v>1190</v>
      </c>
      <c r="JX45" s="48">
        <v>1200</v>
      </c>
      <c r="JY45" s="48">
        <v>1200</v>
      </c>
      <c r="JZ45" s="48">
        <v>1200</v>
      </c>
      <c r="KC45" s="48">
        <v>1195</v>
      </c>
      <c r="KD45" s="48">
        <v>1200</v>
      </c>
      <c r="KE45" s="48">
        <v>1215</v>
      </c>
      <c r="KF45" s="48">
        <v>1210</v>
      </c>
      <c r="KG45" s="48">
        <v>1205</v>
      </c>
      <c r="KJ45" s="48">
        <v>1205</v>
      </c>
      <c r="KK45" s="48">
        <v>1205</v>
      </c>
      <c r="KL45" s="48">
        <v>1205</v>
      </c>
      <c r="KM45" s="48">
        <v>1280</v>
      </c>
      <c r="KN45" s="48">
        <v>1270</v>
      </c>
      <c r="KQ45" s="48">
        <v>1260</v>
      </c>
      <c r="KR45" s="48">
        <v>1250</v>
      </c>
      <c r="KS45" s="48">
        <v>1290</v>
      </c>
      <c r="KT45" s="48">
        <v>1290</v>
      </c>
      <c r="KU45" s="48">
        <v>1290</v>
      </c>
      <c r="KX45" s="48">
        <v>1290</v>
      </c>
      <c r="KY45" s="48">
        <v>1300</v>
      </c>
      <c r="KZ45" s="48">
        <v>1350</v>
      </c>
      <c r="LA45" s="48">
        <v>1345</v>
      </c>
      <c r="LB45" s="48">
        <v>1385</v>
      </c>
      <c r="LE45" s="48">
        <v>1400</v>
      </c>
      <c r="LF45" s="48">
        <v>1370</v>
      </c>
      <c r="LG45" s="48">
        <v>1370</v>
      </c>
      <c r="LH45" s="48">
        <v>1370</v>
      </c>
      <c r="LI45" s="48">
        <v>1370</v>
      </c>
      <c r="LL45" s="48">
        <v>1370</v>
      </c>
      <c r="LM45" s="48">
        <v>1345</v>
      </c>
      <c r="LN45" s="48">
        <v>1345</v>
      </c>
      <c r="LO45" s="48">
        <v>1305</v>
      </c>
      <c r="LP45" s="48">
        <v>1300</v>
      </c>
      <c r="LS45" s="48">
        <v>1300</v>
      </c>
      <c r="LT45" s="48">
        <v>1300</v>
      </c>
      <c r="LU45" s="48">
        <v>1300</v>
      </c>
      <c r="LV45" s="48">
        <v>1300</v>
      </c>
      <c r="LW45" s="48">
        <v>1360</v>
      </c>
      <c r="LZ45" s="48">
        <v>1380</v>
      </c>
      <c r="MA45" s="48">
        <v>1360</v>
      </c>
      <c r="MB45" s="48">
        <v>1425</v>
      </c>
      <c r="MC45" s="48">
        <v>1450</v>
      </c>
      <c r="MD45" s="48">
        <v>1450</v>
      </c>
      <c r="MG45" s="48">
        <v>1460</v>
      </c>
      <c r="MH45" s="48">
        <v>1450</v>
      </c>
      <c r="MI45" s="48">
        <v>1390</v>
      </c>
      <c r="MJ45" s="48">
        <v>1390</v>
      </c>
      <c r="MK45" s="48">
        <v>1390</v>
      </c>
      <c r="MN45" s="48">
        <v>1445</v>
      </c>
      <c r="MO45" s="48">
        <v>1100</v>
      </c>
      <c r="MP45" s="48">
        <v>1780</v>
      </c>
      <c r="MQ45" s="48">
        <v>1275</v>
      </c>
      <c r="MR45" s="48">
        <v>1275</v>
      </c>
      <c r="MU45" s="48">
        <v>1275</v>
      </c>
      <c r="MW45" s="48">
        <v>1275</v>
      </c>
      <c r="MX45" s="48">
        <v>1275</v>
      </c>
      <c r="MY45" s="48">
        <v>1375</v>
      </c>
      <c r="NB45" s="48">
        <v>1365</v>
      </c>
    </row>
    <row r="46" spans="1:366" s="12" customFormat="1" ht="15" hidden="1" x14ac:dyDescent="0.25">
      <c r="A46" s="4"/>
    </row>
    <row r="47" spans="1:366" s="49" customFormat="1" ht="15" x14ac:dyDescent="0.25">
      <c r="A47" s="36"/>
    </row>
    <row r="48" spans="1:366" s="50" customFormat="1" ht="15" x14ac:dyDescent="0.25">
      <c r="A48" s="3" t="s">
        <v>41</v>
      </c>
    </row>
    <row r="49" spans="1:367" s="18" customFormat="1" ht="15" x14ac:dyDescent="0.25">
      <c r="A49" s="4" t="s">
        <v>42</v>
      </c>
    </row>
    <row r="50" spans="1:367" s="50" customFormat="1" ht="15" x14ac:dyDescent="0.25">
      <c r="A50" s="3" t="s">
        <v>43</v>
      </c>
    </row>
    <row r="51" spans="1:367" s="36" customFormat="1" ht="15" x14ac:dyDescent="0.25"/>
    <row r="52" spans="1:367" s="53" customFormat="1" ht="15" x14ac:dyDescent="0.25">
      <c r="A52" s="51" t="s">
        <v>44</v>
      </c>
      <c r="B52" s="52"/>
    </row>
    <row r="53" spans="1:367" s="19" customFormat="1" ht="15" x14ac:dyDescent="0.25">
      <c r="A53" s="5" t="s">
        <v>45</v>
      </c>
      <c r="B53" s="54"/>
    </row>
    <row r="54" spans="1:367" s="53" customFormat="1" ht="15" x14ac:dyDescent="0.25">
      <c r="A54" s="51" t="s">
        <v>46</v>
      </c>
      <c r="B54" s="52"/>
    </row>
    <row r="55" spans="1:367" s="41" customFormat="1" ht="15" x14ac:dyDescent="0.25">
      <c r="A55" s="55" t="s">
        <v>47</v>
      </c>
      <c r="B55" s="41">
        <v>4630</v>
      </c>
      <c r="D55" s="41">
        <v>4480</v>
      </c>
      <c r="E55" s="41">
        <v>4705</v>
      </c>
      <c r="F55" s="41">
        <v>4705</v>
      </c>
      <c r="I55" s="41">
        <v>4705</v>
      </c>
      <c r="J55" s="41">
        <v>4495</v>
      </c>
      <c r="K55" s="41">
        <v>4520</v>
      </c>
      <c r="L55" s="41">
        <v>4520</v>
      </c>
      <c r="M55" s="41">
        <v>4470</v>
      </c>
      <c r="P55" s="41">
        <v>4470</v>
      </c>
      <c r="Q55" s="41">
        <v>4515</v>
      </c>
      <c r="R55" s="41">
        <v>4420</v>
      </c>
      <c r="S55" s="41">
        <v>4447</v>
      </c>
      <c r="T55" s="41">
        <v>4365</v>
      </c>
      <c r="W55" s="41">
        <v>4470</v>
      </c>
      <c r="X55" s="41">
        <v>4370</v>
      </c>
      <c r="Y55" s="41">
        <v>4375</v>
      </c>
      <c r="AA55" s="41">
        <v>4375</v>
      </c>
      <c r="AD55" s="41">
        <v>4270</v>
      </c>
      <c r="AE55" s="41">
        <v>4355</v>
      </c>
      <c r="AG55" s="41">
        <v>4063</v>
      </c>
      <c r="AH55" s="41">
        <v>4341</v>
      </c>
      <c r="AK55" s="41">
        <v>4341</v>
      </c>
      <c r="AL55" s="41">
        <v>4241</v>
      </c>
      <c r="AM55" s="41">
        <v>4266</v>
      </c>
      <c r="AN55" s="41">
        <v>4411</v>
      </c>
      <c r="AO55" s="41">
        <v>4498</v>
      </c>
      <c r="AT55" s="41">
        <v>4498</v>
      </c>
      <c r="AV55" s="41">
        <v>4241</v>
      </c>
      <c r="AY55" s="41">
        <v>4241</v>
      </c>
      <c r="AZ55" s="41">
        <v>4380</v>
      </c>
      <c r="BA55" s="41">
        <v>4291</v>
      </c>
      <c r="BB55" s="41">
        <v>4291</v>
      </c>
      <c r="BC55" s="41">
        <v>4291</v>
      </c>
      <c r="BF55" s="41">
        <v>4441</v>
      </c>
      <c r="BG55" s="41">
        <v>4441</v>
      </c>
      <c r="BH55" s="41">
        <v>4441</v>
      </c>
      <c r="BI55" s="41">
        <v>4241</v>
      </c>
      <c r="BJ55" s="41">
        <v>4241</v>
      </c>
      <c r="BM55" s="41">
        <v>4241</v>
      </c>
      <c r="BN55" s="41">
        <v>4241</v>
      </c>
      <c r="BO55" s="41">
        <v>4241</v>
      </c>
      <c r="BP55" s="41">
        <v>4506</v>
      </c>
      <c r="BQ55" s="41">
        <v>4506</v>
      </c>
      <c r="BT55" s="41">
        <v>4641</v>
      </c>
      <c r="BU55" s="41">
        <v>4548</v>
      </c>
      <c r="BV55" s="41">
        <v>4640</v>
      </c>
      <c r="BW55" s="41">
        <v>4791</v>
      </c>
      <c r="BX55" s="41">
        <v>4790</v>
      </c>
      <c r="CA55" s="41">
        <v>4790</v>
      </c>
      <c r="CB55" s="41">
        <v>4790</v>
      </c>
      <c r="CC55" s="41">
        <v>4790</v>
      </c>
      <c r="CD55" s="41">
        <v>4740</v>
      </c>
      <c r="CE55" s="41">
        <v>4790</v>
      </c>
      <c r="CH55" s="41">
        <v>4790</v>
      </c>
      <c r="CI55" s="41">
        <v>4790</v>
      </c>
      <c r="CJ55" s="41">
        <v>4745</v>
      </c>
      <c r="CK55" s="41">
        <v>4745</v>
      </c>
      <c r="CO55" s="41">
        <v>4745</v>
      </c>
      <c r="CP55" s="41">
        <v>4745</v>
      </c>
      <c r="CQ55" s="41">
        <v>4745</v>
      </c>
      <c r="CR55" s="41">
        <v>4691</v>
      </c>
      <c r="CS55" s="41">
        <v>4691</v>
      </c>
      <c r="CV55" s="41">
        <v>4841</v>
      </c>
      <c r="CW55" s="41">
        <v>4840</v>
      </c>
      <c r="CX55" s="41">
        <v>4840</v>
      </c>
      <c r="CY55" s="41">
        <v>4990</v>
      </c>
      <c r="CZ55" s="41">
        <v>4911</v>
      </c>
      <c r="DC55" s="41">
        <v>4820</v>
      </c>
      <c r="DD55" s="41">
        <v>4820</v>
      </c>
      <c r="DE55" s="41">
        <v>4840</v>
      </c>
      <c r="DF55" s="41">
        <v>4810</v>
      </c>
      <c r="DG55" s="41">
        <v>4810</v>
      </c>
      <c r="DJ55" s="41">
        <v>4840</v>
      </c>
      <c r="DK55" s="41">
        <v>4840</v>
      </c>
      <c r="DL55" s="41">
        <v>4840</v>
      </c>
      <c r="DM55" s="41">
        <v>4740</v>
      </c>
      <c r="DN55" s="41">
        <v>4921</v>
      </c>
      <c r="DQ55" s="41">
        <v>4625</v>
      </c>
      <c r="DT55" s="41">
        <v>4652</v>
      </c>
      <c r="DU55" s="41">
        <v>4491</v>
      </c>
      <c r="DX55" s="41">
        <v>4520</v>
      </c>
      <c r="DY55" s="41">
        <v>4540</v>
      </c>
      <c r="DZ55" s="41">
        <v>4530</v>
      </c>
      <c r="EA55" s="41">
        <v>4530</v>
      </c>
      <c r="EB55" s="41">
        <v>4530</v>
      </c>
      <c r="EE55" s="41">
        <v>4530</v>
      </c>
      <c r="EF55" s="41">
        <v>4530</v>
      </c>
      <c r="EG55" s="41">
        <v>4530</v>
      </c>
      <c r="EH55" s="41">
        <v>4530</v>
      </c>
      <c r="EI55" s="41">
        <v>4671</v>
      </c>
      <c r="EL55" s="41">
        <v>4671</v>
      </c>
      <c r="EM55" s="41">
        <v>4671</v>
      </c>
      <c r="EN55" s="41">
        <v>4760</v>
      </c>
      <c r="EO55" s="41">
        <v>4760</v>
      </c>
      <c r="EP55" s="41">
        <v>4760</v>
      </c>
      <c r="ES55" s="41">
        <v>4760</v>
      </c>
      <c r="ET55" s="41">
        <v>4760</v>
      </c>
      <c r="EU55" s="41">
        <v>4760</v>
      </c>
      <c r="EV55" s="41">
        <v>4760</v>
      </c>
      <c r="EW55" s="41">
        <v>4880</v>
      </c>
      <c r="FA55" s="41">
        <v>4880</v>
      </c>
      <c r="FB55" s="41">
        <v>4911</v>
      </c>
      <c r="FC55" s="41">
        <v>5016</v>
      </c>
      <c r="FD55" s="41">
        <v>5016</v>
      </c>
      <c r="FG55" s="41">
        <v>5271</v>
      </c>
      <c r="FH55" s="41">
        <v>4980</v>
      </c>
      <c r="FI55" s="41">
        <v>4960</v>
      </c>
      <c r="FJ55" s="41">
        <v>4960</v>
      </c>
      <c r="FK55" s="41">
        <v>4960</v>
      </c>
      <c r="FN55" s="41">
        <v>4890</v>
      </c>
      <c r="FO55" s="41">
        <v>4890</v>
      </c>
      <c r="FP55" s="41">
        <v>4890</v>
      </c>
      <c r="FQ55" s="41">
        <v>5181</v>
      </c>
      <c r="FR55" s="41">
        <v>5181</v>
      </c>
      <c r="FU55" s="41">
        <v>5181</v>
      </c>
      <c r="FV55" s="41">
        <v>5181</v>
      </c>
      <c r="FW55" s="41">
        <v>5140</v>
      </c>
      <c r="FX55" s="41">
        <v>5140</v>
      </c>
      <c r="FY55" s="41">
        <v>5140</v>
      </c>
      <c r="GB55" s="41">
        <v>5180</v>
      </c>
      <c r="GC55" s="41">
        <v>5180</v>
      </c>
      <c r="GD55" s="41">
        <v>5180</v>
      </c>
      <c r="GE55" s="41">
        <v>5360</v>
      </c>
      <c r="GF55" s="41">
        <v>5360</v>
      </c>
      <c r="GI55" s="41">
        <v>5360</v>
      </c>
      <c r="GK55" s="41">
        <v>5175</v>
      </c>
      <c r="GL55" s="41">
        <v>5175</v>
      </c>
      <c r="GM55" s="41">
        <v>5175</v>
      </c>
      <c r="GP55" s="41">
        <v>5175</v>
      </c>
      <c r="GQ55" s="41">
        <v>5315</v>
      </c>
      <c r="GR55" s="41">
        <v>5440</v>
      </c>
      <c r="GS55" s="41">
        <v>5320</v>
      </c>
      <c r="GT55" s="41">
        <v>5440</v>
      </c>
      <c r="GW55" s="41">
        <v>5415</v>
      </c>
      <c r="GX55" s="41">
        <v>5415</v>
      </c>
      <c r="GY55" s="41">
        <v>5491</v>
      </c>
      <c r="GZ55" s="41">
        <v>5500</v>
      </c>
      <c r="HA55" s="41">
        <v>5366</v>
      </c>
      <c r="HD55" s="41">
        <v>5366</v>
      </c>
      <c r="HE55" s="41">
        <v>5360</v>
      </c>
      <c r="HF55" s="41">
        <v>5360</v>
      </c>
      <c r="HG55" s="41">
        <v>5440</v>
      </c>
      <c r="HH55" s="41">
        <v>5440</v>
      </c>
      <c r="HK55" s="41">
        <v>5761</v>
      </c>
      <c r="HL55" s="41">
        <v>5580</v>
      </c>
      <c r="HM55" s="41">
        <v>5581</v>
      </c>
      <c r="HN55" s="41">
        <v>5321</v>
      </c>
      <c r="HO55" s="41">
        <v>5580</v>
      </c>
      <c r="HR55" s="41">
        <v>5490</v>
      </c>
      <c r="HS55" s="41">
        <v>5490</v>
      </c>
      <c r="HT55" s="41">
        <v>5401</v>
      </c>
      <c r="HU55" s="41">
        <v>5401</v>
      </c>
      <c r="HV55" s="41">
        <v>5380</v>
      </c>
      <c r="HY55" s="41">
        <v>5481</v>
      </c>
      <c r="HZ55" s="41">
        <v>5411</v>
      </c>
      <c r="IA55" s="41">
        <v>5401</v>
      </c>
      <c r="IB55" s="41">
        <v>5401</v>
      </c>
      <c r="IC55" s="41">
        <v>5420</v>
      </c>
      <c r="IF55" s="41">
        <v>5420</v>
      </c>
      <c r="IG55" s="41">
        <v>5391</v>
      </c>
      <c r="IH55" s="41">
        <v>5391</v>
      </c>
      <c r="II55" s="41">
        <v>5681</v>
      </c>
      <c r="IJ55" s="41">
        <v>5540</v>
      </c>
      <c r="IM55" s="41">
        <v>5586</v>
      </c>
      <c r="IN55" s="41">
        <v>5596</v>
      </c>
      <c r="IO55" s="41">
        <v>5855</v>
      </c>
      <c r="IP55" s="41">
        <v>5855</v>
      </c>
      <c r="IQ55" s="41">
        <v>5535</v>
      </c>
      <c r="IT55" s="41">
        <v>5535</v>
      </c>
      <c r="IU55" s="41">
        <v>5535</v>
      </c>
      <c r="IV55" s="41">
        <v>5535</v>
      </c>
      <c r="IW55" s="41">
        <v>5535</v>
      </c>
      <c r="IX55" s="41">
        <v>5535</v>
      </c>
      <c r="JA55" s="41">
        <v>5440</v>
      </c>
      <c r="JB55" s="41">
        <v>5485</v>
      </c>
      <c r="JC55" s="41">
        <v>5485</v>
      </c>
      <c r="JD55" s="41">
        <v>5536</v>
      </c>
      <c r="JE55" s="41">
        <v>5536</v>
      </c>
      <c r="JH55" s="41">
        <v>5476</v>
      </c>
      <c r="JI55" s="41">
        <v>5476</v>
      </c>
      <c r="JJ55" s="41">
        <v>5516</v>
      </c>
      <c r="JK55" s="41">
        <v>5516</v>
      </c>
      <c r="JL55" s="41">
        <v>5516</v>
      </c>
      <c r="JO55" s="41">
        <v>5580</v>
      </c>
      <c r="JP55" s="41">
        <v>5855</v>
      </c>
      <c r="JQ55" s="41">
        <v>5855</v>
      </c>
      <c r="JR55" s="41">
        <v>5675</v>
      </c>
      <c r="JS55" s="41">
        <v>5675</v>
      </c>
      <c r="JV55" s="41">
        <v>5915</v>
      </c>
      <c r="JW55" s="41">
        <v>5915</v>
      </c>
      <c r="JX55" s="41">
        <v>5915</v>
      </c>
      <c r="JY55" s="41">
        <v>5915</v>
      </c>
      <c r="JZ55" s="41">
        <v>5915</v>
      </c>
      <c r="KC55" s="41">
        <v>5915</v>
      </c>
      <c r="KD55" s="41">
        <v>5915</v>
      </c>
      <c r="KE55" s="41">
        <v>5836</v>
      </c>
      <c r="KF55" s="41">
        <v>5791</v>
      </c>
      <c r="KG55" s="41">
        <v>5791</v>
      </c>
      <c r="KK55" s="41">
        <v>5791</v>
      </c>
      <c r="KL55" s="41">
        <v>6071</v>
      </c>
      <c r="KM55" s="41">
        <v>6115</v>
      </c>
      <c r="KN55" s="41">
        <v>6331</v>
      </c>
      <c r="KQ55" s="41">
        <v>6236</v>
      </c>
      <c r="KR55" s="41">
        <v>6236</v>
      </c>
      <c r="KS55" s="41">
        <v>6236</v>
      </c>
      <c r="KT55" s="41">
        <v>6236</v>
      </c>
      <c r="KU55" s="41">
        <v>6436</v>
      </c>
      <c r="KX55" s="41">
        <v>6555</v>
      </c>
      <c r="KY55" s="41">
        <v>6555</v>
      </c>
      <c r="KZ55" s="41">
        <v>6555</v>
      </c>
      <c r="LA55" s="41">
        <v>6551</v>
      </c>
      <c r="LB55" s="41">
        <v>6715</v>
      </c>
      <c r="LE55" s="41">
        <v>6820</v>
      </c>
      <c r="LF55" s="41">
        <v>6806</v>
      </c>
      <c r="LG55" s="41">
        <v>6656</v>
      </c>
      <c r="LH55" s="41">
        <v>6656</v>
      </c>
      <c r="LL55" s="41">
        <v>6701</v>
      </c>
      <c r="LM55" s="41">
        <v>6701</v>
      </c>
      <c r="LO55" s="41">
        <v>6536</v>
      </c>
      <c r="LP55" s="41">
        <v>6506</v>
      </c>
      <c r="LS55" s="41">
        <v>6506</v>
      </c>
      <c r="LT55" s="41">
        <v>6455</v>
      </c>
      <c r="LU55" s="41">
        <v>6356</v>
      </c>
      <c r="LV55" s="41">
        <v>6356</v>
      </c>
      <c r="LW55" s="41">
        <v>6356</v>
      </c>
      <c r="LZ55" s="41">
        <v>6346</v>
      </c>
      <c r="MA55" s="41">
        <v>6131</v>
      </c>
      <c r="MB55" s="41">
        <v>6230</v>
      </c>
      <c r="MC55" s="41">
        <v>6356</v>
      </c>
      <c r="MD55" s="41">
        <v>6230</v>
      </c>
      <c r="MG55" s="41">
        <v>6255</v>
      </c>
      <c r="MI55" s="41">
        <v>6366</v>
      </c>
      <c r="MJ55" s="41">
        <v>6406</v>
      </c>
      <c r="MK55" s="41">
        <v>6406</v>
      </c>
      <c r="MN55" s="41">
        <v>6406</v>
      </c>
      <c r="MO55" s="41">
        <v>6356</v>
      </c>
      <c r="MP55" s="41">
        <v>6256</v>
      </c>
      <c r="MQ55" s="41">
        <v>6316</v>
      </c>
      <c r="MR55" s="41">
        <v>6316</v>
      </c>
      <c r="MU55" s="41">
        <v>6316</v>
      </c>
      <c r="MV55" s="41">
        <v>6316</v>
      </c>
      <c r="MX55" s="41">
        <v>6416</v>
      </c>
      <c r="MY55" s="41">
        <v>6040</v>
      </c>
      <c r="NB55" s="41">
        <v>6040</v>
      </c>
      <c r="NC55" s="41">
        <v>6040</v>
      </c>
    </row>
    <row r="56" spans="1:367" s="53" customFormat="1" ht="15" x14ac:dyDescent="0.25">
      <c r="A56" s="51" t="s">
        <v>48</v>
      </c>
      <c r="B56" s="52">
        <v>3726</v>
      </c>
      <c r="D56" s="53">
        <v>3782</v>
      </c>
      <c r="E56" s="53">
        <v>3868</v>
      </c>
      <c r="F56" s="53">
        <v>3770</v>
      </c>
      <c r="I56" s="53">
        <v>3708</v>
      </c>
      <c r="J56" s="53">
        <v>3687</v>
      </c>
      <c r="K56" s="53">
        <v>3751</v>
      </c>
      <c r="L56" s="53">
        <v>3727</v>
      </c>
      <c r="M56" s="53">
        <v>3711</v>
      </c>
      <c r="P56" s="53">
        <v>3650</v>
      </c>
      <c r="Q56" s="53">
        <v>3656</v>
      </c>
      <c r="R56" s="53">
        <v>3629</v>
      </c>
      <c r="S56" s="53">
        <v>3700</v>
      </c>
      <c r="T56" s="53">
        <v>3696</v>
      </c>
      <c r="W56" s="53">
        <v>3653</v>
      </c>
      <c r="X56" s="53">
        <v>3753</v>
      </c>
      <c r="Y56" s="53">
        <v>3731</v>
      </c>
      <c r="AA56" s="53">
        <v>3620</v>
      </c>
      <c r="AD56" s="53">
        <v>3614</v>
      </c>
      <c r="AE56" s="53">
        <v>3597</v>
      </c>
      <c r="AG56" s="53">
        <v>3601</v>
      </c>
      <c r="AH56" s="53">
        <v>3499</v>
      </c>
      <c r="AK56" s="53">
        <v>3491</v>
      </c>
      <c r="AL56" s="53">
        <v>3559</v>
      </c>
      <c r="AM56" s="53">
        <v>3595</v>
      </c>
      <c r="AN56" s="53">
        <v>3678</v>
      </c>
      <c r="AO56" s="53">
        <v>3732</v>
      </c>
      <c r="AT56" s="53">
        <v>3679</v>
      </c>
      <c r="AV56" s="53">
        <v>3644</v>
      </c>
      <c r="AY56" s="53">
        <v>3640</v>
      </c>
      <c r="AZ56" s="53">
        <v>3638</v>
      </c>
      <c r="BA56" s="53">
        <v>3625</v>
      </c>
      <c r="BB56" s="53">
        <v>3586</v>
      </c>
      <c r="BC56" s="53">
        <v>3582</v>
      </c>
      <c r="BF56" s="53">
        <v>3620</v>
      </c>
      <c r="BG56" s="53">
        <v>3662</v>
      </c>
      <c r="BH56" s="53">
        <v>3680</v>
      </c>
      <c r="BI56" s="53">
        <v>3730</v>
      </c>
      <c r="BJ56" s="53">
        <v>3744</v>
      </c>
      <c r="BM56" s="53">
        <v>3725</v>
      </c>
      <c r="BN56" s="53">
        <v>3721</v>
      </c>
      <c r="BO56" s="53">
        <v>3781</v>
      </c>
      <c r="BP56" s="53">
        <v>3810</v>
      </c>
      <c r="BQ56" s="53">
        <v>3912</v>
      </c>
      <c r="BT56" s="53">
        <v>3978</v>
      </c>
      <c r="BU56" s="53">
        <v>4068</v>
      </c>
      <c r="BV56" s="53">
        <v>4131</v>
      </c>
      <c r="BW56" s="53">
        <v>4060</v>
      </c>
      <c r="BX56" s="53">
        <v>4028</v>
      </c>
      <c r="CA56" s="53">
        <v>4130</v>
      </c>
      <c r="CB56" s="53">
        <v>4124</v>
      </c>
      <c r="CC56" s="53">
        <v>4056</v>
      </c>
      <c r="CD56" s="53">
        <v>4091</v>
      </c>
      <c r="CE56" s="53">
        <v>4085</v>
      </c>
      <c r="CH56" s="53">
        <v>3990</v>
      </c>
      <c r="CI56" s="53">
        <v>4056</v>
      </c>
      <c r="CJ56" s="53">
        <v>3995</v>
      </c>
      <c r="CK56" s="53">
        <v>3996</v>
      </c>
      <c r="CO56" s="53">
        <v>4049</v>
      </c>
      <c r="CP56" s="53">
        <v>4120</v>
      </c>
      <c r="CQ56" s="53">
        <v>4151</v>
      </c>
      <c r="CR56" s="53">
        <v>4193</v>
      </c>
      <c r="CS56" s="53">
        <v>4157</v>
      </c>
      <c r="CV56" s="53">
        <v>4214</v>
      </c>
      <c r="CW56" s="53">
        <v>4127</v>
      </c>
      <c r="CX56" s="53">
        <v>4112</v>
      </c>
      <c r="CY56" s="53">
        <v>4196</v>
      </c>
      <c r="CZ56" s="53">
        <v>4149</v>
      </c>
      <c r="DC56" s="53">
        <v>4194</v>
      </c>
      <c r="DD56" s="53">
        <v>4173</v>
      </c>
      <c r="DE56" s="53">
        <v>4214</v>
      </c>
      <c r="DF56" s="53">
        <v>4184</v>
      </c>
      <c r="DG56" s="53">
        <v>4125</v>
      </c>
      <c r="DJ56" s="53">
        <v>4090</v>
      </c>
      <c r="DK56" s="53">
        <v>3981</v>
      </c>
      <c r="DL56" s="53">
        <v>3968</v>
      </c>
      <c r="DM56" s="53">
        <v>3910</v>
      </c>
      <c r="DN56" s="53">
        <v>3940</v>
      </c>
      <c r="DQ56" s="53">
        <v>3914</v>
      </c>
      <c r="DT56" s="53">
        <v>4229</v>
      </c>
      <c r="DU56" s="53">
        <v>3713</v>
      </c>
      <c r="DX56" s="53">
        <v>3696</v>
      </c>
      <c r="DY56" s="53">
        <v>3724</v>
      </c>
      <c r="DZ56" s="53">
        <v>3845</v>
      </c>
      <c r="EA56" s="53">
        <v>3922</v>
      </c>
      <c r="EB56" s="53">
        <v>3956</v>
      </c>
      <c r="EE56" s="53">
        <v>4095</v>
      </c>
      <c r="EF56" s="53">
        <v>4163</v>
      </c>
      <c r="EG56" s="53">
        <v>4101</v>
      </c>
      <c r="EH56" s="53">
        <v>4249</v>
      </c>
      <c r="EI56" s="53">
        <v>4332</v>
      </c>
      <c r="EL56" s="53">
        <v>4334</v>
      </c>
      <c r="EM56" s="53">
        <v>4442</v>
      </c>
      <c r="EN56" s="53">
        <v>4159</v>
      </c>
      <c r="EO56" s="53">
        <v>4218</v>
      </c>
      <c r="EP56" s="53">
        <v>4139</v>
      </c>
      <c r="ES56" s="53">
        <v>4158</v>
      </c>
      <c r="ET56" s="53">
        <v>4159</v>
      </c>
      <c r="EU56" s="53">
        <v>4235</v>
      </c>
      <c r="EV56" s="53">
        <v>4338</v>
      </c>
      <c r="EW56" s="53">
        <v>4470</v>
      </c>
      <c r="FA56" s="53">
        <v>4369</v>
      </c>
      <c r="FB56" s="53">
        <v>4392</v>
      </c>
      <c r="FC56" s="53">
        <v>4382</v>
      </c>
      <c r="FD56" s="53">
        <v>4419</v>
      </c>
      <c r="FG56" s="53">
        <v>4447</v>
      </c>
      <c r="FH56" s="53">
        <v>4534</v>
      </c>
      <c r="FI56" s="53">
        <v>4643</v>
      </c>
      <c r="FJ56" s="53">
        <v>4697</v>
      </c>
      <c r="FK56" s="53">
        <v>4654</v>
      </c>
      <c r="FN56" s="53">
        <v>4640</v>
      </c>
      <c r="FO56" s="53">
        <v>4685</v>
      </c>
      <c r="FP56" s="53">
        <v>4692</v>
      </c>
      <c r="FQ56" s="53">
        <v>4702</v>
      </c>
      <c r="FR56" s="53">
        <v>4698</v>
      </c>
      <c r="FU56" s="53">
        <v>4403</v>
      </c>
      <c r="FV56" s="53">
        <v>4320</v>
      </c>
      <c r="FW56" s="53">
        <v>4349</v>
      </c>
      <c r="FX56" s="53">
        <v>4464</v>
      </c>
      <c r="FY56" s="53">
        <v>4465</v>
      </c>
      <c r="GB56" s="53">
        <v>4561</v>
      </c>
      <c r="GC56" s="53">
        <v>4652</v>
      </c>
      <c r="GD56" s="53">
        <v>4665</v>
      </c>
      <c r="GE56" s="53">
        <v>4623</v>
      </c>
      <c r="GF56" s="53">
        <v>4590</v>
      </c>
      <c r="GI56" s="53">
        <v>4597</v>
      </c>
      <c r="GK56" s="53">
        <v>4580</v>
      </c>
      <c r="GL56" s="53">
        <v>4404</v>
      </c>
      <c r="GM56" s="53">
        <v>4511</v>
      </c>
      <c r="GP56" s="53">
        <v>4546</v>
      </c>
      <c r="GQ56" s="53">
        <v>4745</v>
      </c>
      <c r="GR56" s="53">
        <v>4870</v>
      </c>
      <c r="GS56" s="53">
        <v>4918</v>
      </c>
      <c r="GT56" s="53">
        <v>4972</v>
      </c>
      <c r="GW56" s="53">
        <v>4939</v>
      </c>
      <c r="GX56" s="53">
        <v>4717</v>
      </c>
      <c r="GY56" s="53">
        <v>4641</v>
      </c>
      <c r="GZ56" s="53">
        <v>4661</v>
      </c>
      <c r="HA56" s="53">
        <v>4671</v>
      </c>
      <c r="HD56" s="53">
        <v>4560</v>
      </c>
      <c r="HE56" s="53">
        <v>4562</v>
      </c>
      <c r="HF56" s="53">
        <v>4583</v>
      </c>
      <c r="HG56" s="53">
        <v>4672</v>
      </c>
      <c r="HH56" s="53">
        <v>4726</v>
      </c>
      <c r="HK56" s="53">
        <v>4639</v>
      </c>
      <c r="HL56" s="53">
        <v>4629</v>
      </c>
      <c r="HM56" s="53">
        <v>4555</v>
      </c>
      <c r="HN56" s="53">
        <v>4590</v>
      </c>
      <c r="HO56" s="53">
        <v>4592</v>
      </c>
      <c r="HR56" s="53">
        <v>4610</v>
      </c>
      <c r="HS56" s="53">
        <v>4450</v>
      </c>
      <c r="HT56" s="53">
        <v>4351</v>
      </c>
      <c r="HU56" s="53">
        <v>4376</v>
      </c>
      <c r="HV56" s="53">
        <v>4379</v>
      </c>
      <c r="HY56" s="53">
        <v>4430</v>
      </c>
      <c r="HZ56" s="53">
        <v>4468</v>
      </c>
      <c r="IA56" s="53">
        <v>4552</v>
      </c>
      <c r="IB56" s="53">
        <v>4482</v>
      </c>
      <c r="IC56" s="53">
        <v>4503</v>
      </c>
      <c r="IF56" s="53">
        <v>4595</v>
      </c>
      <c r="IG56" s="53">
        <v>4595</v>
      </c>
      <c r="IH56" s="53">
        <v>4611</v>
      </c>
      <c r="II56" s="53">
        <v>4671</v>
      </c>
      <c r="IJ56" s="53">
        <v>4733</v>
      </c>
      <c r="IM56" s="53">
        <v>4748</v>
      </c>
      <c r="IN56" s="53">
        <v>4716</v>
      </c>
      <c r="IO56" s="53">
        <v>4716</v>
      </c>
      <c r="IP56" s="53">
        <v>4517</v>
      </c>
      <c r="IQ56" s="53">
        <v>4555</v>
      </c>
      <c r="IT56" s="53">
        <v>4495</v>
      </c>
      <c r="IU56" s="53">
        <v>4558</v>
      </c>
      <c r="IV56" s="53">
        <v>4596</v>
      </c>
      <c r="IW56" s="53">
        <v>4636</v>
      </c>
      <c r="IX56" s="53">
        <v>4756</v>
      </c>
      <c r="JA56" s="53">
        <v>4645</v>
      </c>
      <c r="JB56" s="53">
        <v>4627</v>
      </c>
      <c r="JC56" s="53">
        <v>4687</v>
      </c>
      <c r="JD56" s="53">
        <v>4773</v>
      </c>
      <c r="JE56" s="53">
        <v>5038</v>
      </c>
      <c r="JH56" s="53">
        <v>5166</v>
      </c>
      <c r="JI56" s="53">
        <v>4952</v>
      </c>
      <c r="JJ56" s="53">
        <v>4910</v>
      </c>
      <c r="JK56" s="53">
        <v>4968</v>
      </c>
      <c r="JL56" s="53">
        <v>4810</v>
      </c>
      <c r="JO56" s="53">
        <v>4826</v>
      </c>
      <c r="JP56" s="53">
        <v>4934</v>
      </c>
      <c r="JQ56" s="53">
        <v>4914</v>
      </c>
      <c r="JR56" s="53">
        <v>5023</v>
      </c>
      <c r="JS56" s="53">
        <v>5097</v>
      </c>
      <c r="JV56" s="53">
        <v>5092</v>
      </c>
      <c r="JW56" s="53">
        <v>5146</v>
      </c>
      <c r="JX56" s="53">
        <v>5107</v>
      </c>
      <c r="JY56" s="53">
        <v>5097</v>
      </c>
      <c r="JZ56" s="53">
        <v>5240</v>
      </c>
      <c r="KC56" s="53">
        <v>5228</v>
      </c>
      <c r="KD56" s="53">
        <v>5166</v>
      </c>
      <c r="KE56" s="53">
        <v>5294</v>
      </c>
      <c r="KF56" s="53">
        <v>5239</v>
      </c>
      <c r="KG56" s="53">
        <v>5429</v>
      </c>
      <c r="KK56" s="53">
        <v>5397</v>
      </c>
      <c r="KL56" s="53">
        <v>5432</v>
      </c>
      <c r="KM56" s="53">
        <v>5452</v>
      </c>
      <c r="KN56" s="53">
        <v>5567</v>
      </c>
      <c r="KQ56" s="53">
        <v>5576</v>
      </c>
      <c r="KR56" s="53">
        <v>5503</v>
      </c>
      <c r="KS56" s="53">
        <v>5570</v>
      </c>
      <c r="KT56" s="53">
        <v>5626</v>
      </c>
      <c r="KU56" s="53">
        <v>5736</v>
      </c>
      <c r="KX56" s="53">
        <v>5864</v>
      </c>
      <c r="KY56" s="53">
        <v>5797</v>
      </c>
      <c r="KZ56" s="53">
        <v>5699</v>
      </c>
      <c r="LA56" s="53">
        <v>5760</v>
      </c>
      <c r="LB56" s="53">
        <v>5899</v>
      </c>
      <c r="LE56" s="53">
        <v>6004</v>
      </c>
      <c r="LF56" s="53">
        <v>6061</v>
      </c>
      <c r="LG56" s="53">
        <v>5956</v>
      </c>
      <c r="LH56" s="53">
        <v>5914</v>
      </c>
      <c r="LL56" s="53">
        <v>5812</v>
      </c>
      <c r="LM56" s="53">
        <v>5728</v>
      </c>
      <c r="LO56" s="53">
        <v>5728</v>
      </c>
      <c r="LP56" s="53">
        <v>5506</v>
      </c>
      <c r="LS56" s="53">
        <v>5427</v>
      </c>
      <c r="LT56" s="53">
        <v>5368</v>
      </c>
      <c r="LU56" s="53">
        <v>5433</v>
      </c>
      <c r="LV56" s="53">
        <v>5409</v>
      </c>
      <c r="LW56" s="53">
        <v>5471</v>
      </c>
      <c r="LZ56" s="53">
        <v>5528</v>
      </c>
      <c r="MA56" s="53">
        <v>5641</v>
      </c>
      <c r="MB56" s="53">
        <v>5654</v>
      </c>
      <c r="MC56" s="53">
        <v>5571</v>
      </c>
      <c r="MD56" s="53">
        <v>5636</v>
      </c>
      <c r="MG56" s="53">
        <v>5781</v>
      </c>
      <c r="MI56" s="53">
        <v>5728</v>
      </c>
      <c r="MJ56" s="53">
        <v>5652</v>
      </c>
      <c r="MK56" s="53">
        <v>5673</v>
      </c>
      <c r="MN56" s="53">
        <v>5676</v>
      </c>
      <c r="MO56" s="53">
        <v>5681</v>
      </c>
      <c r="MP56" s="53">
        <v>5529</v>
      </c>
      <c r="MQ56" s="53">
        <v>5588</v>
      </c>
      <c r="MR56" s="53">
        <v>5481</v>
      </c>
      <c r="MU56" s="53">
        <v>5373</v>
      </c>
      <c r="MV56" s="53">
        <v>5267</v>
      </c>
      <c r="MX56" s="53">
        <v>5226</v>
      </c>
      <c r="MY56" s="53">
        <v>5166</v>
      </c>
      <c r="NB56" s="53">
        <v>5213</v>
      </c>
      <c r="NC56" s="53">
        <v>5275</v>
      </c>
    </row>
    <row r="57" spans="1:367" s="18" customFormat="1" ht="15" x14ac:dyDescent="0.25">
      <c r="A57" s="55" t="s">
        <v>49</v>
      </c>
      <c r="B57" s="32"/>
    </row>
    <row r="58" spans="1:367" ht="15" x14ac:dyDescent="0.25"/>
    <row r="59" spans="1:367" ht="15" x14ac:dyDescent="0.25"/>
    <row r="60" spans="1:367" ht="15" x14ac:dyDescent="0.25">
      <c r="MS60" s="56"/>
    </row>
    <row r="61" spans="1:367" ht="15" x14ac:dyDescent="0.25">
      <c r="KI61" s="53"/>
    </row>
    <row r="62" spans="1:367" ht="15" x14ac:dyDescent="0.25"/>
    <row r="63" spans="1:367" ht="15" x14ac:dyDescent="0.25">
      <c r="BG63" s="35"/>
    </row>
    <row r="64" spans="1:367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s="1" customFormat="1" ht="15" x14ac:dyDescent="0.25"/>
    <row r="131" s="1" customFormat="1" ht="15" x14ac:dyDescent="0.25"/>
    <row r="132" s="1" customFormat="1" ht="15" x14ac:dyDescent="0.25"/>
    <row r="144" ht="15" hidden="1" x14ac:dyDescent="0.25"/>
    <row r="145" ht="15" hidden="1" x14ac:dyDescent="0.25"/>
    <row r="146" ht="15" hidden="1" x14ac:dyDescent="0.25"/>
    <row r="147" ht="15" hidden="1" x14ac:dyDescent="0.25"/>
    <row r="148" ht="15" hidden="1" x14ac:dyDescent="0.25"/>
    <row r="149" ht="15" hidden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Q8 GS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66D4-885F-4A88-B1FE-7005E3306258}">
  <dimension ref="B1:J24"/>
  <sheetViews>
    <sheetView workbookViewId="0">
      <selection activeCell="J14" sqref="J14"/>
    </sheetView>
  </sheetViews>
  <sheetFormatPr defaultColWidth="9.140625" defaultRowHeight="15" zeroHeight="1" x14ac:dyDescent="0.25"/>
  <cols>
    <col min="1" max="1" width="4.7109375" customWidth="1"/>
    <col min="2" max="2" width="22" customWidth="1"/>
    <col min="3" max="3" width="21.5703125" customWidth="1"/>
    <col min="4" max="4" width="18" customWidth="1"/>
    <col min="10" max="10" width="9.5703125" customWidth="1"/>
  </cols>
  <sheetData>
    <row r="1" spans="2:10" s="1" customFormat="1" ht="15.75" thickBot="1" x14ac:dyDescent="0.3"/>
    <row r="2" spans="2:10" s="1" customFormat="1" ht="15.75" thickBot="1" x14ac:dyDescent="0.3">
      <c r="B2" s="67" t="s">
        <v>50</v>
      </c>
      <c r="C2" s="68"/>
      <c r="D2" s="69"/>
    </row>
    <row r="3" spans="2:10" s="1" customFormat="1" x14ac:dyDescent="0.25">
      <c r="B3" s="20" t="s">
        <v>51</v>
      </c>
      <c r="C3" s="21" t="s">
        <v>52</v>
      </c>
      <c r="D3" s="22" t="s">
        <v>53</v>
      </c>
    </row>
    <row r="4" spans="2:10" s="1" customFormat="1" x14ac:dyDescent="0.25">
      <c r="B4" s="20" t="s">
        <v>54</v>
      </c>
      <c r="C4" s="21" t="s">
        <v>55</v>
      </c>
      <c r="D4" s="22" t="s">
        <v>56</v>
      </c>
    </row>
    <row r="5" spans="2:10" s="1" customFormat="1" x14ac:dyDescent="0.25">
      <c r="B5" s="20" t="s">
        <v>57</v>
      </c>
      <c r="C5" s="21" t="s">
        <v>58</v>
      </c>
      <c r="D5" s="22"/>
    </row>
    <row r="6" spans="2:10" s="1" customFormat="1" x14ac:dyDescent="0.25">
      <c r="B6" s="20" t="s">
        <v>59</v>
      </c>
      <c r="C6" s="21" t="s">
        <v>60</v>
      </c>
      <c r="D6" s="22"/>
    </row>
    <row r="7" spans="2:10" s="1" customFormat="1" ht="15.75" thickBot="1" x14ac:dyDescent="0.3">
      <c r="B7" s="23"/>
      <c r="D7" s="24"/>
    </row>
    <row r="8" spans="2:10" s="1" customFormat="1" ht="15.75" thickBot="1" x14ac:dyDescent="0.3">
      <c r="B8" s="67" t="s">
        <v>61</v>
      </c>
      <c r="C8" s="68"/>
      <c r="D8" s="69"/>
      <c r="J8" s="25"/>
    </row>
    <row r="9" spans="2:10" s="1" customFormat="1" x14ac:dyDescent="0.25">
      <c r="B9" s="20" t="s">
        <v>62</v>
      </c>
      <c r="C9" s="21" t="s">
        <v>63</v>
      </c>
      <c r="D9" s="24"/>
      <c r="J9" s="25"/>
    </row>
    <row r="10" spans="2:10" s="1" customFormat="1" x14ac:dyDescent="0.25">
      <c r="B10" s="20" t="s">
        <v>64</v>
      </c>
      <c r="C10" s="21" t="s">
        <v>65</v>
      </c>
      <c r="D10" s="24"/>
      <c r="J10" s="25"/>
    </row>
    <row r="11" spans="2:10" s="1" customFormat="1" x14ac:dyDescent="0.25">
      <c r="B11" s="20" t="s">
        <v>66</v>
      </c>
      <c r="C11" s="21" t="s">
        <v>67</v>
      </c>
      <c r="D11" s="24"/>
      <c r="J11" s="25"/>
    </row>
    <row r="12" spans="2:10" s="1" customFormat="1" x14ac:dyDescent="0.25">
      <c r="B12" s="20" t="s">
        <v>68</v>
      </c>
      <c r="C12" s="21" t="s">
        <v>69</v>
      </c>
      <c r="D12" s="24"/>
      <c r="G12" s="26"/>
      <c r="J12" s="25"/>
    </row>
    <row r="13" spans="2:10" s="1" customFormat="1" x14ac:dyDescent="0.25">
      <c r="B13" s="20" t="s">
        <v>68</v>
      </c>
      <c r="C13" s="21" t="s">
        <v>70</v>
      </c>
      <c r="D13" s="24"/>
      <c r="J13" s="25"/>
    </row>
    <row r="14" spans="2:10" s="1" customFormat="1" x14ac:dyDescent="0.25">
      <c r="B14" s="20" t="s">
        <v>71</v>
      </c>
      <c r="C14" s="21" t="s">
        <v>72</v>
      </c>
      <c r="D14" s="24"/>
      <c r="J14" s="25"/>
    </row>
    <row r="15" spans="2:10" s="1" customFormat="1" ht="17.25" x14ac:dyDescent="0.25">
      <c r="B15" s="20" t="s">
        <v>71</v>
      </c>
      <c r="C15" s="21" t="s">
        <v>73</v>
      </c>
      <c r="D15" s="24"/>
    </row>
    <row r="16" spans="2:10" s="1" customFormat="1" x14ac:dyDescent="0.25">
      <c r="B16" s="20" t="s">
        <v>74</v>
      </c>
      <c r="C16" s="21" t="s">
        <v>75</v>
      </c>
      <c r="D16" s="24"/>
    </row>
    <row r="17" spans="2:4" s="1" customFormat="1" ht="15.75" thickBot="1" x14ac:dyDescent="0.3">
      <c r="B17" s="23"/>
      <c r="D17" s="24"/>
    </row>
    <row r="18" spans="2:4" s="1" customFormat="1" ht="15.75" thickBot="1" x14ac:dyDescent="0.3">
      <c r="B18" s="67" t="s">
        <v>76</v>
      </c>
      <c r="C18" s="68"/>
      <c r="D18" s="69"/>
    </row>
    <row r="19" spans="2:4" s="1" customFormat="1" x14ac:dyDescent="0.25">
      <c r="B19" s="20" t="s">
        <v>77</v>
      </c>
      <c r="C19" s="21" t="s">
        <v>78</v>
      </c>
      <c r="D19" s="22" t="s">
        <v>79</v>
      </c>
    </row>
    <row r="20" spans="2:4" s="1" customFormat="1" x14ac:dyDescent="0.25">
      <c r="B20" s="20" t="s">
        <v>80</v>
      </c>
      <c r="C20" s="21" t="s">
        <v>55</v>
      </c>
      <c r="D20" s="22" t="s">
        <v>81</v>
      </c>
    </row>
    <row r="21" spans="2:4" s="1" customFormat="1" x14ac:dyDescent="0.25">
      <c r="B21" s="20" t="s">
        <v>57</v>
      </c>
      <c r="C21" s="21" t="s">
        <v>82</v>
      </c>
      <c r="D21" s="22"/>
    </row>
    <row r="22" spans="2:4" s="1" customFormat="1" x14ac:dyDescent="0.25">
      <c r="B22" s="20" t="s">
        <v>59</v>
      </c>
      <c r="C22" s="21" t="s">
        <v>83</v>
      </c>
      <c r="D22" s="22"/>
    </row>
    <row r="23" spans="2:4" s="1" customFormat="1" ht="15.75" thickBot="1" x14ac:dyDescent="0.3">
      <c r="B23" s="27"/>
      <c r="C23" s="28"/>
      <c r="D23" s="29"/>
    </row>
    <row r="24" spans="2:4" s="1" customFormat="1" x14ac:dyDescent="0.25"/>
  </sheetData>
  <mergeCells count="3">
    <mergeCell ref="B2:D2"/>
    <mergeCell ref="B8:D8"/>
    <mergeCell ref="B18:D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Tabela de Conversões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Buhse</dc:creator>
  <cp:lastModifiedBy>Catarina Garcia Souza</cp:lastModifiedBy>
  <dcterms:created xsi:type="dcterms:W3CDTF">2024-01-02T11:07:17Z</dcterms:created>
  <dcterms:modified xsi:type="dcterms:W3CDTF">2025-01-02T17:53:08Z</dcterms:modified>
</cp:coreProperties>
</file>