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"/>
    </mc:Choice>
  </mc:AlternateContent>
  <xr:revisionPtr revIDLastSave="0" documentId="13_ncr:1_{8B39EF55-3DE4-4AA5-A510-0ACD888AA961}" xr6:coauthVersionLast="47" xr6:coauthVersionMax="47" xr10:uidLastSave="{00000000-0000-0000-0000-000000000000}"/>
  <bookViews>
    <workbookView xWindow="780" yWindow="780" windowWidth="23445" windowHeight="13995" xr2:uid="{A09B3D3C-DD19-460A-9609-E4EB41E96EB8}"/>
  </bookViews>
  <sheets>
    <sheet name="DataS1" sheetId="17" r:id="rId1"/>
    <sheet name="consensus fluxes" sheetId="16" r:id="rId2"/>
    <sheet name="enzymeSAvV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8" l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6" i="18"/>
  <c r="I7" i="18"/>
  <c r="I8" i="18"/>
  <c r="I5" i="18"/>
  <c r="P13" i="16" l="1"/>
  <c r="Q13" i="16"/>
  <c r="P14" i="16"/>
  <c r="Q14" i="16"/>
  <c r="AD91" i="16"/>
  <c r="AD92" i="16"/>
  <c r="AD93" i="16"/>
  <c r="AD94" i="16"/>
  <c r="AE94" i="16"/>
  <c r="M170" i="16"/>
  <c r="M171" i="16"/>
  <c r="M172" i="16"/>
  <c r="M169" i="16"/>
  <c r="G167" i="16"/>
  <c r="G168" i="16"/>
  <c r="G169" i="16"/>
  <c r="G170" i="16"/>
  <c r="G171" i="16"/>
  <c r="G172" i="16"/>
  <c r="G166" i="16"/>
  <c r="T48" i="16" l="1"/>
  <c r="Q154" i="16" l="1"/>
  <c r="Q156" i="16"/>
  <c r="Q158" i="16"/>
  <c r="Q160" i="16"/>
  <c r="N151" i="16"/>
  <c r="M151" i="16"/>
  <c r="L151" i="16"/>
  <c r="K151" i="16"/>
  <c r="J151" i="16"/>
  <c r="I151" i="16"/>
  <c r="H151" i="16"/>
  <c r="G151" i="16"/>
  <c r="Q151" i="16" s="1"/>
  <c r="N153" i="16"/>
  <c r="M153" i="16"/>
  <c r="L153" i="16"/>
  <c r="K153" i="16"/>
  <c r="J153" i="16"/>
  <c r="I153" i="16"/>
  <c r="H153" i="16"/>
  <c r="G153" i="16"/>
  <c r="Q153" i="16" s="1"/>
  <c r="N155" i="16"/>
  <c r="M155" i="16"/>
  <c r="L155" i="16"/>
  <c r="K155" i="16"/>
  <c r="J155" i="16"/>
  <c r="I155" i="16"/>
  <c r="H155" i="16"/>
  <c r="G155" i="16"/>
  <c r="Q155" i="16" s="1"/>
  <c r="N157" i="16"/>
  <c r="M157" i="16"/>
  <c r="L157" i="16"/>
  <c r="K157" i="16"/>
  <c r="J157" i="16"/>
  <c r="I157" i="16"/>
  <c r="H157" i="16"/>
  <c r="G157" i="16"/>
  <c r="Q157" i="16" s="1"/>
  <c r="N159" i="16"/>
  <c r="M159" i="16"/>
  <c r="L159" i="16"/>
  <c r="K159" i="16"/>
  <c r="J159" i="16"/>
  <c r="I159" i="16"/>
  <c r="H159" i="16"/>
  <c r="G159" i="16"/>
  <c r="Q159" i="16" s="1"/>
  <c r="H161" i="16"/>
  <c r="I161" i="16"/>
  <c r="J161" i="16"/>
  <c r="K161" i="16"/>
  <c r="L161" i="16"/>
  <c r="M161" i="16"/>
  <c r="N161" i="16"/>
  <c r="G161" i="16"/>
  <c r="Q161" i="16" s="1"/>
  <c r="F120" i="16" l="1"/>
  <c r="M86" i="16" l="1"/>
  <c r="M89" i="16"/>
  <c r="M92" i="16"/>
  <c r="M95" i="16"/>
  <c r="M98" i="16"/>
  <c r="M101" i="16"/>
  <c r="G80" i="16"/>
  <c r="G81" i="16"/>
  <c r="G82" i="16"/>
  <c r="G83" i="16"/>
  <c r="G86" i="16"/>
  <c r="G89" i="16"/>
  <c r="G92" i="16"/>
  <c r="G95" i="16"/>
  <c r="G98" i="16"/>
  <c r="G101" i="16"/>
  <c r="G79" i="16"/>
  <c r="E145" i="16" l="1"/>
  <c r="F113" i="16"/>
  <c r="AB99" i="16"/>
  <c r="AB100" i="16" s="1"/>
  <c r="AB96" i="16"/>
  <c r="AB97" i="16" s="1"/>
  <c r="AB93" i="16"/>
  <c r="AB94" i="16" s="1"/>
  <c r="AB90" i="16"/>
  <c r="AB91" i="16" s="1"/>
  <c r="AE91" i="16" s="1"/>
  <c r="AB87" i="16"/>
  <c r="AB88" i="16" s="1"/>
  <c r="AD88" i="16" s="1"/>
  <c r="AE88" i="16" s="1"/>
  <c r="AB84" i="16"/>
  <c r="AB85" i="16" s="1"/>
  <c r="AD85" i="16" s="1"/>
  <c r="AE85" i="16" s="1"/>
  <c r="AE92" i="16"/>
  <c r="AD89" i="16"/>
  <c r="AE89" i="16" s="1"/>
  <c r="AD86" i="16"/>
  <c r="AE86" i="16" s="1"/>
  <c r="AD83" i="16"/>
  <c r="AE83" i="16" s="1"/>
  <c r="AD82" i="16"/>
  <c r="AE82" i="16" s="1"/>
  <c r="AD81" i="16"/>
  <c r="AE81" i="16" s="1"/>
  <c r="AD80" i="16"/>
  <c r="AE80" i="16" s="1"/>
  <c r="AD79" i="16"/>
  <c r="AE79" i="16" s="1"/>
  <c r="R79" i="16"/>
  <c r="AD84" i="16" l="1"/>
  <c r="AE84" i="16" s="1"/>
  <c r="AD87" i="16"/>
  <c r="AE87" i="16" s="1"/>
  <c r="AE93" i="16"/>
  <c r="AD90" i="16"/>
  <c r="AE90" i="16" s="1"/>
  <c r="F84" i="16"/>
  <c r="G84" i="16" s="1"/>
  <c r="R81" i="16"/>
  <c r="R80" i="16"/>
  <c r="F85" i="16" l="1"/>
  <c r="R86" i="16"/>
  <c r="R82" i="16"/>
  <c r="F118" i="16"/>
  <c r="F119" i="16"/>
  <c r="M85" i="16" l="1"/>
  <c r="G85" i="16"/>
  <c r="F87" i="16"/>
  <c r="R83" i="16"/>
  <c r="G87" i="16" l="1"/>
  <c r="R87" i="16" s="1"/>
  <c r="M87" i="16"/>
  <c r="X87" i="16" s="1"/>
  <c r="F88" i="16"/>
  <c r="R84" i="16"/>
  <c r="G88" i="16" l="1"/>
  <c r="R88" i="16" s="1"/>
  <c r="M88" i="16"/>
  <c r="X88" i="16" s="1"/>
  <c r="F90" i="16"/>
  <c r="R89" i="16"/>
  <c r="X89" i="16"/>
  <c r="R85" i="16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E19" i="16"/>
  <c r="D19" i="16"/>
  <c r="E18" i="16"/>
  <c r="D18" i="16"/>
  <c r="G90" i="16" l="1"/>
  <c r="R90" i="16" s="1"/>
  <c r="M90" i="16"/>
  <c r="X90" i="16" s="1"/>
  <c r="F91" i="16"/>
  <c r="D70" i="16"/>
  <c r="D69" i="16"/>
  <c r="D68" i="16"/>
  <c r="D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G91" i="16" l="1"/>
  <c r="R91" i="16" s="1"/>
  <c r="M91" i="16"/>
  <c r="X91" i="16" s="1"/>
  <c r="F93" i="16"/>
  <c r="D72" i="16"/>
  <c r="AC164" i="16"/>
  <c r="AC165" i="16"/>
  <c r="AC166" i="16"/>
  <c r="AC167" i="16"/>
  <c r="AC152" i="16"/>
  <c r="AC154" i="16"/>
  <c r="AC156" i="16"/>
  <c r="AC158" i="16"/>
  <c r="AC160" i="16"/>
  <c r="AC162" i="16"/>
  <c r="AC163" i="16"/>
  <c r="AC150" i="16"/>
  <c r="M93" i="16" l="1"/>
  <c r="G93" i="16"/>
  <c r="F94" i="16"/>
  <c r="X92" i="16"/>
  <c r="R92" i="16"/>
  <c r="G94" i="16" l="1"/>
  <c r="M94" i="16"/>
  <c r="F96" i="16"/>
  <c r="X93" i="16"/>
  <c r="R93" i="16"/>
  <c r="G96" i="16" l="1"/>
  <c r="M96" i="16"/>
  <c r="F97" i="16"/>
  <c r="R94" i="16"/>
  <c r="X94" i="16"/>
  <c r="AD150" i="16"/>
  <c r="AD152" i="16"/>
  <c r="AD154" i="16"/>
  <c r="AD156" i="16"/>
  <c r="AD158" i="16"/>
  <c r="Q152" i="16"/>
  <c r="Q150" i="16"/>
  <c r="G97" i="16" l="1"/>
  <c r="M97" i="16"/>
  <c r="F99" i="16"/>
  <c r="R95" i="16"/>
  <c r="X95" i="16"/>
  <c r="F117" i="16"/>
  <c r="F116" i="16"/>
  <c r="F115" i="16"/>
  <c r="F114" i="16"/>
  <c r="G99" i="16" l="1"/>
  <c r="M99" i="16"/>
  <c r="F100" i="16"/>
  <c r="X96" i="16"/>
  <c r="R96" i="16"/>
  <c r="AD162" i="16"/>
  <c r="AD163" i="16"/>
  <c r="AD164" i="16"/>
  <c r="AD165" i="16"/>
  <c r="AD166" i="16"/>
  <c r="AD167" i="16"/>
  <c r="AD160" i="16"/>
  <c r="M100" i="16" l="1"/>
  <c r="G100" i="16"/>
  <c r="X97" i="16"/>
  <c r="R97" i="16"/>
  <c r="W164" i="16"/>
  <c r="Q164" i="16"/>
  <c r="W167" i="16"/>
  <c r="Q167" i="16"/>
  <c r="W172" i="16"/>
  <c r="Q172" i="16"/>
  <c r="W169" i="16"/>
  <c r="W166" i="16"/>
  <c r="Q166" i="16"/>
  <c r="Q171" i="16"/>
  <c r="W171" i="16"/>
  <c r="Q163" i="16"/>
  <c r="W170" i="16"/>
  <c r="W168" i="16"/>
  <c r="Q168" i="16"/>
  <c r="W165" i="16"/>
  <c r="Q170" i="16"/>
  <c r="Q169" i="16"/>
  <c r="Q165" i="16"/>
  <c r="R98" i="16" l="1"/>
  <c r="X98" i="16"/>
  <c r="Q162" i="16"/>
  <c r="X99" i="16" l="1"/>
  <c r="R99" i="16"/>
  <c r="X100" i="16" l="1"/>
  <c r="R100" i="16"/>
  <c r="R101" i="16" l="1"/>
  <c r="X101" i="16"/>
</calcChain>
</file>

<file path=xl/sharedStrings.xml><?xml version="1.0" encoding="utf-8"?>
<sst xmlns="http://schemas.openxmlformats.org/spreadsheetml/2006/main" count="319" uniqueCount="181">
  <si>
    <t xml:space="preserve"> </t>
  </si>
  <si>
    <t>mu</t>
  </si>
  <si>
    <t>qglc</t>
  </si>
  <si>
    <t>specific rate values</t>
  </si>
  <si>
    <t>q (mmol / (g cdw h)</t>
  </si>
  <si>
    <t>error q (mmol / (g cdw h)</t>
  </si>
  <si>
    <t>qpyr</t>
  </si>
  <si>
    <t>qsuc</t>
  </si>
  <si>
    <t>qlacout</t>
  </si>
  <si>
    <t>qlacin</t>
  </si>
  <si>
    <t>qfor</t>
  </si>
  <si>
    <t>qaceout</t>
  </si>
  <si>
    <t>qacein</t>
  </si>
  <si>
    <t>S (mM)</t>
  </si>
  <si>
    <t>sat'n</t>
  </si>
  <si>
    <t>https://doi.org/10.1371/journal.pcbi.1004913</t>
  </si>
  <si>
    <t>Monk</t>
  </si>
  <si>
    <t>Valgepea</t>
  </si>
  <si>
    <t>Yx/g</t>
  </si>
  <si>
    <t>Folsom,Ishii</t>
  </si>
  <si>
    <t>Folsom,Yao</t>
  </si>
  <si>
    <t>Folsom</t>
  </si>
  <si>
    <t>Nachen</t>
  </si>
  <si>
    <t>Varma</t>
  </si>
  <si>
    <t>Monk et al 2016</t>
  </si>
  <si>
    <t>Yao et al 2011</t>
  </si>
  <si>
    <t>mu (h^-1)</t>
  </si>
  <si>
    <t>Yx/s (g/g)</t>
  </si>
  <si>
    <t>ref</t>
  </si>
  <si>
    <t>qglc (mmol/(gcdw*h)</t>
  </si>
  <si>
    <t>qace(mmol/(gcdw*h)</t>
  </si>
  <si>
    <t>MG1655, simulation fluxes based on consensus data</t>
  </si>
  <si>
    <t>Mori 2016</t>
  </si>
  <si>
    <t>qace (mmol/(gcdw*h))</t>
  </si>
  <si>
    <t>NCM3722, simulation fluxes based on consensus data</t>
  </si>
  <si>
    <t>Nanchen</t>
  </si>
  <si>
    <t xml:space="preserve">Varma  </t>
  </si>
  <si>
    <t>mu max = 0.67/h</t>
  </si>
  <si>
    <t>mu max = 1.0/h</t>
  </si>
  <si>
    <t>Enjalbert</t>
  </si>
  <si>
    <t>references</t>
  </si>
  <si>
    <t>first derivative</t>
  </si>
  <si>
    <t>mu max</t>
  </si>
  <si>
    <t>Yx/S</t>
  </si>
  <si>
    <t>Beck et al 2023</t>
  </si>
  <si>
    <t>N.A.</t>
  </si>
  <si>
    <t>Mori et al 2021</t>
  </si>
  <si>
    <t>Mori et al 2022</t>
  </si>
  <si>
    <t>Si et al 2017</t>
  </si>
  <si>
    <t>Enjalbert et al 2013</t>
  </si>
  <si>
    <t>Maximum growth rate on glucose salts media and biomass yield on glucose</t>
  </si>
  <si>
    <t>NCM3722</t>
  </si>
  <si>
    <t>Mori et al 2016</t>
  </si>
  <si>
    <t>Basan et al 2015</t>
  </si>
  <si>
    <t>Mori et al 2023</t>
  </si>
  <si>
    <t xml:space="preserve">Si et al 2017 </t>
  </si>
  <si>
    <t>MG1653</t>
  </si>
  <si>
    <t>MG1655, consensus flux data</t>
  </si>
  <si>
    <t>NCM3722, consensus flux data</t>
  </si>
  <si>
    <t>biomass</t>
  </si>
  <si>
    <t>https://doi.org/10.1016/j.cels.2016.08.013/www.sciencedirect.com/science/article/pii/S2405471216302903</t>
  </si>
  <si>
    <t xml:space="preserve">Nanchen et al 2005  </t>
  </si>
  <si>
    <t>https://doi.org/10.1128/AEM.72.2.1164-1172.2006</t>
  </si>
  <si>
    <t>https://doi.org/10.1038/nature15765</t>
  </si>
  <si>
    <t>https://doi.org/10.1128/msystems.00051-22</t>
  </si>
  <si>
    <t>doi: 10.1099/mic.0.000118.</t>
  </si>
  <si>
    <t>https://doi.org/10.3390/metabo3030820</t>
  </si>
  <si>
    <t>https://doi.org/10.1038/s41467-023-39724-7</t>
  </si>
  <si>
    <t>https://doi.org/10.15252/msb.20209536</t>
  </si>
  <si>
    <t>DOI:https://doi.org/10.1016/j.cub.2017.03.022</t>
  </si>
  <si>
    <t>DOI: 10.1039/c3mb70119k</t>
  </si>
  <si>
    <t>Valgepea et al 2013</t>
  </si>
  <si>
    <t>https://doi.org/10.1186/1475-2859-10-67</t>
  </si>
  <si>
    <t>DOI: https://doi.org/10.1128/aem.59.8.2465-2473.1993</t>
  </si>
  <si>
    <t>Varma et al 1993</t>
  </si>
  <si>
    <t>Folsom and Carlson, 2015</t>
  </si>
  <si>
    <t>Ishii et al 2007</t>
  </si>
  <si>
    <t>DOI: 10.1126/science.1132067</t>
  </si>
  <si>
    <t>Supplementary Data S1</t>
  </si>
  <si>
    <t>tab:</t>
  </si>
  <si>
    <r>
      <rPr>
        <b/>
        <sz val="11"/>
        <color theme="1"/>
        <rFont val="Calibri"/>
        <family val="2"/>
        <scheme val="minor"/>
      </rPr>
      <t>consensus fluxes</t>
    </r>
    <r>
      <rPr>
        <sz val="11"/>
        <color theme="1"/>
        <rFont val="Calibri"/>
        <family val="2"/>
        <scheme val="minor"/>
      </rPr>
      <t>: literature review of extracellular fluxes with equation fitting for E. coli MG1655 and NCM3722</t>
    </r>
  </si>
  <si>
    <t>PtsG saturation calculations</t>
  </si>
  <si>
    <t>references below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</si>
  <si>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</si>
  <si>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t>cell color = point color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</si>
  <si>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</si>
  <si>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Supporting Information for</t>
  </si>
  <si>
    <t>relationship between membrane area required per enzyme complex and the size of the complex quantified by total number of amino acids</t>
  </si>
  <si>
    <t>turnover number (s-1)</t>
  </si>
  <si>
    <t>surface area (nm^2)</t>
  </si>
  <si>
    <t>SA:tau</t>
  </si>
  <si>
    <t>AAs</t>
  </si>
  <si>
    <t>volume(nm^3)</t>
  </si>
  <si>
    <t>PtsG</t>
  </si>
  <si>
    <t>G1</t>
  </si>
  <si>
    <t>conversion factors:</t>
  </si>
  <si>
    <t>ABC glucose</t>
  </si>
  <si>
    <t>G2a</t>
  </si>
  <si>
    <t>average MW amino acid = 110 g/mol</t>
  </si>
  <si>
    <t>Sdh</t>
  </si>
  <si>
    <t>TCA6</t>
  </si>
  <si>
    <t>average density of amino acid = 1.31 g/cm^3</t>
  </si>
  <si>
    <t>Frd</t>
  </si>
  <si>
    <t>TCA7</t>
  </si>
  <si>
    <t>Ldh</t>
  </si>
  <si>
    <t>IM3b</t>
  </si>
  <si>
    <t>PoxB</t>
  </si>
  <si>
    <t>IM6</t>
  </si>
  <si>
    <t>Fdh</t>
  </si>
  <si>
    <t>IM7</t>
  </si>
  <si>
    <t>Nuo</t>
  </si>
  <si>
    <t>R1</t>
  </si>
  <si>
    <t>Ndh</t>
  </si>
  <si>
    <t>R2</t>
  </si>
  <si>
    <t>Cyd</t>
  </si>
  <si>
    <t>R3</t>
  </si>
  <si>
    <t>Cyo</t>
  </si>
  <si>
    <t>R5</t>
  </si>
  <si>
    <t>ATP synthase</t>
  </si>
  <si>
    <t>R6r</t>
  </si>
  <si>
    <t>Pnt</t>
  </si>
  <si>
    <t>R8</t>
  </si>
  <si>
    <t>T2/T2in</t>
  </si>
  <si>
    <t>AmtB</t>
  </si>
  <si>
    <t>T3</t>
  </si>
  <si>
    <t>T4/T4in</t>
  </si>
  <si>
    <t>T5</t>
  </si>
  <si>
    <t>CO2</t>
  </si>
  <si>
    <t>T6/T6in</t>
  </si>
  <si>
    <t>T8</t>
  </si>
  <si>
    <t>*just transporter from aggregate reaction</t>
  </si>
  <si>
    <t>H2O</t>
  </si>
  <si>
    <t>T9/T9in</t>
  </si>
  <si>
    <t>T10</t>
  </si>
  <si>
    <t>T11</t>
  </si>
  <si>
    <t>acetate transporter</t>
  </si>
  <si>
    <t xml:space="preserve">lactate transporter </t>
  </si>
  <si>
    <t>formate transporter</t>
  </si>
  <si>
    <t>SO4 transporter</t>
  </si>
  <si>
    <t>PO4 transporter</t>
  </si>
  <si>
    <t>pyruvate transporter</t>
  </si>
  <si>
    <t>model reaction</t>
  </si>
  <si>
    <r>
      <rPr>
        <b/>
        <sz val="11"/>
        <color theme="1"/>
        <rFont val="Calibri"/>
        <family val="2"/>
        <scheme val="minor"/>
      </rPr>
      <t>enzymeSAvV</t>
    </r>
    <r>
      <rPr>
        <sz val="11"/>
        <color theme="1"/>
        <rFont val="Calibri"/>
        <family val="2"/>
        <scheme val="minor"/>
      </rPr>
      <t xml:space="preserve">: comparison of the surface area requirements and the amino acid (volume) requirement of 22 membrane associated enzymes  </t>
    </r>
  </si>
  <si>
    <r>
      <t xml:space="preserve">literature survey of enzyme properties and extracellular flux data for </t>
    </r>
    <r>
      <rPr>
        <i/>
        <sz val="11"/>
        <color rgb="FF000000"/>
        <rFont val="Calibri"/>
        <family val="2"/>
        <scheme val="minor"/>
      </rPr>
      <t>E. coli</t>
    </r>
    <r>
      <rPr>
        <sz val="11"/>
        <color rgb="FF000000"/>
        <rFont val="Calibri"/>
        <family val="2"/>
        <scheme val="minor"/>
      </rPr>
      <t xml:space="preserve"> K 12 strains MG1655 and NCM3722 with synthesis into consensus data sets</t>
    </r>
  </si>
  <si>
    <t>Cell Geometry and Membrane Protein Crowding Constrain Growth Rate, Overflow Metabolism, Respiration, and Maintenance Energy</t>
  </si>
  <si>
    <t xml:space="preserve">literature survey, Szenk et al  </t>
  </si>
  <si>
    <t>literature survey, area: assumed 12 TM</t>
  </si>
  <si>
    <t>literature survey, DOI: 10.1016/s0005-2728(01)00236-5 , area: Szenk et al.</t>
  </si>
  <si>
    <t xml:space="preserve">literature survey, area: 6 transmembrane helices, biocyc  </t>
  </si>
  <si>
    <t>literature survey, area assumed the same as SDH</t>
  </si>
  <si>
    <t>literature survey, area: doi.org/10.1073/pnas.0805027105</t>
  </si>
  <si>
    <t xml:space="preserve">literature survey, area:  transmembrane helices, biocyc  </t>
  </si>
  <si>
    <t>literature survey, area: doi.org/10.1038/nature10330 55 TM domains, additional info: doi: 10.1074/jbc.M111.274571.</t>
  </si>
  <si>
    <t>literature survey, area from Szenk et al</t>
  </si>
  <si>
    <t>literature survey, area: CydA 9 transmembrane domains, CydB 8 transmembrane domains</t>
  </si>
  <si>
    <t xml:space="preserve">literature survey, area: CyoA 2 transmembrane domains, CyoB 15 transmembrane domains, CyoC 5 transmembrane domains,doi: 10.1016/0005-2728(93)90194-k. </t>
  </si>
  <si>
    <t xml:space="preserve">literature survey, area: Szenk et al   </t>
  </si>
  <si>
    <t>literature survey, area: 13 transmembrane helices</t>
  </si>
  <si>
    <t xml:space="preserve">literature survey, assumed same as lactate, area: SatP up to 36 transmembrane helices  </t>
  </si>
  <si>
    <t>literature survey,, area: www.pnas.org/doi/10.1073/pnas.0610348104</t>
  </si>
  <si>
    <t xml:space="preserve"> literature survey,  area based on SatP </t>
  </si>
  <si>
    <t xml:space="preserve"> assumed same as lactate, area based on SatP </t>
  </si>
  <si>
    <t>assumed same as glycerol aquaporin, bicarbonate, journals.asm.org/doi/epdf/10.1128/jb.144.1.274-278.1980</t>
  </si>
  <si>
    <t>literature survey, area elifesciences.org/articles/27829</t>
  </si>
  <si>
    <t>journals.asm.org/doi/epdf/10.1128/jb.144.1.274-278.1980, www.cell.com/biophysj/pdf/S0006-3495(14)02214-0.pdf</t>
  </si>
  <si>
    <t>literature survey, area assumed same as SO4 transport</t>
  </si>
  <si>
    <t xml:space="preserve"> literature survey, area based on SatP </t>
  </si>
  <si>
    <t>*please see supplementary data S4 for enzyme parameter references and supplementary data S5 for protein subunit and amino acid  data</t>
  </si>
  <si>
    <t>qetoh</t>
  </si>
  <si>
    <t>etohout</t>
  </si>
  <si>
    <t>Nanchen et al 2005</t>
  </si>
  <si>
    <t>Varma and Palsson 1993</t>
  </si>
  <si>
    <t>Basan 2012</t>
  </si>
  <si>
    <t>Mori 2023</t>
  </si>
  <si>
    <t>ave:</t>
  </si>
  <si>
    <t>enzyme/reaction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</si>
  <si>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</si>
  <si>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</si>
  <si>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</si>
  <si>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</si>
  <si>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t>3.     Department of Chemical Engineering and Applied Chemistry, University of Toronto,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</si>
</sst>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b/>
      <sz val="16"/>
      <color theme="4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9788"/>
        <bgColor indexed="64"/>
      </patternFill>
    </fill>
    <fill>
      <patternFill patternType="solid">
        <fgColor rgb="FFCF2E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2" applyFont="1" applyAlignment="1">
      <alignment horizontal="center" vertical="center"/>
    </xf>
    <xf numFmtId="0" fontId="1" fillId="0" borderId="0" xfId="2"/>
    <xf numFmtId="0" fontId="6" fillId="0" borderId="0" xfId="0" applyFont="1"/>
    <xf numFmtId="0" fontId="7" fillId="0" borderId="0" xfId="0" applyFont="1"/>
    <xf numFmtId="0" fontId="0" fillId="9" borderId="0" xfId="0" applyFill="1"/>
    <xf numFmtId="0" fontId="3" fillId="0" borderId="0" xfId="0" applyFont="1"/>
    <xf numFmtId="0" fontId="8" fillId="0" borderId="0" xfId="0" applyFont="1"/>
    <xf numFmtId="0" fontId="0" fillId="10" borderId="0" xfId="0" applyFill="1"/>
    <xf numFmtId="0" fontId="0" fillId="10" borderId="0" xfId="0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2" fontId="3" fillId="10" borderId="0" xfId="0" applyNumberFormat="1" applyFont="1" applyFill="1" applyAlignment="1">
      <alignment horizontal="center"/>
    </xf>
    <xf numFmtId="0" fontId="9" fillId="10" borderId="0" xfId="0" applyFont="1" applyFill="1"/>
    <xf numFmtId="0" fontId="11" fillId="0" borderId="0" xfId="0" applyFont="1"/>
    <xf numFmtId="0" fontId="12" fillId="0" borderId="0" xfId="3" applyFont="1" applyFill="1"/>
    <xf numFmtId="0" fontId="13" fillId="0" borderId="0" xfId="0" applyFont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9" fillId="12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2" fontId="3" fillId="12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3" fillId="14" borderId="0" xfId="0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5" fillId="0" borderId="0" xfId="0" applyFont="1" applyAlignment="1">
      <alignment vertical="center"/>
    </xf>
    <xf numFmtId="1" fontId="0" fillId="11" borderId="0" xfId="0" applyNumberFormat="1" applyFill="1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15" borderId="0" xfId="0" applyFill="1"/>
    <xf numFmtId="0" fontId="5" fillId="15" borderId="0" xfId="2" applyFont="1" applyFill="1" applyAlignment="1">
      <alignment horizontal="center" vertical="center"/>
    </xf>
    <xf numFmtId="164" fontId="0" fillId="14" borderId="0" xfId="0" applyNumberFormat="1" applyFill="1" applyAlignment="1">
      <alignment horizontal="center"/>
    </xf>
    <xf numFmtId="0" fontId="20" fillId="0" borderId="0" xfId="0" applyFont="1"/>
  </cellXfs>
  <cellStyles count="4">
    <cellStyle name="Hyperlink" xfId="3" builtinId="8"/>
    <cellStyle name="Normal" xfId="0" builtinId="0"/>
    <cellStyle name="Normal 2" xfId="1" xr:uid="{0FE64514-2016-4406-B932-6EB92A69F442}"/>
    <cellStyle name="Normal 3" xfId="2" xr:uid="{A6CB0EDF-CDCB-4263-836A-1CC19F11F82A}"/>
  </cellStyles>
  <dxfs count="0"/>
  <tableStyles count="0" defaultTableStyle="TableStyleMedium2" defaultPivotStyle="PivotStyleLight16"/>
  <colors>
    <mruColors>
      <color rgb="FFCF2E13"/>
      <color rgb="FFFF9999"/>
      <color rgb="FFF49788"/>
      <color rgb="FFFF5B5B"/>
      <color rgb="FFA568D2"/>
      <color rgb="FFEC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MG1655 (</a:t>
            </a:r>
            <a:r>
              <a:rPr lang="en-US">
                <a:solidFill>
                  <a:schemeClr val="bg2">
                    <a:lumMod val="50000"/>
                  </a:schemeClr>
                </a:solidFill>
              </a:rPr>
              <a:t>Yx/s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'consensus fluxes'!$C$45:$C$73</c:f>
              <c:strCach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0.1</c:v>
                </c:pt>
                <c:pt idx="5">
                  <c:v>0.1</c:v>
                </c:pt>
                <c:pt idx="6">
                  <c:v>0.125</c:v>
                </c:pt>
                <c:pt idx="7">
                  <c:v>0.125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0.51</c:v>
                </c:pt>
                <c:pt idx="15">
                  <c:v>0.55</c:v>
                </c:pt>
                <c:pt idx="16">
                  <c:v>0.575</c:v>
                </c:pt>
                <c:pt idx="17">
                  <c:v>0.68</c:v>
                </c:pt>
                <c:pt idx="18">
                  <c:v>0.21</c:v>
                </c:pt>
                <c:pt idx="19">
                  <c:v>0.31</c:v>
                </c:pt>
                <c:pt idx="20">
                  <c:v>0.41</c:v>
                </c:pt>
                <c:pt idx="21">
                  <c:v>0.49</c:v>
                </c:pt>
                <c:pt idx="22">
                  <c:v>0.4</c:v>
                </c:pt>
                <c:pt idx="23">
                  <c:v>0.5</c:v>
                </c:pt>
                <c:pt idx="24">
                  <c:v>0.7</c:v>
                </c:pt>
                <c:pt idx="25">
                  <c:v>0.73</c:v>
                </c:pt>
                <c:pt idx="26">
                  <c:v>0.67</c:v>
                </c:pt>
                <c:pt idx="27">
                  <c:v>ave:</c:v>
                </c:pt>
              </c:strCache>
            </c:strRef>
          </c:xVal>
          <c:yVal>
            <c:numRef>
              <c:f>('consensus fluxes'!$D$45:$D$73,'consensus fluxes'!$P$56:$AH$56)</c:f>
              <c:numCache>
                <c:formatCode>General</c:formatCode>
                <c:ptCount val="48"/>
                <c:pt idx="0">
                  <c:v>0.35612535612535612</c:v>
                </c:pt>
                <c:pt idx="1">
                  <c:v>0.41386309107775149</c:v>
                </c:pt>
                <c:pt idx="2">
                  <c:v>0.41188514582438163</c:v>
                </c:pt>
                <c:pt idx="3">
                  <c:v>0.37537537537537541</c:v>
                </c:pt>
                <c:pt idx="4">
                  <c:v>0.315</c:v>
                </c:pt>
                <c:pt idx="5">
                  <c:v>0.35</c:v>
                </c:pt>
                <c:pt idx="6">
                  <c:v>0.35</c:v>
                </c:pt>
                <c:pt idx="7">
                  <c:v>0.32500000000000001</c:v>
                </c:pt>
                <c:pt idx="8">
                  <c:v>0.37</c:v>
                </c:pt>
                <c:pt idx="9">
                  <c:v>0.375</c:v>
                </c:pt>
                <c:pt idx="10">
                  <c:v>0.375</c:v>
                </c:pt>
                <c:pt idx="11">
                  <c:v>0.37</c:v>
                </c:pt>
                <c:pt idx="12">
                  <c:v>0.4</c:v>
                </c:pt>
                <c:pt idx="13">
                  <c:v>0.38</c:v>
                </c:pt>
                <c:pt idx="14">
                  <c:v>0.42</c:v>
                </c:pt>
                <c:pt idx="15">
                  <c:v>0.42</c:v>
                </c:pt>
                <c:pt idx="16">
                  <c:v>0.41499999999999998</c:v>
                </c:pt>
                <c:pt idx="17">
                  <c:v>0.37</c:v>
                </c:pt>
                <c:pt idx="18">
                  <c:v>0.43</c:v>
                </c:pt>
                <c:pt idx="19">
                  <c:v>0.45</c:v>
                </c:pt>
                <c:pt idx="20">
                  <c:v>0.435</c:v>
                </c:pt>
                <c:pt idx="21">
                  <c:v>0.42499999999999999</c:v>
                </c:pt>
                <c:pt idx="22">
                  <c:v>0.41152263374485598</c:v>
                </c:pt>
                <c:pt idx="23">
                  <c:v>0.44444444444444442</c:v>
                </c:pt>
                <c:pt idx="24">
                  <c:v>0.3888888888888889</c:v>
                </c:pt>
                <c:pt idx="25">
                  <c:v>0.4255567214643815</c:v>
                </c:pt>
                <c:pt idx="26">
                  <c:v>0.42399999999999999</c:v>
                </c:pt>
                <c:pt idx="27">
                  <c:v>0.3935800613683495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1B-4481-AE89-A7AC7A28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9279"/>
        <c:axId val="159092079"/>
      </c:scatterChart>
      <c:valAx>
        <c:axId val="1590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specific growth rate (h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59092079"/>
        <c:crosses val="autoZero"/>
        <c:crossBetween val="midCat"/>
        <c:minorUnit val="0.1"/>
      </c:valAx>
      <c:valAx>
        <c:axId val="159092079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Display" panose="020B0004020202020204" pitchFamily="34" charset="0"/>
                  </a:rPr>
                  <a:t>biomass yield (Yx/s, g/g)</a:t>
                </a:r>
              </a:p>
            </c:rich>
          </c:tx>
          <c:layout>
            <c:manualLayout>
              <c:xMode val="edge"/>
              <c:yMode val="edge"/>
              <c:x val="1.6559338826021109E-2"/>
              <c:y val="0.18985739398163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927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pattFill prst="dkDnDiag">
                  <a:fgClr>
                    <a:srgbClr val="7030A0"/>
                  </a:fgClr>
                  <a:bgClr>
                    <a:schemeClr val="bg1"/>
                  </a:bgClr>
                </a:pattFill>
                <a:ln w="19050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58-4D8F-9406-752B79C0F3EA}"/>
              </c:ext>
            </c:extLst>
          </c:dPt>
          <c:trendline>
            <c:spPr>
              <a:ln w="25400" cap="rnd">
                <a:solidFill>
                  <a:schemeClr val="bg2">
                    <a:lumMod val="2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'consensus fluxes'!$C$45:$C$71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0.1</c:v>
                </c:pt>
                <c:pt idx="5">
                  <c:v>0.1</c:v>
                </c:pt>
                <c:pt idx="6">
                  <c:v>0.125</c:v>
                </c:pt>
                <c:pt idx="7">
                  <c:v>0.125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0.57499999999999996</c:v>
                </c:pt>
                <c:pt idx="17">
                  <c:v>0.68</c:v>
                </c:pt>
                <c:pt idx="18">
                  <c:v>0.21</c:v>
                </c:pt>
                <c:pt idx="19">
                  <c:v>0.31</c:v>
                </c:pt>
                <c:pt idx="20">
                  <c:v>0.41</c:v>
                </c:pt>
                <c:pt idx="21">
                  <c:v>0.49</c:v>
                </c:pt>
                <c:pt idx="22">
                  <c:v>0.4</c:v>
                </c:pt>
                <c:pt idx="23">
                  <c:v>0.5</c:v>
                </c:pt>
                <c:pt idx="24">
                  <c:v>0.7</c:v>
                </c:pt>
                <c:pt idx="25">
                  <c:v>0.73</c:v>
                </c:pt>
                <c:pt idx="26">
                  <c:v>0.67</c:v>
                </c:pt>
              </c:numCache>
            </c:numRef>
          </c:xVal>
          <c:yVal>
            <c:numRef>
              <c:f>'consensus fluxes'!$F$45:$F$71</c:f>
              <c:numCache>
                <c:formatCode>General</c:formatCode>
                <c:ptCount val="27"/>
                <c:pt idx="0">
                  <c:v>1.5600000000000003</c:v>
                </c:pt>
                <c:pt idx="1">
                  <c:v>2.6847310984355679</c:v>
                </c:pt>
                <c:pt idx="2">
                  <c:v>4.0464354773728477</c:v>
                </c:pt>
                <c:pt idx="3">
                  <c:v>5.92</c:v>
                </c:pt>
                <c:pt idx="4">
                  <c:v>1.7636684303350971</c:v>
                </c:pt>
                <c:pt idx="5">
                  <c:v>1.5873015873015874</c:v>
                </c:pt>
                <c:pt idx="6">
                  <c:v>1.9841269841269842</c:v>
                </c:pt>
                <c:pt idx="7">
                  <c:v>2.1367521367521367</c:v>
                </c:pt>
                <c:pt idx="8">
                  <c:v>3.0030030030030037</c:v>
                </c:pt>
                <c:pt idx="9">
                  <c:v>2.9629629629629628</c:v>
                </c:pt>
                <c:pt idx="10">
                  <c:v>4.4444444444444438</c:v>
                </c:pt>
                <c:pt idx="11">
                  <c:v>4.5045045045045047</c:v>
                </c:pt>
                <c:pt idx="12">
                  <c:v>5.5555555555555562</c:v>
                </c:pt>
                <c:pt idx="13">
                  <c:v>5.8479532163742691</c:v>
                </c:pt>
                <c:pt idx="14">
                  <c:v>6.746031746031746</c:v>
                </c:pt>
                <c:pt idx="15">
                  <c:v>7.2751322751322753</c:v>
                </c:pt>
                <c:pt idx="16">
                  <c:v>7.6974564926372162</c:v>
                </c:pt>
                <c:pt idx="17">
                  <c:v>10.210210210210212</c:v>
                </c:pt>
                <c:pt idx="18">
                  <c:v>2.7131782945736433</c:v>
                </c:pt>
                <c:pt idx="19">
                  <c:v>3.8271604938271602</c:v>
                </c:pt>
                <c:pt idx="20">
                  <c:v>5.2362707535121329</c:v>
                </c:pt>
                <c:pt idx="21">
                  <c:v>6.405228758169935</c:v>
                </c:pt>
                <c:pt idx="22">
                  <c:v>5.4</c:v>
                </c:pt>
                <c:pt idx="23">
                  <c:v>6.25</c:v>
                </c:pt>
                <c:pt idx="24">
                  <c:v>10</c:v>
                </c:pt>
                <c:pt idx="25">
                  <c:v>9.5299999999999994</c:v>
                </c:pt>
                <c:pt idx="26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C-4B28-9BAC-5AFECD55762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pattFill prst="dkDnDiag">
                <a:fgClr>
                  <a:schemeClr val="accent3"/>
                </a:fgClr>
                <a:bgClr>
                  <a:schemeClr val="bg1"/>
                </a:bgClr>
              </a:patt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'consensus fluxes'!$C$49:$C$62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0.125</c:v>
                </c:pt>
                <c:pt idx="3">
                  <c:v>0.125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0.57499999999999996</c:v>
                </c:pt>
                <c:pt idx="13">
                  <c:v>0.68</c:v>
                </c:pt>
              </c:numCache>
            </c:numRef>
          </c:xVal>
          <c:yVal>
            <c:numRef>
              <c:f>'consensus fluxes'!$F$49:$F$62</c:f>
              <c:numCache>
                <c:formatCode>General</c:formatCode>
                <c:ptCount val="14"/>
                <c:pt idx="0">
                  <c:v>1.7636684303350971</c:v>
                </c:pt>
                <c:pt idx="1">
                  <c:v>1.5873015873015874</c:v>
                </c:pt>
                <c:pt idx="2">
                  <c:v>1.9841269841269842</c:v>
                </c:pt>
                <c:pt idx="3">
                  <c:v>2.1367521367521367</c:v>
                </c:pt>
                <c:pt idx="4">
                  <c:v>3.0030030030030037</c:v>
                </c:pt>
                <c:pt idx="5">
                  <c:v>2.9629629629629628</c:v>
                </c:pt>
                <c:pt idx="6">
                  <c:v>4.4444444444444438</c:v>
                </c:pt>
                <c:pt idx="7">
                  <c:v>4.5045045045045047</c:v>
                </c:pt>
                <c:pt idx="8">
                  <c:v>5.5555555555555562</c:v>
                </c:pt>
                <c:pt idx="9">
                  <c:v>5.8479532163742691</c:v>
                </c:pt>
                <c:pt idx="10">
                  <c:v>6.746031746031746</c:v>
                </c:pt>
                <c:pt idx="11">
                  <c:v>7.2751322751322753</c:v>
                </c:pt>
                <c:pt idx="12">
                  <c:v>7.6974564926372162</c:v>
                </c:pt>
                <c:pt idx="13">
                  <c:v>10.210210210210212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4-40F4-B585-1107FFB6B5D2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pattFill prst="dkDn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'consensus fluxes'!$C$63:$C$66</c:f>
              <c:numCache>
                <c:formatCode>General</c:formatCode>
                <c:ptCount val="4"/>
                <c:pt idx="0">
                  <c:v>0.21</c:v>
                </c:pt>
                <c:pt idx="1">
                  <c:v>0.31</c:v>
                </c:pt>
                <c:pt idx="2">
                  <c:v>0.41</c:v>
                </c:pt>
                <c:pt idx="3">
                  <c:v>0.49</c:v>
                </c:pt>
              </c:numCache>
            </c:numRef>
          </c:xVal>
          <c:yVal>
            <c:numRef>
              <c:f>'consensus fluxes'!$F$63:$F$66</c:f>
              <c:numCache>
                <c:formatCode>General</c:formatCode>
                <c:ptCount val="4"/>
                <c:pt idx="0">
                  <c:v>2.7131782945736433</c:v>
                </c:pt>
                <c:pt idx="1">
                  <c:v>3.8271604938271602</c:v>
                </c:pt>
                <c:pt idx="2">
                  <c:v>5.2362707535121329</c:v>
                </c:pt>
                <c:pt idx="3">
                  <c:v>6.405228758169935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84-40F4-B585-1107FFB6B5D2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'consensus fluxes'!$C$45:$C$48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'consensus fluxes'!$F$45:$F$48</c:f>
              <c:numCache>
                <c:formatCode>General</c:formatCode>
                <c:ptCount val="4"/>
                <c:pt idx="0">
                  <c:v>1.5600000000000003</c:v>
                </c:pt>
                <c:pt idx="1">
                  <c:v>2.6847310984355679</c:v>
                </c:pt>
                <c:pt idx="2">
                  <c:v>4.0464354773728477</c:v>
                </c:pt>
                <c:pt idx="3">
                  <c:v>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84-40F4-B585-1107FFB6B5D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fluxes'!$AF$71:$AF$75</c:f>
              <c:numCache>
                <c:formatCode>General</c:formatCode>
                <c:ptCount val="5"/>
              </c:numCache>
            </c:numRef>
          </c:xVal>
          <c:yVal>
            <c:numRef>
              <c:f>'consensus fluxes'!$AI$71:$AI$75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84-40F4-B585-1107FFB6B5D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'consensus fluxes'!$C$73</c:f>
              <c:numCache>
                <c:formatCode>General</c:formatCode>
                <c:ptCount val="1"/>
              </c:numCache>
            </c:numRef>
          </c:xVal>
          <c:yVal>
            <c:numRef>
              <c:f>'consensus fluxes'!$F$73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F-4ED5-A16D-5580BD43B8E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pattFill prst="dkDn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'consensus fluxes'!$C$67:$C$70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0.73</c:v>
                </c:pt>
              </c:numCache>
            </c:numRef>
          </c:xVal>
          <c:yVal>
            <c:numRef>
              <c:f>'consensus fluxes'!$F$67:$F$70</c:f>
              <c:numCache>
                <c:formatCode>General</c:formatCode>
                <c:ptCount val="4"/>
                <c:pt idx="0">
                  <c:v>5.4</c:v>
                </c:pt>
                <c:pt idx="1">
                  <c:v>6.25</c:v>
                </c:pt>
                <c:pt idx="2">
                  <c:v>10</c:v>
                </c:pt>
                <c:pt idx="3">
                  <c:v>9.5299999999999994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F-4ED5-A16D-5580BD43B8E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'consensus fluxes'!$C$27:$C$30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'consensus fluxes'!$E$27:$E$30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7-4E84-B7F8-CFDEB576344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fluxes'!$C$31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'consensus fluxes'!$E$31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7-4E84-B7F8-CFDEB576344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'consensus fluxes'!$C$32:$C$35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'consensus fluxes'!$E$32:$E$35</c:f>
              <c:numCache>
                <c:formatCode>General</c:formatCode>
                <c:ptCount val="4"/>
                <c:pt idx="0">
                  <c:v>2.5</c:v>
                </c:pt>
                <c:pt idx="1">
                  <c:v>4</c:v>
                </c:pt>
                <c:pt idx="2">
                  <c:v>1.25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77-4E84-B7F8-CFDEB576344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'consensus fluxes'!$C$36:$C$38</c:f>
              <c:numCache>
                <c:formatCode>General</c:formatCode>
                <c:ptCount val="3"/>
                <c:pt idx="0">
                  <c:v>0.31</c:v>
                </c:pt>
                <c:pt idx="1">
                  <c:v>0.41</c:v>
                </c:pt>
                <c:pt idx="2">
                  <c:v>0.49</c:v>
                </c:pt>
              </c:numCache>
            </c:numRef>
          </c:xVal>
          <c:yVal>
            <c:numRef>
              <c:f>'consensus fluxes'!$E$36:$E$38</c:f>
              <c:numCache>
                <c:formatCode>General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77-4E84-B7F8-CFDEB576344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'consensus fluxes'!$C$39:$C$40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xVal>
          <c:yVal>
            <c:numRef>
              <c:f>'consensus fluxes'!$E$39:$E$40</c:f>
              <c:numCache>
                <c:formatCode>General</c:formatCode>
                <c:ptCount val="2"/>
                <c:pt idx="0">
                  <c:v>4</c:v>
                </c:pt>
                <c:pt idx="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77-4E84-B7F8-CFDEB576344C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'consensus fluxes'!$C$41</c:f>
              <c:numCache>
                <c:formatCode>General</c:formatCode>
                <c:ptCount val="1"/>
                <c:pt idx="0">
                  <c:v>0.67</c:v>
                </c:pt>
              </c:numCache>
            </c:numRef>
          </c:xVal>
          <c:yVal>
            <c:numRef>
              <c:f>'consensus fluxes'!$E$41</c:f>
              <c:numCache>
                <c:formatCode>General</c:formatCode>
                <c:ptCount val="1"/>
                <c:pt idx="0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77-4E84-B7F8-CFDEB576344C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'consensus fluxes'!$C$31:$C$41</c:f>
              <c:numCache>
                <c:formatCode>General</c:formatCode>
                <c:ptCount val="11"/>
                <c:pt idx="0">
                  <c:v>0.73</c:v>
                </c:pt>
                <c:pt idx="1">
                  <c:v>0.55000000000000004</c:v>
                </c:pt>
                <c:pt idx="2">
                  <c:v>0.6</c:v>
                </c:pt>
                <c:pt idx="3">
                  <c:v>0.4</c:v>
                </c:pt>
                <c:pt idx="4">
                  <c:v>0.5</c:v>
                </c:pt>
                <c:pt idx="5">
                  <c:v>0.31</c:v>
                </c:pt>
                <c:pt idx="6">
                  <c:v>0.41</c:v>
                </c:pt>
                <c:pt idx="7">
                  <c:v>0.49</c:v>
                </c:pt>
                <c:pt idx="8">
                  <c:v>0.7</c:v>
                </c:pt>
                <c:pt idx="9">
                  <c:v>0.62</c:v>
                </c:pt>
                <c:pt idx="10">
                  <c:v>0.67</c:v>
                </c:pt>
              </c:numCache>
            </c:numRef>
          </c:xVal>
          <c:yVal>
            <c:numRef>
              <c:f>'consensus fluxes'!$D$31:$D$41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77-4E84-B7F8-CFDEB576344C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4B77-4E84-B7F8-CFDEB576344C}"/>
              </c:ext>
            </c:extLst>
          </c:dPt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-3.7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intercept val="-3.3"/>
            <c:dispRSqr val="0"/>
            <c:dispEq val="0"/>
          </c:trendline>
          <c:xVal>
            <c:numRef>
              <c:f>'consensus fluxes'!$C$30:$C$41</c:f>
              <c:numCache>
                <c:formatCode>General</c:formatCode>
                <c:ptCount val="12"/>
                <c:pt idx="0">
                  <c:v>0.4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0.31</c:v>
                </c:pt>
                <c:pt idx="7">
                  <c:v>0.41</c:v>
                </c:pt>
                <c:pt idx="8">
                  <c:v>0.49</c:v>
                </c:pt>
                <c:pt idx="9">
                  <c:v>0.7</c:v>
                </c:pt>
                <c:pt idx="10">
                  <c:v>0.62</c:v>
                </c:pt>
                <c:pt idx="11">
                  <c:v>0.67</c:v>
                </c:pt>
              </c:numCache>
            </c:numRef>
          </c:xVal>
          <c:yVal>
            <c:numRef>
              <c:f>'consensus fluxes'!$E$30:$E$41</c:f>
              <c:numCache>
                <c:formatCode>General</c:formatCode>
                <c:ptCount val="12"/>
                <c:pt idx="0">
                  <c:v>0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1.25</c:v>
                </c:pt>
                <c:pt idx="5">
                  <c:v>0.5</c:v>
                </c:pt>
                <c:pt idx="6">
                  <c:v>0.2</c:v>
                </c:pt>
                <c:pt idx="7">
                  <c:v>0.7</c:v>
                </c:pt>
                <c:pt idx="8">
                  <c:v>2</c:v>
                </c:pt>
                <c:pt idx="9">
                  <c:v>4</c:v>
                </c:pt>
                <c:pt idx="10">
                  <c:v>1.1000000000000001</c:v>
                </c:pt>
                <c:pt idx="11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77-4E84-B7F8-CFDEB576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8688"/>
        <c:axId val="223862368"/>
      </c:scatterChart>
      <c:valAx>
        <c:axId val="2238786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Display" panose="020B0004020202020204" pitchFamily="34" charset="0"/>
                  </a:rPr>
                  <a:t>specific growth rate (h</a:t>
                </a:r>
                <a:r>
                  <a:rPr lang="en-US" baseline="30000">
                    <a:latin typeface="Aptos Display" panose="020B0004020202020204" pitchFamily="34" charset="0"/>
                  </a:rPr>
                  <a:t>-1</a:t>
                </a:r>
                <a:r>
                  <a:rPr lang="en-US"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23862368"/>
        <c:crosses val="autoZero"/>
        <c:crossBetween val="midCat"/>
        <c:minorUnit val="0.1"/>
      </c:valAx>
      <c:valAx>
        <c:axId val="223862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Display" panose="020B0004020202020204" pitchFamily="34" charset="0"/>
                  </a:rPr>
                  <a:t>qglc, qace (mmol(g cdw*h)</a:t>
                </a:r>
                <a:r>
                  <a:rPr lang="en-US" baseline="30000">
                    <a:latin typeface="Aptos Display" panose="020B0004020202020204" pitchFamily="34" charset="0"/>
                  </a:rPr>
                  <a:t>-1</a:t>
                </a:r>
                <a:r>
                  <a:rPr lang="en-US"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ptos Black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23878688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Aptos Black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4-4129-A70D-271876670BE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3.3"/>
            <c:dispRSqr val="0"/>
            <c:dispEq val="0"/>
          </c:trendline>
          <c:xVal>
            <c:numRef>
              <c:f>'consensus fluxes'!$C$30:$C$41</c:f>
              <c:numCache>
                <c:formatCode>General</c:formatCode>
                <c:ptCount val="12"/>
                <c:pt idx="0">
                  <c:v>0.4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0.31</c:v>
                </c:pt>
                <c:pt idx="7">
                  <c:v>0.41</c:v>
                </c:pt>
                <c:pt idx="8">
                  <c:v>0.49</c:v>
                </c:pt>
                <c:pt idx="9">
                  <c:v>0.7</c:v>
                </c:pt>
                <c:pt idx="10">
                  <c:v>0.62</c:v>
                </c:pt>
                <c:pt idx="11">
                  <c:v>0.67</c:v>
                </c:pt>
              </c:numCache>
            </c:numRef>
          </c:xVal>
          <c:yVal>
            <c:numRef>
              <c:f>'consensus fluxes'!$E$30:$E$41</c:f>
              <c:numCache>
                <c:formatCode>General</c:formatCode>
                <c:ptCount val="12"/>
                <c:pt idx="0">
                  <c:v>0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1.25</c:v>
                </c:pt>
                <c:pt idx="5">
                  <c:v>0.5</c:v>
                </c:pt>
                <c:pt idx="6">
                  <c:v>0.2</c:v>
                </c:pt>
                <c:pt idx="7">
                  <c:v>0.7</c:v>
                </c:pt>
                <c:pt idx="8">
                  <c:v>2</c:v>
                </c:pt>
                <c:pt idx="9">
                  <c:v>4</c:v>
                </c:pt>
                <c:pt idx="10">
                  <c:v>1.1000000000000001</c:v>
                </c:pt>
                <c:pt idx="11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0-4772-BBB6-F3BC954EAC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D4-4129-A70D-271876670BEE}"/>
              </c:ext>
            </c:extLst>
          </c:dPt>
          <c:xVal>
            <c:numRef>
              <c:f>'consensus fluxes'!$C$30:$C$40</c:f>
              <c:numCache>
                <c:formatCode>General</c:formatCode>
                <c:ptCount val="11"/>
                <c:pt idx="0">
                  <c:v>0.4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0.31</c:v>
                </c:pt>
                <c:pt idx="7">
                  <c:v>0.41</c:v>
                </c:pt>
                <c:pt idx="8">
                  <c:v>0.49</c:v>
                </c:pt>
                <c:pt idx="9">
                  <c:v>0.7</c:v>
                </c:pt>
                <c:pt idx="10">
                  <c:v>0.62</c:v>
                </c:pt>
              </c:numCache>
            </c:numRef>
          </c:xVal>
          <c:yVal>
            <c:numRef>
              <c:f>'consensus fluxes'!$E$30:$E$40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1.25</c:v>
                </c:pt>
                <c:pt idx="5">
                  <c:v>0.5</c:v>
                </c:pt>
                <c:pt idx="6">
                  <c:v>0.2</c:v>
                </c:pt>
                <c:pt idx="7">
                  <c:v>0.7</c:v>
                </c:pt>
                <c:pt idx="8">
                  <c:v>2</c:v>
                </c:pt>
                <c:pt idx="9">
                  <c:v>4</c:v>
                </c:pt>
                <c:pt idx="1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0-4772-BBB6-F3BC954EAC7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'consensus fluxes'!$C$27:$C$30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'consensus fluxes'!$E$27:$E$30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0-4772-BBB6-F3BC954EAC79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'consensus fluxes'!$C$30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'consensus fluxes'!$E$30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0-4772-BBB6-F3BC954EAC79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fluxes'!$C$31</c:f>
              <c:numCache>
                <c:formatCode>General</c:formatCode>
                <c:ptCount val="1"/>
                <c:pt idx="0">
                  <c:v>0.73</c:v>
                </c:pt>
              </c:numCache>
            </c:numRef>
          </c:xVal>
          <c:yVal>
            <c:numRef>
              <c:f>'consensus fluxes'!$E$31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90-4772-BBB6-F3BC954EAC79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'consensus fluxes'!$C$32:$C$35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'consensus fluxes'!$E$32:$E$35</c:f>
              <c:numCache>
                <c:formatCode>General</c:formatCode>
                <c:ptCount val="4"/>
                <c:pt idx="0">
                  <c:v>2.5</c:v>
                </c:pt>
                <c:pt idx="1">
                  <c:v>4</c:v>
                </c:pt>
                <c:pt idx="2">
                  <c:v>1.25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90-4772-BBB6-F3BC954EAC79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'consensus fluxes'!$C$36:$C$38</c:f>
              <c:numCache>
                <c:formatCode>General</c:formatCode>
                <c:ptCount val="3"/>
                <c:pt idx="0">
                  <c:v>0.31</c:v>
                </c:pt>
                <c:pt idx="1">
                  <c:v>0.41</c:v>
                </c:pt>
                <c:pt idx="2">
                  <c:v>0.49</c:v>
                </c:pt>
              </c:numCache>
            </c:numRef>
          </c:xVal>
          <c:yVal>
            <c:numRef>
              <c:f>'consensus fluxes'!$E$36:$E$38</c:f>
              <c:numCache>
                <c:formatCode>General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90-4772-BBB6-F3BC954EAC79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fluxes'!$C$39:$C$40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xVal>
          <c:yVal>
            <c:numRef>
              <c:f>'consensus fluxes'!$E$39:$E$40</c:f>
              <c:numCache>
                <c:formatCode>General</c:formatCode>
                <c:ptCount val="2"/>
                <c:pt idx="0">
                  <c:v>4</c:v>
                </c:pt>
                <c:pt idx="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C9E-42A1-B3D5-B79CD40E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8736"/>
        <c:axId val="132048816"/>
      </c:scatterChart>
      <c:valAx>
        <c:axId val="1320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Display" panose="020B0004020202020204" pitchFamily="34" charset="0"/>
                  </a:rPr>
                  <a:t>specific growth rate (h</a:t>
                </a:r>
                <a:r>
                  <a:rPr lang="en-US" baseline="30000">
                    <a:latin typeface="Aptos Display" panose="020B0004020202020204" pitchFamily="34" charset="0"/>
                  </a:rPr>
                  <a:t>-1</a:t>
                </a:r>
                <a:r>
                  <a:rPr lang="en-US"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2048816"/>
        <c:crosses val="autoZero"/>
        <c:crossBetween val="midCat"/>
        <c:minorUnit val="0.1"/>
      </c:valAx>
      <c:valAx>
        <c:axId val="1320488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ptos Display" panose="020B0004020202020204" pitchFamily="34" charset="0"/>
                  </a:rPr>
                  <a:t>qacetate 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(mmol(g cdw*h)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)</a:t>
                </a:r>
                <a:endParaRPr lang="en-US" sz="1400">
                  <a:latin typeface="Aptos Display" panose="020B00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2038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NCM3722 consensus fluxes</a:t>
            </a:r>
          </a:p>
        </c:rich>
      </c:tx>
      <c:layout>
        <c:manualLayout>
          <c:xMode val="edge"/>
          <c:yMode val="edge"/>
          <c:x val="0.3227366757380416"/>
          <c:y val="2.723868184511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pattFill prst="dk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fluxes'!$C$116:$C$124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</c:numCache>
            </c:numRef>
          </c:xVal>
          <c:yVal>
            <c:numRef>
              <c:f>'consensus fluxes'!$D$116:$D$124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0.8</c:v>
                </c:pt>
                <c:pt idx="5">
                  <c:v>1.4</c:v>
                </c:pt>
                <c:pt idx="6">
                  <c:v>3</c:v>
                </c:pt>
                <c:pt idx="7">
                  <c:v>5</c:v>
                </c:pt>
                <c:pt idx="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B-4F7D-921E-B2A2FA7418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'consensus fluxes'!$C$116:$C$125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</c:numCache>
            </c:numRef>
          </c:xVal>
          <c:yVal>
            <c:numRef>
              <c:f>'consensus fluxes'!$F$116:$F$125</c:f>
              <c:numCache>
                <c:formatCode>General</c:formatCode>
                <c:ptCount val="10"/>
                <c:pt idx="0">
                  <c:v>4.4444444444444446</c:v>
                </c:pt>
                <c:pt idx="1">
                  <c:v>5.5555555555555554</c:v>
                </c:pt>
                <c:pt idx="2">
                  <c:v>6.666666666666667</c:v>
                </c:pt>
                <c:pt idx="3">
                  <c:v>7.7777777777777777</c:v>
                </c:pt>
                <c:pt idx="4">
                  <c:v>8.3333333333333339</c:v>
                </c:pt>
                <c:pt idx="5">
                  <c:v>9.3567251461988299</c:v>
                </c:pt>
                <c:pt idx="6">
                  <c:v>10.4</c:v>
                </c:pt>
                <c:pt idx="7">
                  <c:v>11.4</c:v>
                </c:pt>
                <c:pt idx="8">
                  <c:v>12.7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B-4F7D-921E-B2A2FA7418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Up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'consensus fluxes'!$C$128:$C$139</c:f>
              <c:numCache>
                <c:formatCode>General</c:formatCode>
                <c:ptCount val="12"/>
                <c:pt idx="0">
                  <c:v>0.33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0.71</c:v>
                </c:pt>
                <c:pt idx="4">
                  <c:v>0.74</c:v>
                </c:pt>
                <c:pt idx="5">
                  <c:v>0.75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0.87</c:v>
                </c:pt>
                <c:pt idx="10">
                  <c:v>0.88</c:v>
                </c:pt>
                <c:pt idx="11">
                  <c:v>0.88</c:v>
                </c:pt>
              </c:numCache>
            </c:numRef>
          </c:xVal>
          <c:yVal>
            <c:numRef>
              <c:f>'consensus fluxes'!$D$128:$D$139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1.4</c:v>
                </c:pt>
                <c:pt idx="8">
                  <c:v>2.3199999999999998</c:v>
                </c:pt>
                <c:pt idx="9">
                  <c:v>3</c:v>
                </c:pt>
                <c:pt idx="10">
                  <c:v>3.76</c:v>
                </c:pt>
                <c:pt idx="11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B-4F7D-921E-B2A2FA7418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UpDiag">
                <a:fgClr>
                  <a:srgbClr val="FF5B5B"/>
                </a:fgClr>
                <a:bgClr>
                  <a:schemeClr val="bg1"/>
                </a:bgClr>
              </a:pattFill>
              <a:ln w="19050">
                <a:solidFill>
                  <a:srgbClr val="F49788"/>
                </a:solidFill>
              </a:ln>
              <a:effectLst/>
            </c:spPr>
          </c:marker>
          <c:xVal>
            <c:numRef>
              <c:f>'consensus fluxes'!$C$142:$C$143</c:f>
              <c:numCache>
                <c:formatCode>General</c:formatCode>
                <c:ptCount val="2"/>
                <c:pt idx="0">
                  <c:v>0.94</c:v>
                </c:pt>
                <c:pt idx="1">
                  <c:v>0.92</c:v>
                </c:pt>
              </c:numCache>
            </c:numRef>
          </c:xVal>
          <c:yVal>
            <c:numRef>
              <c:f>'consensus fluxes'!$D$142:$D$143</c:f>
              <c:numCache>
                <c:formatCode>General</c:formatCode>
                <c:ptCount val="2"/>
                <c:pt idx="0">
                  <c:v>3.94</c:v>
                </c:pt>
                <c:pt idx="1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B-4F7D-921E-B2A2FA74180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'consensus fluxes'!$C$128:$C$139</c:f>
              <c:numCache>
                <c:formatCode>General</c:formatCode>
                <c:ptCount val="12"/>
                <c:pt idx="0">
                  <c:v>0.33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0.71</c:v>
                </c:pt>
                <c:pt idx="4">
                  <c:v>0.74</c:v>
                </c:pt>
                <c:pt idx="5">
                  <c:v>0.75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0.87</c:v>
                </c:pt>
                <c:pt idx="10">
                  <c:v>0.88</c:v>
                </c:pt>
                <c:pt idx="11">
                  <c:v>0.88</c:v>
                </c:pt>
              </c:numCache>
            </c:numRef>
          </c:xVal>
          <c:yVal>
            <c:numRef>
              <c:f>'consensus fluxes'!$F$128:$F$139</c:f>
              <c:numCache>
                <c:formatCode>General</c:formatCode>
                <c:ptCount val="12"/>
                <c:pt idx="0">
                  <c:v>4.26</c:v>
                </c:pt>
                <c:pt idx="1">
                  <c:v>6.5</c:v>
                </c:pt>
                <c:pt idx="2">
                  <c:v>7.88</c:v>
                </c:pt>
                <c:pt idx="3">
                  <c:v>7.8</c:v>
                </c:pt>
                <c:pt idx="4">
                  <c:v>8.42</c:v>
                </c:pt>
                <c:pt idx="5">
                  <c:v>8.6199999999999992</c:v>
                </c:pt>
                <c:pt idx="6">
                  <c:v>8.92</c:v>
                </c:pt>
                <c:pt idx="7">
                  <c:v>9.8800000000000008</c:v>
                </c:pt>
                <c:pt idx="8">
                  <c:v>9.3800000000000008</c:v>
                </c:pt>
                <c:pt idx="9">
                  <c:v>10.3</c:v>
                </c:pt>
                <c:pt idx="10">
                  <c:v>11.16</c:v>
                </c:pt>
                <c:pt idx="11">
                  <c:v>10.220000000000001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B-4F7D-921E-B2A2FA74180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5B5B"/>
              </a:solidFill>
              <a:ln w="9525">
                <a:solidFill>
                  <a:srgbClr val="FF5B5B"/>
                </a:solidFill>
              </a:ln>
              <a:effectLst/>
            </c:spPr>
          </c:marker>
          <c:xVal>
            <c:numRef>
              <c:f>'consensus fluxes'!$C$142:$C$143</c:f>
              <c:numCache>
                <c:formatCode>General</c:formatCode>
                <c:ptCount val="2"/>
                <c:pt idx="0">
                  <c:v>0.94</c:v>
                </c:pt>
                <c:pt idx="1">
                  <c:v>0.92</c:v>
                </c:pt>
              </c:numCache>
            </c:numRef>
          </c:xVal>
          <c:yVal>
            <c:numRef>
              <c:f>'consensus fluxes'!$F$142:$F$143</c:f>
              <c:numCache>
                <c:formatCode>General</c:formatCode>
                <c:ptCount val="2"/>
                <c:pt idx="0">
                  <c:v>11.1</c:v>
                </c:pt>
                <c:pt idx="1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B-4F7D-921E-B2A2FA741807}"/>
            </c:ext>
          </c:extLst>
        </c:ser>
        <c:ser>
          <c:idx val="6"/>
          <c:order val="6"/>
          <c:spPr>
            <a:ln w="25400" cap="rnd">
              <a:noFill/>
              <a:prstDash val="sysDot"/>
              <a:round/>
            </a:ln>
            <a:effectLst/>
          </c:spPr>
          <c:marker>
            <c:symbol val="none"/>
          </c:marker>
          <c:xVal>
            <c:numRef>
              <c:f>'consensus fluxes'!$F$151:$F$168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 formatCode="0.00">
                  <c:v>0.6</c:v>
                </c:pt>
                <c:pt idx="10" formatCode="0.00">
                  <c:v>0.65</c:v>
                </c:pt>
                <c:pt idx="11" formatCode="0.00">
                  <c:v>0.7</c:v>
                </c:pt>
                <c:pt idx="12" formatCode="0.00">
                  <c:v>0.75</c:v>
                </c:pt>
                <c:pt idx="13" formatCode="0.00">
                  <c:v>0.8</c:v>
                </c:pt>
                <c:pt idx="14" formatCode="0.00">
                  <c:v>0.85</c:v>
                </c:pt>
                <c:pt idx="15" formatCode="0.00">
                  <c:v>0.9</c:v>
                </c:pt>
                <c:pt idx="16" formatCode="0.00">
                  <c:v>0.95</c:v>
                </c:pt>
                <c:pt idx="17" formatCode="0.00">
                  <c:v>1</c:v>
                </c:pt>
              </c:numCache>
            </c:numRef>
          </c:xVal>
          <c:yVal>
            <c:numRef>
              <c:f>'consensus fluxes'!$G$151:$G$168</c:f>
              <c:numCache>
                <c:formatCode>0.00</c:formatCode>
                <c:ptCount val="18"/>
                <c:pt idx="0">
                  <c:v>2</c:v>
                </c:pt>
                <c:pt idx="1">
                  <c:v>2.5</c:v>
                </c:pt>
                <c:pt idx="2">
                  <c:v>3.023049645390071</c:v>
                </c:pt>
                <c:pt idx="3">
                  <c:v>3.5460992907801421</c:v>
                </c:pt>
                <c:pt idx="4">
                  <c:v>4.0878644602048864</c:v>
                </c:pt>
                <c:pt idx="5">
                  <c:v>4.6296296296296306</c:v>
                </c:pt>
                <c:pt idx="6">
                  <c:v>5.1785032455135553</c:v>
                </c:pt>
                <c:pt idx="7">
                  <c:v>5.72737686139748</c:v>
                </c:pt>
                <c:pt idx="8">
                  <c:v>6.2636884306987399</c:v>
                </c:pt>
                <c:pt idx="9">
                  <c:v>6.8</c:v>
                </c:pt>
                <c:pt idx="10">
                  <c:v>7.4</c:v>
                </c:pt>
                <c:pt idx="11">
                  <c:v>8</c:v>
                </c:pt>
                <c:pt idx="12">
                  <c:v>8.77</c:v>
                </c:pt>
                <c:pt idx="13">
                  <c:v>9.3537999999999997</c:v>
                </c:pt>
                <c:pt idx="14">
                  <c:v>10.4</c:v>
                </c:pt>
                <c:pt idx="15">
                  <c:v>11.415115872937372</c:v>
                </c:pt>
                <c:pt idx="16">
                  <c:v>12.621963493498328</c:v>
                </c:pt>
                <c:pt idx="17">
                  <c:v>13.956403439486891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2B-4F7D-921E-B2A2FA741807}"/>
            </c:ext>
          </c:extLst>
        </c:ser>
        <c:ser>
          <c:idx val="7"/>
          <c:order val="7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'consensus fluxes'!$F$151:$F$168</c:f>
              <c:numCache>
                <c:formatCode>General</c:formatCode>
                <c:ptCount val="1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 formatCode="0.00">
                  <c:v>0.6</c:v>
                </c:pt>
                <c:pt idx="10" formatCode="0.00">
                  <c:v>0.65</c:v>
                </c:pt>
                <c:pt idx="11" formatCode="0.00">
                  <c:v>0.7</c:v>
                </c:pt>
                <c:pt idx="12" formatCode="0.00">
                  <c:v>0.75</c:v>
                </c:pt>
                <c:pt idx="13" formatCode="0.00">
                  <c:v>0.8</c:v>
                </c:pt>
                <c:pt idx="14" formatCode="0.00">
                  <c:v>0.85</c:v>
                </c:pt>
                <c:pt idx="15" formatCode="0.00">
                  <c:v>0.9</c:v>
                </c:pt>
                <c:pt idx="16" formatCode="0.00">
                  <c:v>0.95</c:v>
                </c:pt>
                <c:pt idx="17" formatCode="0.00">
                  <c:v>1</c:v>
                </c:pt>
              </c:numCache>
            </c:numRef>
          </c:xVal>
          <c:yVal>
            <c:numRef>
              <c:f>'consensus fluxes'!$M$151:$M$168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0.25</c:v>
                </c:pt>
                <c:pt idx="12">
                  <c:v>0.8</c:v>
                </c:pt>
                <c:pt idx="13">
                  <c:v>1.4</c:v>
                </c:pt>
                <c:pt idx="14">
                  <c:v>3</c:v>
                </c:pt>
                <c:pt idx="15">
                  <c:v>5</c:v>
                </c:pt>
                <c:pt idx="16">
                  <c:v>7.3</c:v>
                </c:pt>
                <c:pt idx="17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2B-4F7D-921E-B2A2FA74180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'consensus fluxes'!$F$154:$F$168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 formatCode="0.00">
                  <c:v>0.6</c:v>
                </c:pt>
                <c:pt idx="7" formatCode="0.00">
                  <c:v>0.65</c:v>
                </c:pt>
                <c:pt idx="8" formatCode="0.00">
                  <c:v>0.7</c:v>
                </c:pt>
                <c:pt idx="9" formatCode="0.00">
                  <c:v>0.75</c:v>
                </c:pt>
                <c:pt idx="10" formatCode="0.00">
                  <c:v>0.8</c:v>
                </c:pt>
                <c:pt idx="11" formatCode="0.00">
                  <c:v>0.85</c:v>
                </c:pt>
                <c:pt idx="12" formatCode="0.00">
                  <c:v>0.9</c:v>
                </c:pt>
                <c:pt idx="13" formatCode="0.00">
                  <c:v>0.95</c:v>
                </c:pt>
                <c:pt idx="14" formatCode="0.00">
                  <c:v>1</c:v>
                </c:pt>
              </c:numCache>
            </c:numRef>
          </c:xVal>
          <c:yVal>
            <c:numRef>
              <c:f>'consensus fluxes'!$G$154:$G$168</c:f>
              <c:numCache>
                <c:formatCode>0.00</c:formatCode>
                <c:ptCount val="15"/>
                <c:pt idx="0">
                  <c:v>3.5460992907801421</c:v>
                </c:pt>
                <c:pt idx="1">
                  <c:v>4.0878644602048864</c:v>
                </c:pt>
                <c:pt idx="2">
                  <c:v>4.6296296296296306</c:v>
                </c:pt>
                <c:pt idx="3">
                  <c:v>5.1785032455135553</c:v>
                </c:pt>
                <c:pt idx="4">
                  <c:v>5.72737686139748</c:v>
                </c:pt>
                <c:pt idx="5">
                  <c:v>6.2636884306987399</c:v>
                </c:pt>
                <c:pt idx="6">
                  <c:v>6.8</c:v>
                </c:pt>
                <c:pt idx="7">
                  <c:v>7.4</c:v>
                </c:pt>
                <c:pt idx="8">
                  <c:v>8</c:v>
                </c:pt>
                <c:pt idx="9">
                  <c:v>8.77</c:v>
                </c:pt>
                <c:pt idx="10">
                  <c:v>9.3537999999999997</c:v>
                </c:pt>
                <c:pt idx="11">
                  <c:v>10.4</c:v>
                </c:pt>
                <c:pt idx="12">
                  <c:v>11.415115872937372</c:v>
                </c:pt>
                <c:pt idx="13">
                  <c:v>12.621963493498328</c:v>
                </c:pt>
                <c:pt idx="14">
                  <c:v>13.956403439486891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5-4133-B666-F3F627AC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6832"/>
        <c:axId val="355804512"/>
      </c:scatterChart>
      <c:valAx>
        <c:axId val="355796832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specific growth rate (h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6823110271023241"/>
              <c:y val="0.901846484644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55804512"/>
        <c:crosses val="autoZero"/>
        <c:crossBetween val="midCat"/>
        <c:majorUnit val="0.30000000000000004"/>
      </c:valAx>
      <c:valAx>
        <c:axId val="35580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qglc, qace (mmol(g cdw*h)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55796832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NCM3722 biomass yield (Yx/s)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('consensus fluxes'!$C$128:$C$139,'consensus fluxes'!$C$142:$C$143)</c:f>
              <c:numCache>
                <c:formatCode>General</c:formatCode>
                <c:ptCount val="14"/>
                <c:pt idx="0">
                  <c:v>0.33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0.71</c:v>
                </c:pt>
                <c:pt idx="4">
                  <c:v>0.74</c:v>
                </c:pt>
                <c:pt idx="5">
                  <c:v>0.75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0.87</c:v>
                </c:pt>
                <c:pt idx="10">
                  <c:v>0.88</c:v>
                </c:pt>
                <c:pt idx="11">
                  <c:v>0.88</c:v>
                </c:pt>
                <c:pt idx="12">
                  <c:v>0.94</c:v>
                </c:pt>
                <c:pt idx="13">
                  <c:v>0.92</c:v>
                </c:pt>
              </c:numCache>
            </c:numRef>
          </c:xVal>
          <c:yVal>
            <c:numRef>
              <c:f>('consensus fluxes'!$E$128:$E$139,'consensus fluxes'!$E$142:$E$143)</c:f>
              <c:numCache>
                <c:formatCode>General</c:formatCode>
                <c:ptCount val="14"/>
                <c:pt idx="0">
                  <c:v>0.43035993740219097</c:v>
                </c:pt>
                <c:pt idx="1">
                  <c:v>0.49572649572649563</c:v>
                </c:pt>
                <c:pt idx="2">
                  <c:v>0.4794134235758602</c:v>
                </c:pt>
                <c:pt idx="3">
                  <c:v>0.50569800569800571</c:v>
                </c:pt>
                <c:pt idx="4">
                  <c:v>0.4882554763789918</c:v>
                </c:pt>
                <c:pt idx="5">
                  <c:v>0.48337200309358086</c:v>
                </c:pt>
                <c:pt idx="6">
                  <c:v>0.4857997010463378</c:v>
                </c:pt>
                <c:pt idx="7">
                  <c:v>0.45546558704453438</c:v>
                </c:pt>
                <c:pt idx="8">
                  <c:v>0.47974413646055436</c:v>
                </c:pt>
                <c:pt idx="9">
                  <c:v>0.46925566343042069</c:v>
                </c:pt>
                <c:pt idx="10">
                  <c:v>0.43807248108323377</c:v>
                </c:pt>
                <c:pt idx="11">
                  <c:v>0.47836486192650568</c:v>
                </c:pt>
                <c:pt idx="12">
                  <c:v>0.43807248108323377</c:v>
                </c:pt>
                <c:pt idx="13">
                  <c:v>0.47836486192650568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7-4999-AD00-334114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84991"/>
        <c:axId val="1804684031"/>
      </c:scatterChart>
      <c:valAx>
        <c:axId val="18046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specific growth rate (h</a:t>
                </a:r>
                <a:r>
                  <a:rPr lang="en-US" sz="1400" b="1" i="0" u="none" strike="noStrike" kern="1200" baseline="3000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-1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04684031"/>
        <c:crosses val="autoZero"/>
        <c:crossBetween val="midCat"/>
      </c:valAx>
      <c:valAx>
        <c:axId val="1804684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biomass yield (g cdw (g glucose)</a:t>
                </a:r>
                <a:r>
                  <a:rPr lang="en-US" b="1" baseline="30000"/>
                  <a:t>-1</a:t>
                </a:r>
                <a:r>
                  <a:rPr lang="en-US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804684991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ptos Display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29589957939761"/>
          <c:y val="5.0517328264988601E-2"/>
          <c:w val="0.65578970728123342"/>
          <c:h val="0.7310524411574338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pattFill prst="narHorz">
                <a:fgClr>
                  <a:schemeClr val="tx1"/>
                </a:fgClr>
                <a:bgClr>
                  <a:schemeClr val="bg1">
                    <a:lumMod val="75000"/>
                  </a:schemeClr>
                </a:bgClr>
              </a:patt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enzymeSAvV!$H$5:$H$26</c:f>
              <c:numCache>
                <c:formatCode>General</c:formatCode>
                <c:ptCount val="22"/>
                <c:pt idx="0">
                  <c:v>48</c:v>
                </c:pt>
                <c:pt idx="1">
                  <c:v>18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41</c:v>
                </c:pt>
                <c:pt idx="6">
                  <c:v>65</c:v>
                </c:pt>
                <c:pt idx="7">
                  <c:v>80</c:v>
                </c:pt>
                <c:pt idx="8">
                  <c:v>5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20</c:v>
                </c:pt>
                <c:pt idx="13">
                  <c:v>54</c:v>
                </c:pt>
                <c:pt idx="14">
                  <c:v>50</c:v>
                </c:pt>
                <c:pt idx="15">
                  <c:v>54</c:v>
                </c:pt>
                <c:pt idx="16">
                  <c:v>54</c:v>
                </c:pt>
                <c:pt idx="17">
                  <c:v>36</c:v>
                </c:pt>
                <c:pt idx="18">
                  <c:v>44</c:v>
                </c:pt>
                <c:pt idx="19">
                  <c:v>36</c:v>
                </c:pt>
                <c:pt idx="20">
                  <c:v>44</c:v>
                </c:pt>
                <c:pt idx="21">
                  <c:v>54</c:v>
                </c:pt>
              </c:numCache>
            </c:numRef>
          </c:xVal>
          <c:yVal>
            <c:numRef>
              <c:f>enzymeSAvV!$K$5:$K$26</c:f>
              <c:numCache>
                <c:formatCode>0.0</c:formatCode>
                <c:ptCount val="22"/>
                <c:pt idx="0">
                  <c:v>328.90365448504986</c:v>
                </c:pt>
                <c:pt idx="1">
                  <c:v>281.20007101011896</c:v>
                </c:pt>
                <c:pt idx="2">
                  <c:v>446.90725571251045</c:v>
                </c:pt>
                <c:pt idx="3">
                  <c:v>152.87464177931071</c:v>
                </c:pt>
                <c:pt idx="4">
                  <c:v>79.645456620425563</c:v>
                </c:pt>
                <c:pt idx="5">
                  <c:v>319.13976313053183</c:v>
                </c:pt>
                <c:pt idx="6">
                  <c:v>638.97694707210064</c:v>
                </c:pt>
                <c:pt idx="7">
                  <c:v>680.40374324769857</c:v>
                </c:pt>
                <c:pt idx="8">
                  <c:v>60.536126398011717</c:v>
                </c:pt>
                <c:pt idx="9">
                  <c:v>134.88118485455607</c:v>
                </c:pt>
                <c:pt idx="10">
                  <c:v>180.07405340975376</c:v>
                </c:pt>
                <c:pt idx="11">
                  <c:v>682.49600568080962</c:v>
                </c:pt>
                <c:pt idx="12">
                  <c:v>271.15721133118615</c:v>
                </c:pt>
                <c:pt idx="13">
                  <c:v>153.1536101037255</c:v>
                </c:pt>
                <c:pt idx="14">
                  <c:v>179.09766427430196</c:v>
                </c:pt>
                <c:pt idx="15">
                  <c:v>76.855773376277554</c:v>
                </c:pt>
                <c:pt idx="16">
                  <c:v>198.7649311455454</c:v>
                </c:pt>
                <c:pt idx="17">
                  <c:v>128.88336587963784</c:v>
                </c:pt>
                <c:pt idx="18">
                  <c:v>455.13682128274712</c:v>
                </c:pt>
                <c:pt idx="19">
                  <c:v>128.88336587963784</c:v>
                </c:pt>
                <c:pt idx="20">
                  <c:v>69.602596941492735</c:v>
                </c:pt>
                <c:pt idx="21">
                  <c:v>99.8706601404986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3-4109-A3E6-BE7F65D5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00032"/>
        <c:axId val="1561140880"/>
      </c:scatterChart>
      <c:valAx>
        <c:axId val="15710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membrane surface area per enzyme complex (nm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6159865894220252"/>
              <c:y val="0.9064242561644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40880"/>
        <c:crosses val="autoZero"/>
        <c:crossBetween val="midCat"/>
      </c:valAx>
      <c:valAx>
        <c:axId val="156114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 volume (nm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4.1590206055487772E-2"/>
              <c:y val="0.11019097917648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00032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16669</xdr:colOff>
      <xdr:row>44</xdr:row>
      <xdr:rowOff>32383</xdr:rowOff>
    </xdr:from>
    <xdr:to>
      <xdr:col>15</xdr:col>
      <xdr:colOff>535781</xdr:colOff>
      <xdr:row>63</xdr:row>
      <xdr:rowOff>18520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FC581-BCE4-CADD-F7C0-9D230590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35981</xdr:colOff>
      <xdr:row>24</xdr:row>
      <xdr:rowOff>251882</xdr:rowOff>
    </xdr:from>
    <xdr:to>
      <xdr:col>15</xdr:col>
      <xdr:colOff>527842</xdr:colOff>
      <xdr:row>43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A587C-8966-A6D9-0000-18544BCB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120383</xdr:colOff>
      <xdr:row>25</xdr:row>
      <xdr:rowOff>262</xdr:rowOff>
    </xdr:from>
    <xdr:to>
      <xdr:col>24</xdr:col>
      <xdr:colOff>238124</xdr:colOff>
      <xdr:row>43</xdr:row>
      <xdr:rowOff>109802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41148-FD22-BF9C-C6C2-E126141E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110</xdr:row>
      <xdr:rowOff>183355</xdr:rowOff>
    </xdr:from>
    <xdr:to>
      <xdr:col>17</xdr:col>
      <xdr:colOff>250031</xdr:colOff>
      <xdr:row>133</xdr:row>
      <xdr:rowOff>83342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58BEA-82B1-CD27-46F7-11148F53C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506014</xdr:colOff>
      <xdr:row>110</xdr:row>
      <xdr:rowOff>158353</xdr:rowOff>
    </xdr:from>
    <xdr:to>
      <xdr:col>27</xdr:col>
      <xdr:colOff>559594</xdr:colOff>
      <xdr:row>133</xdr:row>
      <xdr:rowOff>83343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8BC4AE-AF82-2160-C913-21647D09F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27</xdr:row>
      <xdr:rowOff>90487</xdr:rowOff>
    </xdr:from>
    <xdr:to>
      <xdr:col>7</xdr:col>
      <xdr:colOff>466725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E655D-D179-4472-82DE-907C660B7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126/science.1132067" TargetMode="External"/><Relationship Id="rId1" Type="http://schemas.openxmlformats.org/officeDocument/2006/relationships/hyperlink" Target="https://doi.org/10.1016/j.cels.2016.08.013/www.sciencedirect.com/science/article/pii/S240547121630290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BA55-AB9A-4195-9661-BFBE96CF654A}">
  <dimension ref="A4:G20"/>
  <sheetViews>
    <sheetView tabSelected="1" workbookViewId="0"/>
  </sheetViews>
  <sheetFormatPr defaultRowHeight="15" x14ac:dyDescent="0.25"/>
  <sheetData>
    <row r="4" spans="1:7" ht="18" x14ac:dyDescent="0.25">
      <c r="A4" s="48" t="s">
        <v>86</v>
      </c>
    </row>
    <row r="5" spans="1:7" ht="18" x14ac:dyDescent="0.25">
      <c r="A5" s="48"/>
    </row>
    <row r="6" spans="1:7" ht="18.75" x14ac:dyDescent="0.25">
      <c r="B6" s="46" t="s">
        <v>144</v>
      </c>
    </row>
    <row r="7" spans="1:7" ht="17.25" x14ac:dyDescent="0.25">
      <c r="B7" s="42" t="s">
        <v>177</v>
      </c>
      <c r="C7" s="55"/>
      <c r="D7" s="55"/>
      <c r="E7" s="55"/>
      <c r="F7" s="55"/>
      <c r="G7" s="55"/>
    </row>
    <row r="8" spans="1:7" x14ac:dyDescent="0.25">
      <c r="B8" s="42" t="s">
        <v>0</v>
      </c>
      <c r="C8" s="55"/>
      <c r="D8" s="55"/>
      <c r="E8" s="55"/>
      <c r="F8" s="55"/>
      <c r="G8" s="55"/>
    </row>
    <row r="9" spans="1:7" x14ac:dyDescent="0.25">
      <c r="B9" s="43" t="s">
        <v>83</v>
      </c>
      <c r="C9" s="55"/>
      <c r="D9" s="55"/>
      <c r="E9" s="55"/>
      <c r="F9" s="55"/>
      <c r="G9" s="55"/>
    </row>
    <row r="10" spans="1:7" x14ac:dyDescent="0.25">
      <c r="B10" s="43" t="s">
        <v>178</v>
      </c>
      <c r="C10" s="55"/>
      <c r="D10" s="55"/>
      <c r="E10" s="55"/>
      <c r="F10" s="55"/>
      <c r="G10" s="55"/>
    </row>
    <row r="11" spans="1:7" x14ac:dyDescent="0.25">
      <c r="B11" s="43" t="s">
        <v>180</v>
      </c>
      <c r="C11" s="55"/>
      <c r="D11" s="55"/>
      <c r="E11" s="55"/>
      <c r="F11" s="55"/>
      <c r="G11" s="55"/>
    </row>
    <row r="12" spans="1:7" x14ac:dyDescent="0.25">
      <c r="B12" s="43" t="s">
        <v>179</v>
      </c>
      <c r="C12" s="55"/>
      <c r="D12" s="55"/>
      <c r="E12" s="55"/>
      <c r="F12" s="55"/>
      <c r="G12" s="55"/>
    </row>
    <row r="13" spans="1:7" x14ac:dyDescent="0.25">
      <c r="B13" s="43" t="s">
        <v>176</v>
      </c>
      <c r="C13" s="55"/>
      <c r="D13" s="55"/>
      <c r="E13" s="55"/>
      <c r="F13" s="55"/>
      <c r="G13" s="55"/>
    </row>
    <row r="14" spans="1:7" ht="17.25" x14ac:dyDescent="0.25">
      <c r="B14" s="47" t="s">
        <v>85</v>
      </c>
    </row>
    <row r="16" spans="1:7" x14ac:dyDescent="0.25">
      <c r="B16" s="16" t="s">
        <v>78</v>
      </c>
    </row>
    <row r="17" spans="2:3" x14ac:dyDescent="0.25">
      <c r="C17" s="44" t="s">
        <v>143</v>
      </c>
    </row>
    <row r="18" spans="2:3" x14ac:dyDescent="0.25">
      <c r="C18" s="44"/>
    </row>
    <row r="19" spans="2:3" x14ac:dyDescent="0.25">
      <c r="B19" t="s">
        <v>79</v>
      </c>
      <c r="C19" t="s">
        <v>80</v>
      </c>
    </row>
    <row r="20" spans="2:3" x14ac:dyDescent="0.25">
      <c r="B20" t="s">
        <v>79</v>
      </c>
      <c r="C20" t="s">
        <v>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5234-E557-43A4-AE40-CF31175E97F6}">
  <dimension ref="A2:AL199"/>
  <sheetViews>
    <sheetView zoomScale="80" zoomScaleNormal="80" workbookViewId="0"/>
  </sheetViews>
  <sheetFormatPr defaultRowHeight="15" x14ac:dyDescent="0.25"/>
  <cols>
    <col min="2" max="2" width="13.85546875" customWidth="1"/>
  </cols>
  <sheetData>
    <row r="2" spans="1:22" x14ac:dyDescent="0.25">
      <c r="A2" s="20" t="s">
        <v>50</v>
      </c>
      <c r="B2" s="20"/>
      <c r="C2" s="18"/>
      <c r="D2" s="18"/>
      <c r="E2" s="18"/>
      <c r="F2" s="18"/>
      <c r="G2" s="18"/>
      <c r="H2" s="18"/>
      <c r="I2" s="18"/>
      <c r="J2" s="18"/>
      <c r="L2" s="29" t="s">
        <v>50</v>
      </c>
      <c r="M2" s="29"/>
      <c r="N2" s="29"/>
      <c r="O2" s="29"/>
      <c r="P2" s="30"/>
      <c r="Q2" s="30"/>
      <c r="R2" s="29"/>
      <c r="S2" s="29"/>
      <c r="T2" s="29"/>
      <c r="U2" s="29"/>
    </row>
    <row r="3" spans="1:22" ht="18.75" x14ac:dyDescent="0.3">
      <c r="A3" s="23" t="s">
        <v>56</v>
      </c>
      <c r="B3" s="23"/>
      <c r="C3" s="18"/>
      <c r="D3" s="19"/>
      <c r="E3" s="19"/>
      <c r="F3" s="18"/>
      <c r="G3" s="18"/>
      <c r="H3" s="18"/>
      <c r="I3" s="18"/>
      <c r="J3" s="18"/>
      <c r="L3" s="31" t="s">
        <v>51</v>
      </c>
      <c r="M3" s="31"/>
      <c r="N3" s="29"/>
      <c r="O3" s="29"/>
      <c r="P3" s="32" t="s">
        <v>0</v>
      </c>
      <c r="Q3" s="32" t="s">
        <v>0</v>
      </c>
      <c r="R3" s="29"/>
      <c r="S3" s="29"/>
      <c r="T3" s="29"/>
      <c r="U3" s="29"/>
    </row>
    <row r="4" spans="1:22" ht="18.75" x14ac:dyDescent="0.3">
      <c r="A4" s="23" t="s">
        <v>0</v>
      </c>
      <c r="B4" s="23" t="s">
        <v>0</v>
      </c>
      <c r="C4" s="23" t="s">
        <v>0</v>
      </c>
      <c r="D4" s="21" t="s">
        <v>42</v>
      </c>
      <c r="E4" s="21" t="s">
        <v>43</v>
      </c>
      <c r="F4" s="18"/>
      <c r="G4" s="18"/>
      <c r="H4" s="18"/>
      <c r="I4" s="18"/>
      <c r="J4" s="18"/>
      <c r="L4" s="29"/>
      <c r="M4" s="29"/>
      <c r="N4" s="29"/>
      <c r="O4" s="29"/>
      <c r="P4" s="32" t="s">
        <v>42</v>
      </c>
      <c r="Q4" s="32" t="s">
        <v>43</v>
      </c>
      <c r="R4" s="29"/>
      <c r="S4" s="29"/>
      <c r="T4" s="29"/>
      <c r="U4" s="29"/>
    </row>
    <row r="5" spans="1:22" x14ac:dyDescent="0.25">
      <c r="A5" s="18"/>
      <c r="B5" s="18"/>
      <c r="C5" s="20" t="s">
        <v>0</v>
      </c>
      <c r="D5" s="19">
        <v>0.65</v>
      </c>
      <c r="E5" s="19">
        <v>0.4</v>
      </c>
      <c r="F5" s="18"/>
      <c r="G5" s="18" t="s">
        <v>44</v>
      </c>
      <c r="H5" s="18"/>
      <c r="I5" s="18"/>
      <c r="J5" s="18"/>
      <c r="L5" s="29"/>
      <c r="M5" s="29"/>
      <c r="N5" s="29"/>
      <c r="O5" s="33" t="s">
        <v>0</v>
      </c>
      <c r="P5" s="30">
        <v>0.97</v>
      </c>
      <c r="Q5" s="30">
        <v>0.4</v>
      </c>
      <c r="R5" s="29"/>
      <c r="S5" s="29" t="s">
        <v>52</v>
      </c>
      <c r="T5" s="29"/>
      <c r="U5" s="29"/>
    </row>
    <row r="6" spans="1:22" x14ac:dyDescent="0.25">
      <c r="A6" s="18"/>
      <c r="B6" s="18"/>
      <c r="C6" s="18"/>
      <c r="D6" s="19">
        <v>0.67</v>
      </c>
      <c r="E6" s="19">
        <v>0.43</v>
      </c>
      <c r="F6" s="18"/>
      <c r="G6" s="18" t="s">
        <v>44</v>
      </c>
      <c r="H6" s="18"/>
      <c r="I6" s="18"/>
      <c r="J6" s="18"/>
      <c r="L6" s="29"/>
      <c r="M6" s="29"/>
      <c r="N6" s="29"/>
      <c r="O6" s="29"/>
      <c r="P6" s="30">
        <v>1.01</v>
      </c>
      <c r="Q6" s="30" t="s">
        <v>45</v>
      </c>
      <c r="R6" s="29"/>
      <c r="S6" s="29" t="s">
        <v>53</v>
      </c>
      <c r="T6" s="29"/>
      <c r="U6" s="29"/>
    </row>
    <row r="7" spans="1:22" x14ac:dyDescent="0.25">
      <c r="A7" s="18"/>
      <c r="B7" s="18"/>
      <c r="C7" s="18"/>
      <c r="D7" s="19">
        <v>0.67</v>
      </c>
      <c r="E7" s="19">
        <v>0.39</v>
      </c>
      <c r="F7" s="18"/>
      <c r="G7" s="18" t="s">
        <v>44</v>
      </c>
      <c r="H7" s="18"/>
      <c r="I7" s="18"/>
      <c r="J7" s="18"/>
      <c r="L7" s="29"/>
      <c r="M7" s="29"/>
      <c r="N7" s="29"/>
      <c r="O7" s="29"/>
      <c r="P7" s="30">
        <v>0.94</v>
      </c>
      <c r="Q7" s="30">
        <v>0.47</v>
      </c>
      <c r="R7" s="29"/>
      <c r="S7" s="29" t="s">
        <v>54</v>
      </c>
      <c r="T7" s="29"/>
      <c r="U7" s="29"/>
    </row>
    <row r="8" spans="1:22" x14ac:dyDescent="0.25">
      <c r="A8" s="18"/>
      <c r="B8" s="18"/>
      <c r="C8" s="18"/>
      <c r="D8" s="19">
        <v>0.73</v>
      </c>
      <c r="E8" s="19">
        <v>0.42</v>
      </c>
      <c r="F8" s="18"/>
      <c r="G8" s="18" t="s">
        <v>24</v>
      </c>
      <c r="H8" s="18"/>
      <c r="I8" s="18"/>
      <c r="J8" s="18"/>
      <c r="L8" s="29"/>
      <c r="M8" s="29"/>
      <c r="N8" s="29"/>
      <c r="O8" s="29"/>
      <c r="P8" s="30">
        <v>0.92</v>
      </c>
      <c r="Q8" s="30">
        <v>0.46600000000000003</v>
      </c>
      <c r="R8" s="29"/>
      <c r="S8" s="29" t="s">
        <v>54</v>
      </c>
      <c r="T8" s="29"/>
      <c r="U8" s="29"/>
    </row>
    <row r="9" spans="1:22" x14ac:dyDescent="0.25">
      <c r="A9" s="18"/>
      <c r="B9" s="18"/>
      <c r="C9" s="18"/>
      <c r="D9" s="19">
        <v>0.7</v>
      </c>
      <c r="E9" s="19">
        <v>0.39</v>
      </c>
      <c r="F9" s="18"/>
      <c r="G9" s="18" t="s">
        <v>171</v>
      </c>
      <c r="H9" s="18"/>
      <c r="I9" s="18"/>
      <c r="J9" s="18"/>
      <c r="L9" s="29"/>
      <c r="M9" s="29"/>
      <c r="N9" s="29"/>
      <c r="O9" s="29"/>
      <c r="P9" s="30">
        <v>1.03</v>
      </c>
      <c r="Q9" s="30" t="s">
        <v>45</v>
      </c>
      <c r="R9" s="29"/>
      <c r="S9" s="29" t="s">
        <v>48</v>
      </c>
      <c r="T9" s="29"/>
      <c r="U9" s="29"/>
    </row>
    <row r="10" spans="1:22" x14ac:dyDescent="0.25">
      <c r="A10" s="18"/>
      <c r="B10" s="18"/>
      <c r="C10" s="18"/>
      <c r="D10" s="19">
        <v>0.68</v>
      </c>
      <c r="E10" s="19">
        <v>0.37</v>
      </c>
      <c r="F10" s="18"/>
      <c r="G10" s="18" t="s">
        <v>170</v>
      </c>
      <c r="H10" s="18"/>
      <c r="I10" s="18"/>
      <c r="J10" s="18"/>
      <c r="L10" s="29"/>
      <c r="M10" s="29"/>
      <c r="N10" s="29"/>
      <c r="O10" s="29"/>
      <c r="P10" s="30">
        <v>0.88</v>
      </c>
      <c r="Q10" s="30" t="s">
        <v>45</v>
      </c>
      <c r="R10" s="29"/>
      <c r="S10" s="29" t="s">
        <v>55</v>
      </c>
      <c r="T10" s="29"/>
      <c r="U10" s="29"/>
    </row>
    <row r="11" spans="1:22" x14ac:dyDescent="0.25">
      <c r="A11" s="18"/>
      <c r="B11" s="18"/>
      <c r="C11" s="18"/>
      <c r="D11" s="19">
        <v>0.69</v>
      </c>
      <c r="E11" s="19" t="s">
        <v>45</v>
      </c>
      <c r="F11" s="18"/>
      <c r="G11" s="18" t="s">
        <v>46</v>
      </c>
      <c r="H11" s="18"/>
      <c r="I11" s="18"/>
      <c r="J11" s="18"/>
      <c r="L11" s="29"/>
      <c r="M11" s="29"/>
      <c r="N11" s="29"/>
      <c r="O11" s="29"/>
      <c r="P11" s="30">
        <v>1.06</v>
      </c>
      <c r="Q11" s="30" t="s">
        <v>45</v>
      </c>
      <c r="R11" s="29"/>
      <c r="S11" s="29" t="s">
        <v>48</v>
      </c>
      <c r="T11" s="29"/>
      <c r="U11" s="29"/>
    </row>
    <row r="12" spans="1:22" x14ac:dyDescent="0.25">
      <c r="A12" s="18"/>
      <c r="B12" s="18"/>
      <c r="C12" s="18"/>
      <c r="D12" s="19">
        <v>0.71</v>
      </c>
      <c r="E12" s="19" t="s">
        <v>45</v>
      </c>
      <c r="F12" s="18"/>
      <c r="G12" s="18" t="s">
        <v>47</v>
      </c>
      <c r="H12" s="18"/>
      <c r="I12" s="18"/>
      <c r="J12" s="18"/>
      <c r="L12" s="29"/>
      <c r="M12" s="29"/>
      <c r="N12" s="29"/>
      <c r="O12" s="29"/>
      <c r="P12" s="30"/>
      <c r="Q12" s="30"/>
      <c r="R12" s="29"/>
      <c r="S12" s="29"/>
      <c r="T12" s="29"/>
      <c r="U12" s="29"/>
      <c r="V12" t="s">
        <v>0</v>
      </c>
    </row>
    <row r="13" spans="1:22" x14ac:dyDescent="0.25">
      <c r="A13" s="18"/>
      <c r="B13" s="18"/>
      <c r="C13" s="18"/>
      <c r="D13" s="19">
        <v>0.7</v>
      </c>
      <c r="E13" s="19" t="s">
        <v>45</v>
      </c>
      <c r="F13" s="18"/>
      <c r="G13" s="18" t="s">
        <v>48</v>
      </c>
      <c r="H13" s="18"/>
      <c r="I13" s="18"/>
      <c r="J13" s="18"/>
      <c r="L13" s="29"/>
      <c r="M13" s="29"/>
      <c r="N13" s="29"/>
      <c r="O13" s="33" t="s">
        <v>26</v>
      </c>
      <c r="P13" s="34">
        <f>AVERAGE(P5:P12)</f>
        <v>0.97285714285714298</v>
      </c>
      <c r="Q13" s="34">
        <f>STDEV(P5:P11)</f>
        <v>6.4216894379980155E-2</v>
      </c>
      <c r="R13" s="29"/>
      <c r="S13" s="29"/>
      <c r="T13" s="29"/>
      <c r="U13" s="29"/>
    </row>
    <row r="14" spans="1:22" x14ac:dyDescent="0.25">
      <c r="A14" s="18"/>
      <c r="B14" s="18"/>
      <c r="C14" s="18"/>
      <c r="D14" s="19">
        <v>0.69</v>
      </c>
      <c r="E14" s="19" t="s">
        <v>45</v>
      </c>
      <c r="F14" s="18"/>
      <c r="G14" s="18" t="s">
        <v>48</v>
      </c>
      <c r="H14" s="18"/>
      <c r="I14" s="18"/>
      <c r="J14" s="18"/>
      <c r="L14" s="29"/>
      <c r="M14" s="29"/>
      <c r="N14" s="29"/>
      <c r="O14" s="33" t="s">
        <v>27</v>
      </c>
      <c r="P14" s="34">
        <f>AVERAGE(Q5:Q8)</f>
        <v>0.44533333333333336</v>
      </c>
      <c r="Q14" s="34">
        <f>STDEV(Q5:Q8)</f>
        <v>3.9310727967481501E-2</v>
      </c>
      <c r="R14" s="29"/>
      <c r="S14" s="29"/>
      <c r="T14" s="29"/>
      <c r="U14" s="29"/>
    </row>
    <row r="15" spans="1:22" x14ac:dyDescent="0.25">
      <c r="A15" s="18"/>
      <c r="B15" s="18"/>
      <c r="C15" s="18"/>
      <c r="D15" s="19">
        <v>0.67</v>
      </c>
      <c r="E15" s="19" t="s">
        <v>45</v>
      </c>
      <c r="F15" s="18"/>
      <c r="G15" s="18" t="s">
        <v>48</v>
      </c>
      <c r="H15" s="18"/>
      <c r="I15" s="18"/>
      <c r="J15" s="18"/>
      <c r="L15" s="29"/>
      <c r="M15" s="29"/>
      <c r="N15" s="29"/>
      <c r="O15" s="29"/>
      <c r="P15" s="30"/>
      <c r="Q15" s="30"/>
      <c r="R15" s="29"/>
      <c r="S15" s="29"/>
      <c r="T15" s="29"/>
      <c r="U15" s="29"/>
    </row>
    <row r="16" spans="1:22" x14ac:dyDescent="0.25">
      <c r="A16" s="18"/>
      <c r="B16" s="18"/>
      <c r="C16" s="18"/>
      <c r="D16" s="19">
        <v>0.67</v>
      </c>
      <c r="E16" s="19">
        <v>0.42</v>
      </c>
      <c r="F16" s="18"/>
      <c r="G16" s="18" t="s">
        <v>49</v>
      </c>
      <c r="H16" s="18"/>
      <c r="I16" s="18"/>
      <c r="J16" s="18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38" x14ac:dyDescent="0.25">
      <c r="A17" s="18"/>
      <c r="B17" s="18"/>
      <c r="C17" s="18"/>
      <c r="D17" s="19"/>
      <c r="E17" s="19"/>
      <c r="F17" s="18"/>
      <c r="G17" s="18"/>
      <c r="H17" s="18"/>
      <c r="I17" s="18"/>
      <c r="J17" s="18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38" x14ac:dyDescent="0.25">
      <c r="A18" s="18"/>
      <c r="B18" s="18"/>
      <c r="C18" s="20" t="s">
        <v>26</v>
      </c>
      <c r="D18" s="22">
        <f>AVERAGE(D5:D16)</f>
        <v>0.68583333333333318</v>
      </c>
      <c r="E18" s="22">
        <f>STDEV(D5:D16)</f>
        <v>2.1933093855190718E-2</v>
      </c>
      <c r="F18" s="18"/>
      <c r="G18" s="18"/>
      <c r="H18" s="18"/>
      <c r="I18" s="18"/>
      <c r="J18" s="18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38" x14ac:dyDescent="0.25">
      <c r="A19" s="18"/>
      <c r="B19" s="18"/>
      <c r="C19" s="20" t="s">
        <v>27</v>
      </c>
      <c r="D19" s="22">
        <f>AVERAGE(E5:E10,E16)</f>
        <v>0.40285714285714291</v>
      </c>
      <c r="E19" s="22">
        <f>STDEV(E5:E10)</f>
        <v>2.1908902300206638E-2</v>
      </c>
      <c r="F19" s="18"/>
      <c r="G19" s="18" t="s">
        <v>82</v>
      </c>
      <c r="H19" s="18"/>
      <c r="I19" s="18"/>
      <c r="J19" s="18"/>
      <c r="L19" s="29"/>
      <c r="M19" s="29"/>
      <c r="N19" s="29"/>
      <c r="O19" s="29"/>
      <c r="P19" s="29"/>
      <c r="Q19" s="29"/>
      <c r="R19" s="29"/>
      <c r="S19" s="29" t="s">
        <v>82</v>
      </c>
      <c r="T19" s="29"/>
      <c r="U19" s="29"/>
    </row>
    <row r="23" spans="1:38" ht="21" x14ac:dyDescent="0.35">
      <c r="A23" s="13" t="s">
        <v>57</v>
      </c>
    </row>
    <row r="24" spans="1:38" ht="21" x14ac:dyDescent="0.35">
      <c r="A24" s="13"/>
    </row>
    <row r="25" spans="1:38" ht="21" x14ac:dyDescent="0.35">
      <c r="A25" s="13"/>
      <c r="B25" s="13"/>
      <c r="C25" s="13"/>
      <c r="AL25" t="s">
        <v>0</v>
      </c>
    </row>
    <row r="26" spans="1:38" x14ac:dyDescent="0.25">
      <c r="C26" t="s">
        <v>26</v>
      </c>
      <c r="E26" t="s">
        <v>30</v>
      </c>
    </row>
    <row r="27" spans="1:38" x14ac:dyDescent="0.25">
      <c r="A27" t="s">
        <v>84</v>
      </c>
      <c r="C27" s="7">
        <v>0.1</v>
      </c>
      <c r="D27" s="7"/>
      <c r="E27" s="7">
        <v>0</v>
      </c>
      <c r="F27" s="7" t="s">
        <v>19</v>
      </c>
    </row>
    <row r="28" spans="1:38" x14ac:dyDescent="0.25">
      <c r="C28" s="7">
        <v>0.2</v>
      </c>
      <c r="D28" s="7"/>
      <c r="E28" s="7">
        <v>0</v>
      </c>
      <c r="F28" s="7" t="s">
        <v>20</v>
      </c>
    </row>
    <row r="29" spans="1:38" x14ac:dyDescent="0.25">
      <c r="C29" s="7">
        <v>0.3</v>
      </c>
      <c r="D29" s="7"/>
      <c r="E29" s="7">
        <v>0</v>
      </c>
      <c r="F29" s="7" t="s">
        <v>21</v>
      </c>
    </row>
    <row r="30" spans="1:38" x14ac:dyDescent="0.25">
      <c r="C30" s="7">
        <v>0.4</v>
      </c>
      <c r="D30" s="7"/>
      <c r="E30" s="7">
        <v>0</v>
      </c>
      <c r="F30" s="7" t="s">
        <v>19</v>
      </c>
    </row>
    <row r="31" spans="1:38" x14ac:dyDescent="0.25">
      <c r="C31" s="9">
        <v>0.73</v>
      </c>
      <c r="D31" s="9"/>
      <c r="E31" s="9">
        <v>3.5</v>
      </c>
      <c r="F31" s="9" t="s">
        <v>16</v>
      </c>
    </row>
    <row r="32" spans="1:38" x14ac:dyDescent="0.25">
      <c r="C32" s="10">
        <v>0.55000000000000004</v>
      </c>
      <c r="D32" s="10"/>
      <c r="E32" s="10">
        <v>2.5</v>
      </c>
      <c r="F32" s="10" t="s">
        <v>22</v>
      </c>
    </row>
    <row r="33" spans="3:20" x14ac:dyDescent="0.25">
      <c r="C33" s="10">
        <v>0.6</v>
      </c>
      <c r="D33" s="10"/>
      <c r="E33" s="10">
        <v>4</v>
      </c>
      <c r="F33" s="10" t="s">
        <v>22</v>
      </c>
    </row>
    <row r="34" spans="3:20" x14ac:dyDescent="0.25">
      <c r="C34" s="10">
        <v>0.4</v>
      </c>
      <c r="D34" s="10"/>
      <c r="E34" s="10">
        <v>1.25</v>
      </c>
      <c r="F34" s="10" t="s">
        <v>22</v>
      </c>
    </row>
    <row r="35" spans="3:20" x14ac:dyDescent="0.25">
      <c r="C35" s="10">
        <v>0.5</v>
      </c>
      <c r="D35" s="10"/>
      <c r="E35" s="10">
        <v>0.5</v>
      </c>
      <c r="F35" s="10" t="s">
        <v>22</v>
      </c>
    </row>
    <row r="36" spans="3:20" x14ac:dyDescent="0.25">
      <c r="C36" s="8">
        <v>0.31</v>
      </c>
      <c r="D36" s="8"/>
      <c r="E36" s="8">
        <v>0.2</v>
      </c>
      <c r="F36" s="8" t="s">
        <v>17</v>
      </c>
    </row>
    <row r="37" spans="3:20" x14ac:dyDescent="0.25">
      <c r="C37" s="8">
        <v>0.41</v>
      </c>
      <c r="D37" s="8"/>
      <c r="E37" s="8">
        <v>0.7</v>
      </c>
      <c r="F37" s="8" t="s">
        <v>17</v>
      </c>
    </row>
    <row r="38" spans="3:20" x14ac:dyDescent="0.25">
      <c r="C38" s="8">
        <v>0.49</v>
      </c>
      <c r="D38" s="8"/>
      <c r="E38" s="8">
        <v>2</v>
      </c>
      <c r="F38" s="8" t="s">
        <v>17</v>
      </c>
    </row>
    <row r="39" spans="3:20" x14ac:dyDescent="0.25">
      <c r="C39" s="3">
        <v>0.7</v>
      </c>
      <c r="D39" s="3"/>
      <c r="E39" s="3">
        <v>4</v>
      </c>
      <c r="F39" s="3" t="s">
        <v>23</v>
      </c>
    </row>
    <row r="40" spans="3:20" x14ac:dyDescent="0.25">
      <c r="C40" s="3">
        <v>0.62</v>
      </c>
      <c r="D40" s="3"/>
      <c r="E40" s="3">
        <v>1.1000000000000001</v>
      </c>
      <c r="F40" s="3" t="s">
        <v>23</v>
      </c>
    </row>
    <row r="41" spans="3:20" x14ac:dyDescent="0.25">
      <c r="C41" s="15">
        <v>0.67</v>
      </c>
      <c r="D41" s="15"/>
      <c r="E41" s="15">
        <v>2.14</v>
      </c>
      <c r="F41" s="15" t="s">
        <v>39</v>
      </c>
    </row>
    <row r="42" spans="3:20" x14ac:dyDescent="0.25">
      <c r="F42" t="s">
        <v>82</v>
      </c>
    </row>
    <row r="44" spans="3:20" x14ac:dyDescent="0.25">
      <c r="C44" t="s">
        <v>26</v>
      </c>
      <c r="D44" t="s">
        <v>27</v>
      </c>
      <c r="E44" t="s">
        <v>28</v>
      </c>
      <c r="F44" t="s">
        <v>29</v>
      </c>
      <c r="P44" s="16"/>
    </row>
    <row r="45" spans="3:20" x14ac:dyDescent="0.25">
      <c r="C45" s="7">
        <v>0.1</v>
      </c>
      <c r="D45" s="7">
        <v>0.35612535612535612</v>
      </c>
      <c r="E45" s="7" t="s">
        <v>21</v>
      </c>
      <c r="F45" s="7">
        <f t="shared" ref="F45:F47" si="0">C45/(D45*0.18)</f>
        <v>1.5600000000000003</v>
      </c>
    </row>
    <row r="46" spans="3:20" x14ac:dyDescent="0.25">
      <c r="C46" s="7">
        <v>0.2</v>
      </c>
      <c r="D46" s="7">
        <v>0.41386309107775149</v>
      </c>
      <c r="E46" s="7" t="s">
        <v>21</v>
      </c>
      <c r="F46" s="7">
        <f t="shared" si="0"/>
        <v>2.6847310984355679</v>
      </c>
    </row>
    <row r="47" spans="3:20" x14ac:dyDescent="0.25">
      <c r="C47" s="7">
        <v>0.3</v>
      </c>
      <c r="D47" s="7">
        <v>0.41188514582438163</v>
      </c>
      <c r="E47" s="7" t="s">
        <v>21</v>
      </c>
      <c r="F47" s="7">
        <f t="shared" si="0"/>
        <v>4.0464354773728477</v>
      </c>
      <c r="R47" t="s">
        <v>59</v>
      </c>
    </row>
    <row r="48" spans="3:20" x14ac:dyDescent="0.25">
      <c r="C48" s="7">
        <v>0.4</v>
      </c>
      <c r="D48" s="7">
        <v>0.37537537537537541</v>
      </c>
      <c r="E48" s="7" t="s">
        <v>21</v>
      </c>
      <c r="F48" s="7">
        <f>C48/(D48*0.18)</f>
        <v>5.92</v>
      </c>
      <c r="P48" t="s">
        <v>0</v>
      </c>
      <c r="R48" t="s">
        <v>41</v>
      </c>
      <c r="T48">
        <f>0.487/0.948</f>
        <v>0.51371308016877637</v>
      </c>
    </row>
    <row r="49" spans="3:34" x14ac:dyDescent="0.25">
      <c r="C49" s="6">
        <v>0.1</v>
      </c>
      <c r="D49" s="6">
        <v>0.315</v>
      </c>
      <c r="E49" s="6" t="s">
        <v>35</v>
      </c>
      <c r="F49" s="6">
        <f t="shared" ref="F49:F66" si="1">C49/(D49*0.18)</f>
        <v>1.7636684303350971</v>
      </c>
      <c r="P49" t="s">
        <v>0</v>
      </c>
      <c r="R49" t="s">
        <v>0</v>
      </c>
    </row>
    <row r="50" spans="3:34" x14ac:dyDescent="0.25">
      <c r="C50" s="6">
        <v>0.1</v>
      </c>
      <c r="D50" s="6">
        <v>0.35</v>
      </c>
      <c r="E50" s="6" t="s">
        <v>35</v>
      </c>
      <c r="F50" s="6">
        <f t="shared" si="1"/>
        <v>1.5873015873015874</v>
      </c>
    </row>
    <row r="51" spans="3:34" x14ac:dyDescent="0.25">
      <c r="C51" s="6">
        <v>0.125</v>
      </c>
      <c r="D51" s="6">
        <v>0.35</v>
      </c>
      <c r="E51" s="6" t="s">
        <v>35</v>
      </c>
      <c r="F51" s="6">
        <f t="shared" si="1"/>
        <v>1.9841269841269842</v>
      </c>
    </row>
    <row r="52" spans="3:34" x14ac:dyDescent="0.25">
      <c r="C52" s="6">
        <v>0.125</v>
      </c>
      <c r="D52" s="6">
        <v>0.32500000000000001</v>
      </c>
      <c r="E52" s="6" t="s">
        <v>35</v>
      </c>
      <c r="F52" s="6">
        <f t="shared" si="1"/>
        <v>2.1367521367521367</v>
      </c>
    </row>
    <row r="53" spans="3:34" x14ac:dyDescent="0.25">
      <c r="C53" s="6">
        <v>0.2</v>
      </c>
      <c r="D53" s="6">
        <v>0.37</v>
      </c>
      <c r="E53" s="6" t="s">
        <v>35</v>
      </c>
      <c r="F53" s="6">
        <f t="shared" si="1"/>
        <v>3.0030030030030037</v>
      </c>
    </row>
    <row r="54" spans="3:34" x14ac:dyDescent="0.25">
      <c r="C54" s="6">
        <v>0.2</v>
      </c>
      <c r="D54" s="6">
        <v>0.375</v>
      </c>
      <c r="E54" s="6" t="s">
        <v>35</v>
      </c>
      <c r="F54" s="6">
        <f t="shared" si="1"/>
        <v>2.9629629629629628</v>
      </c>
    </row>
    <row r="55" spans="3:34" x14ac:dyDescent="0.25">
      <c r="C55" s="6">
        <v>0.3</v>
      </c>
      <c r="D55" s="6">
        <v>0.375</v>
      </c>
      <c r="E55" s="6" t="s">
        <v>35</v>
      </c>
      <c r="F55" s="6">
        <f t="shared" si="1"/>
        <v>4.4444444444444438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3:34" x14ac:dyDescent="0.25">
      <c r="C56" s="6">
        <v>0.3</v>
      </c>
      <c r="D56" s="6">
        <v>0.37</v>
      </c>
      <c r="E56" s="6" t="s">
        <v>35</v>
      </c>
      <c r="F56" s="6">
        <f t="shared" si="1"/>
        <v>4.5045045045045047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3:34" x14ac:dyDescent="0.25">
      <c r="C57" s="6">
        <v>0.4</v>
      </c>
      <c r="D57" s="6">
        <v>0.4</v>
      </c>
      <c r="E57" s="6" t="s">
        <v>35</v>
      </c>
      <c r="F57" s="6">
        <f t="shared" si="1"/>
        <v>5.5555555555555562</v>
      </c>
      <c r="H57" t="s">
        <v>0</v>
      </c>
    </row>
    <row r="58" spans="3:34" x14ac:dyDescent="0.25">
      <c r="C58" s="6">
        <v>0.4</v>
      </c>
      <c r="D58" s="6">
        <v>0.38</v>
      </c>
      <c r="E58" s="6" t="s">
        <v>35</v>
      </c>
      <c r="F58" s="6">
        <f t="shared" si="1"/>
        <v>5.8479532163742691</v>
      </c>
    </row>
    <row r="59" spans="3:34" x14ac:dyDescent="0.25">
      <c r="C59" s="6">
        <v>0.51</v>
      </c>
      <c r="D59" s="6">
        <v>0.42</v>
      </c>
      <c r="E59" s="6" t="s">
        <v>35</v>
      </c>
      <c r="F59" s="6">
        <f t="shared" si="1"/>
        <v>6.746031746031746</v>
      </c>
    </row>
    <row r="60" spans="3:34" x14ac:dyDescent="0.25">
      <c r="C60" s="6">
        <v>0.55000000000000004</v>
      </c>
      <c r="D60" s="6">
        <v>0.42</v>
      </c>
      <c r="E60" s="6" t="s">
        <v>35</v>
      </c>
      <c r="F60" s="6">
        <f t="shared" si="1"/>
        <v>7.2751322751322753</v>
      </c>
    </row>
    <row r="61" spans="3:34" x14ac:dyDescent="0.25">
      <c r="C61" s="6">
        <v>0.57499999999999996</v>
      </c>
      <c r="D61" s="6">
        <v>0.41499999999999998</v>
      </c>
      <c r="E61" s="6" t="s">
        <v>35</v>
      </c>
      <c r="F61" s="6">
        <f t="shared" si="1"/>
        <v>7.6974564926372162</v>
      </c>
    </row>
    <row r="62" spans="3:34" x14ac:dyDescent="0.25">
      <c r="C62" s="6">
        <v>0.68</v>
      </c>
      <c r="D62" s="6">
        <v>0.37</v>
      </c>
      <c r="E62" s="6" t="s">
        <v>35</v>
      </c>
      <c r="F62" s="6">
        <f t="shared" si="1"/>
        <v>10.210210210210212</v>
      </c>
    </row>
    <row r="63" spans="3:34" x14ac:dyDescent="0.25">
      <c r="C63" s="8">
        <v>0.21</v>
      </c>
      <c r="D63" s="8">
        <v>0.43</v>
      </c>
      <c r="E63" s="8" t="s">
        <v>17</v>
      </c>
      <c r="F63" s="8">
        <f t="shared" si="1"/>
        <v>2.7131782945736433</v>
      </c>
    </row>
    <row r="64" spans="3:34" x14ac:dyDescent="0.25">
      <c r="C64" s="8">
        <v>0.31</v>
      </c>
      <c r="D64" s="8">
        <v>0.45</v>
      </c>
      <c r="E64" s="8" t="s">
        <v>17</v>
      </c>
      <c r="F64" s="8">
        <f t="shared" si="1"/>
        <v>3.8271604938271602</v>
      </c>
    </row>
    <row r="65" spans="1:31" x14ac:dyDescent="0.25">
      <c r="C65" s="8">
        <v>0.41</v>
      </c>
      <c r="D65" s="8">
        <v>0.435</v>
      </c>
      <c r="E65" s="8" t="s">
        <v>17</v>
      </c>
      <c r="F65" s="8">
        <f t="shared" si="1"/>
        <v>5.2362707535121329</v>
      </c>
    </row>
    <row r="66" spans="1:31" x14ac:dyDescent="0.25">
      <c r="C66" s="8">
        <v>0.49</v>
      </c>
      <c r="D66" s="8">
        <v>0.42499999999999999</v>
      </c>
      <c r="E66" s="8" t="s">
        <v>17</v>
      </c>
      <c r="F66" s="8">
        <f t="shared" si="1"/>
        <v>6.405228758169935</v>
      </c>
    </row>
    <row r="67" spans="1:31" x14ac:dyDescent="0.25">
      <c r="C67" s="9">
        <v>0.4</v>
      </c>
      <c r="D67" s="9">
        <f>C67/(F67*0.18)</f>
        <v>0.41152263374485598</v>
      </c>
      <c r="E67" s="9" t="s">
        <v>36</v>
      </c>
      <c r="F67" s="9">
        <v>5.4</v>
      </c>
    </row>
    <row r="68" spans="1:31" x14ac:dyDescent="0.25">
      <c r="C68" s="9">
        <v>0.5</v>
      </c>
      <c r="D68" s="9">
        <f t="shared" ref="D68:D70" si="2">C68/(F68*0.18)</f>
        <v>0.44444444444444442</v>
      </c>
      <c r="E68" s="9" t="s">
        <v>36</v>
      </c>
      <c r="F68" s="9">
        <v>6.25</v>
      </c>
    </row>
    <row r="69" spans="1:31" x14ac:dyDescent="0.25">
      <c r="C69" s="9">
        <v>0.7</v>
      </c>
      <c r="D69" s="9">
        <f t="shared" si="2"/>
        <v>0.3888888888888889</v>
      </c>
      <c r="E69" s="9" t="s">
        <v>36</v>
      </c>
      <c r="F69" s="9">
        <v>10</v>
      </c>
    </row>
    <row r="70" spans="1:31" x14ac:dyDescent="0.25">
      <c r="C70" s="3">
        <v>0.73</v>
      </c>
      <c r="D70" s="3">
        <f t="shared" si="2"/>
        <v>0.4255567214643815</v>
      </c>
      <c r="E70" s="3" t="s">
        <v>16</v>
      </c>
      <c r="F70" s="3">
        <v>9.5299999999999994</v>
      </c>
    </row>
    <row r="71" spans="1:31" x14ac:dyDescent="0.25">
      <c r="C71" s="15">
        <v>0.67</v>
      </c>
      <c r="D71" s="15">
        <v>0.42399999999999999</v>
      </c>
      <c r="E71" s="15" t="s">
        <v>39</v>
      </c>
      <c r="F71" s="15">
        <v>8.73</v>
      </c>
    </row>
    <row r="72" spans="1:31" x14ac:dyDescent="0.25">
      <c r="C72" t="s">
        <v>174</v>
      </c>
      <c r="D72">
        <f>AVERAGE(D45:D71)</f>
        <v>0.3935800613683495</v>
      </c>
      <c r="F72" t="s">
        <v>82</v>
      </c>
    </row>
    <row r="73" spans="1:31" x14ac:dyDescent="0.25">
      <c r="F73" t="s">
        <v>0</v>
      </c>
    </row>
    <row r="75" spans="1:31" ht="21" x14ac:dyDescent="0.35">
      <c r="A75" s="13" t="s">
        <v>31</v>
      </c>
      <c r="C75" s="13"/>
    </row>
    <row r="76" spans="1:31" x14ac:dyDescent="0.25">
      <c r="Q76" s="2"/>
      <c r="AB76" s="2"/>
    </row>
    <row r="77" spans="1:31" x14ac:dyDescent="0.25">
      <c r="F77" s="2"/>
      <c r="G77" s="1" t="s">
        <v>3</v>
      </c>
      <c r="H77" s="2"/>
      <c r="I77" s="1" t="s">
        <v>4</v>
      </c>
      <c r="J77" s="2"/>
      <c r="K77" s="2"/>
      <c r="L77" s="2"/>
      <c r="M77" s="2"/>
      <c r="N77" s="2"/>
      <c r="O77" s="2"/>
      <c r="Q77" s="2" t="s">
        <v>0</v>
      </c>
      <c r="R77" s="1"/>
      <c r="S77" s="1"/>
      <c r="T77" s="1" t="s">
        <v>5</v>
      </c>
      <c r="U77" s="1"/>
      <c r="V77" s="1"/>
      <c r="W77" s="2"/>
      <c r="X77" s="2"/>
      <c r="Y77" s="2"/>
      <c r="AB77" t="s">
        <v>37</v>
      </c>
      <c r="AD77" t="s">
        <v>81</v>
      </c>
    </row>
    <row r="78" spans="1:31" x14ac:dyDescent="0.25">
      <c r="F78" s="35" t="s">
        <v>1</v>
      </c>
      <c r="G78" s="35" t="s">
        <v>2</v>
      </c>
      <c r="H78" s="35" t="s">
        <v>6</v>
      </c>
      <c r="I78" s="35" t="s">
        <v>7</v>
      </c>
      <c r="J78" s="35" t="s">
        <v>8</v>
      </c>
      <c r="K78" s="35" t="s">
        <v>9</v>
      </c>
      <c r="L78" s="35" t="s">
        <v>10</v>
      </c>
      <c r="M78" s="35" t="s">
        <v>11</v>
      </c>
      <c r="N78" s="35" t="s">
        <v>12</v>
      </c>
      <c r="O78" s="35" t="s">
        <v>168</v>
      </c>
      <c r="Q78" s="37" t="s">
        <v>1</v>
      </c>
      <c r="R78" s="37" t="s">
        <v>2</v>
      </c>
      <c r="S78" s="37" t="s">
        <v>6</v>
      </c>
      <c r="T78" s="37" t="s">
        <v>7</v>
      </c>
      <c r="U78" s="37" t="s">
        <v>8</v>
      </c>
      <c r="V78" s="37" t="s">
        <v>9</v>
      </c>
      <c r="W78" s="37" t="s">
        <v>10</v>
      </c>
      <c r="X78" s="37" t="s">
        <v>11</v>
      </c>
      <c r="Y78" s="37" t="s">
        <v>12</v>
      </c>
      <c r="Z78" s="37" t="s">
        <v>168</v>
      </c>
      <c r="AD78" t="s">
        <v>13</v>
      </c>
      <c r="AE78" t="s">
        <v>14</v>
      </c>
    </row>
    <row r="79" spans="1:31" x14ac:dyDescent="0.25">
      <c r="C79" s="2">
        <v>1</v>
      </c>
      <c r="F79" s="36">
        <v>0.1</v>
      </c>
      <c r="G79" s="36">
        <f>13.14*F79+0.252</f>
        <v>1.5660000000000001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2"/>
      <c r="Q79" s="38">
        <v>1.0999999999999999E-2</v>
      </c>
      <c r="R79" s="38">
        <f t="shared" ref="R79:R101" si="3">0.07*G79</f>
        <v>0.10962000000000001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8">
        <v>0</v>
      </c>
      <c r="Y79" s="39">
        <v>0</v>
      </c>
      <c r="Z79" s="54">
        <v>0</v>
      </c>
      <c r="AB79" s="50">
        <v>0.1</v>
      </c>
      <c r="AD79">
        <f>(AB79*0.005)/(0.67-AB79)</f>
        <v>8.7719298245614026E-4</v>
      </c>
      <c r="AE79">
        <f>AD79/(AD79+0.005)</f>
        <v>0.14925373134328357</v>
      </c>
    </row>
    <row r="80" spans="1:31" x14ac:dyDescent="0.25">
      <c r="C80" s="2">
        <v>2</v>
      </c>
      <c r="F80" s="36">
        <v>0.15</v>
      </c>
      <c r="G80" s="36">
        <f t="shared" ref="G80:G101" si="4">13.14*F80+0.252</f>
        <v>2.2229999999999999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2"/>
      <c r="Q80" s="38">
        <v>0.01</v>
      </c>
      <c r="R80" s="38">
        <f t="shared" si="3"/>
        <v>0.15561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8">
        <v>0</v>
      </c>
      <c r="Y80" s="39">
        <v>0</v>
      </c>
      <c r="Z80" s="54">
        <v>0</v>
      </c>
      <c r="AB80" s="50">
        <v>0.15</v>
      </c>
      <c r="AD80">
        <f t="shared" ref="AD80:AD94" si="5">(AB80*0.005)/(0.67-AB80)</f>
        <v>1.4423076923076924E-3</v>
      </c>
      <c r="AE80">
        <f t="shared" ref="AE80:AE94" si="6">AD80/(AD80+0.005)</f>
        <v>0.22388059701492538</v>
      </c>
    </row>
    <row r="81" spans="3:31" x14ac:dyDescent="0.25">
      <c r="C81" s="2">
        <v>3</v>
      </c>
      <c r="F81" s="36">
        <v>0.2</v>
      </c>
      <c r="G81" s="36">
        <f t="shared" si="4"/>
        <v>2.88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2"/>
      <c r="Q81" s="38">
        <v>0.01</v>
      </c>
      <c r="R81" s="38">
        <f t="shared" si="3"/>
        <v>0.2016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8">
        <v>0</v>
      </c>
      <c r="Y81" s="39">
        <v>0</v>
      </c>
      <c r="Z81" s="54">
        <v>0</v>
      </c>
      <c r="AB81" s="50">
        <v>0.2</v>
      </c>
      <c r="AD81">
        <f t="shared" si="5"/>
        <v>2.1276595744680851E-3</v>
      </c>
      <c r="AE81">
        <f t="shared" si="6"/>
        <v>0.29850746268656714</v>
      </c>
    </row>
    <row r="82" spans="3:31" x14ac:dyDescent="0.25">
      <c r="C82" s="2">
        <v>4</v>
      </c>
      <c r="F82" s="36">
        <v>0.25</v>
      </c>
      <c r="G82" s="36">
        <f t="shared" si="4"/>
        <v>3.5369999999999999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2"/>
      <c r="Q82" s="38">
        <v>0.01</v>
      </c>
      <c r="R82" s="38">
        <f t="shared" si="3"/>
        <v>0.24759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8">
        <v>0</v>
      </c>
      <c r="Y82" s="39">
        <v>0</v>
      </c>
      <c r="Z82" s="54">
        <v>0</v>
      </c>
      <c r="AB82" s="50">
        <v>0.25</v>
      </c>
      <c r="AD82">
        <f t="shared" si="5"/>
        <v>2.976190476190476E-3</v>
      </c>
      <c r="AE82">
        <f t="shared" si="6"/>
        <v>0.37313432835820892</v>
      </c>
    </row>
    <row r="83" spans="3:31" x14ac:dyDescent="0.25">
      <c r="C83" s="2">
        <v>5</v>
      </c>
      <c r="F83" s="36">
        <v>0.3</v>
      </c>
      <c r="G83" s="36">
        <f t="shared" si="4"/>
        <v>4.194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2"/>
      <c r="Q83" s="39">
        <v>0.02</v>
      </c>
      <c r="R83" s="38">
        <f t="shared" si="3"/>
        <v>0.29358000000000001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8">
        <v>0</v>
      </c>
      <c r="Y83" s="39">
        <v>0</v>
      </c>
      <c r="Z83" s="54">
        <v>0</v>
      </c>
      <c r="AB83" s="50">
        <v>0.3</v>
      </c>
      <c r="AD83">
        <f t="shared" si="5"/>
        <v>4.0540540540540534E-3</v>
      </c>
      <c r="AE83">
        <f t="shared" si="6"/>
        <v>0.44776119402985071</v>
      </c>
    </row>
    <row r="84" spans="3:31" x14ac:dyDescent="0.25">
      <c r="C84" s="2">
        <v>6</v>
      </c>
      <c r="F84" s="36">
        <f t="shared" ref="F84:F100" si="7">F83+0.033</f>
        <v>0.33299999999999996</v>
      </c>
      <c r="G84" s="36">
        <f t="shared" si="4"/>
        <v>4.6276199999999994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2"/>
      <c r="Q84" s="39">
        <v>0.02</v>
      </c>
      <c r="R84" s="38">
        <f t="shared" si="3"/>
        <v>0.32393339999999998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8">
        <v>0</v>
      </c>
      <c r="Y84" s="39">
        <v>0</v>
      </c>
      <c r="Z84" s="54">
        <v>0</v>
      </c>
      <c r="AB84" s="50">
        <f t="shared" ref="AB84:AB100" si="8">AB83+0.033</f>
        <v>0.33299999999999996</v>
      </c>
      <c r="AD84">
        <f t="shared" si="5"/>
        <v>4.9406528189910965E-3</v>
      </c>
      <c r="AE84">
        <f t="shared" si="6"/>
        <v>0.49701492537313424</v>
      </c>
    </row>
    <row r="85" spans="3:31" x14ac:dyDescent="0.25">
      <c r="C85" s="2">
        <v>7</v>
      </c>
      <c r="F85" s="36">
        <f t="shared" si="7"/>
        <v>0.36599999999999999</v>
      </c>
      <c r="G85" s="36">
        <f t="shared" si="4"/>
        <v>5.0612399999999997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f t="shared" ref="M85:M101" si="9">9.568*F85-3.3</f>
        <v>0.20188799999999985</v>
      </c>
      <c r="N85" s="36">
        <v>0</v>
      </c>
      <c r="O85" s="36">
        <v>0</v>
      </c>
      <c r="P85" s="2"/>
      <c r="Q85" s="39">
        <v>0.02</v>
      </c>
      <c r="R85" s="38">
        <f t="shared" si="3"/>
        <v>0.35428680000000001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8">
        <v>0</v>
      </c>
      <c r="Y85" s="39">
        <v>0</v>
      </c>
      <c r="Z85" s="54">
        <v>0</v>
      </c>
      <c r="AB85" s="50">
        <f t="shared" si="8"/>
        <v>0.36599999999999999</v>
      </c>
      <c r="AD85">
        <f t="shared" si="5"/>
        <v>6.0197368421052626E-3</v>
      </c>
      <c r="AE85">
        <f t="shared" si="6"/>
        <v>0.54626865671641789</v>
      </c>
    </row>
    <row r="86" spans="3:31" x14ac:dyDescent="0.25">
      <c r="C86" s="2">
        <v>8</v>
      </c>
      <c r="F86" s="36">
        <v>0.4</v>
      </c>
      <c r="G86" s="36">
        <f t="shared" si="4"/>
        <v>5.508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f t="shared" si="9"/>
        <v>0.52720000000000011</v>
      </c>
      <c r="N86" s="36">
        <v>0</v>
      </c>
      <c r="O86" s="36">
        <v>0</v>
      </c>
      <c r="P86" s="2"/>
      <c r="Q86" s="39">
        <v>0.02</v>
      </c>
      <c r="R86" s="38">
        <f t="shared" si="3"/>
        <v>0.38556000000000001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8">
        <v>0</v>
      </c>
      <c r="Y86" s="39">
        <v>0</v>
      </c>
      <c r="Z86" s="54">
        <v>0</v>
      </c>
      <c r="AB86" s="50">
        <v>0.4</v>
      </c>
      <c r="AD86">
        <f t="shared" si="5"/>
        <v>7.4074074074074068E-3</v>
      </c>
      <c r="AE86">
        <f t="shared" si="6"/>
        <v>0.59701492537313428</v>
      </c>
    </row>
    <row r="87" spans="3:31" x14ac:dyDescent="0.25">
      <c r="C87" s="2">
        <v>9</v>
      </c>
      <c r="F87" s="36">
        <f t="shared" si="7"/>
        <v>0.43300000000000005</v>
      </c>
      <c r="G87" s="36">
        <f t="shared" si="4"/>
        <v>5.9416200000000003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f t="shared" si="9"/>
        <v>0.84294400000000014</v>
      </c>
      <c r="N87" s="36">
        <v>0</v>
      </c>
      <c r="O87" s="36">
        <v>0</v>
      </c>
      <c r="P87" s="2"/>
      <c r="Q87" s="39">
        <v>0.02</v>
      </c>
      <c r="R87" s="38">
        <f t="shared" si="3"/>
        <v>0.41591340000000004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8">
        <f t="shared" ref="X87:X101" si="10">0.07*M87</f>
        <v>5.9006080000000016E-2</v>
      </c>
      <c r="Y87" s="39">
        <v>0</v>
      </c>
      <c r="Z87" s="54">
        <v>0</v>
      </c>
      <c r="AB87" s="50">
        <f t="shared" si="8"/>
        <v>0.43300000000000005</v>
      </c>
      <c r="AD87">
        <f t="shared" si="5"/>
        <v>9.1350210970464144E-3</v>
      </c>
      <c r="AE87">
        <f t="shared" si="6"/>
        <v>0.64626865671641798</v>
      </c>
    </row>
    <row r="88" spans="3:31" x14ac:dyDescent="0.25">
      <c r="C88" s="2">
        <v>10</v>
      </c>
      <c r="F88" s="36">
        <f t="shared" si="7"/>
        <v>0.46600000000000008</v>
      </c>
      <c r="G88" s="36">
        <f t="shared" si="4"/>
        <v>6.3752400000000007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f t="shared" si="9"/>
        <v>1.1586880000000006</v>
      </c>
      <c r="N88" s="36">
        <v>0</v>
      </c>
      <c r="O88" s="36">
        <v>0</v>
      </c>
      <c r="P88" s="2"/>
      <c r="Q88" s="39">
        <v>0.02</v>
      </c>
      <c r="R88" s="38">
        <f t="shared" si="3"/>
        <v>0.44626680000000007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8">
        <f t="shared" si="10"/>
        <v>8.1108160000000054E-2</v>
      </c>
      <c r="Y88" s="39">
        <v>0</v>
      </c>
      <c r="Z88" s="54">
        <v>0</v>
      </c>
      <c r="AB88" s="50">
        <f t="shared" si="8"/>
        <v>0.46600000000000008</v>
      </c>
      <c r="AD88">
        <f t="shared" si="5"/>
        <v>1.1421568627450985E-2</v>
      </c>
      <c r="AE88">
        <f t="shared" si="6"/>
        <v>0.69552238805970157</v>
      </c>
    </row>
    <row r="89" spans="3:31" x14ac:dyDescent="0.25">
      <c r="C89" s="2">
        <v>11</v>
      </c>
      <c r="F89" s="36">
        <v>0.5</v>
      </c>
      <c r="G89" s="36">
        <f t="shared" si="4"/>
        <v>6.8220000000000001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f t="shared" si="9"/>
        <v>1.484</v>
      </c>
      <c r="N89" s="36">
        <v>0</v>
      </c>
      <c r="O89" s="36">
        <v>0</v>
      </c>
      <c r="P89" s="2"/>
      <c r="Q89" s="39">
        <v>0.02</v>
      </c>
      <c r="R89" s="38">
        <f t="shared" si="3"/>
        <v>0.47754000000000008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8">
        <f t="shared" si="10"/>
        <v>0.10388000000000001</v>
      </c>
      <c r="Y89" s="39">
        <v>0</v>
      </c>
      <c r="Z89" s="54">
        <v>0</v>
      </c>
      <c r="AB89" s="50">
        <v>0.5</v>
      </c>
      <c r="AD89">
        <f t="shared" si="5"/>
        <v>1.4705882352941173E-2</v>
      </c>
      <c r="AE89">
        <f t="shared" si="6"/>
        <v>0.74626865671641784</v>
      </c>
    </row>
    <row r="90" spans="3:31" x14ac:dyDescent="0.25">
      <c r="C90" s="2">
        <v>12</v>
      </c>
      <c r="F90" s="36">
        <f t="shared" si="7"/>
        <v>0.53300000000000003</v>
      </c>
      <c r="G90" s="36">
        <f t="shared" si="4"/>
        <v>7.2556200000000004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f t="shared" si="9"/>
        <v>1.7997440000000005</v>
      </c>
      <c r="N90" s="36">
        <v>0</v>
      </c>
      <c r="O90" s="36">
        <v>0</v>
      </c>
      <c r="P90" s="2"/>
      <c r="Q90" s="39">
        <v>0.02</v>
      </c>
      <c r="R90" s="38">
        <f t="shared" si="3"/>
        <v>0.50789340000000005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8">
        <f t="shared" si="10"/>
        <v>0.12598208000000005</v>
      </c>
      <c r="Y90" s="39">
        <v>0</v>
      </c>
      <c r="Z90" s="54">
        <v>0</v>
      </c>
      <c r="AB90" s="50">
        <f t="shared" si="8"/>
        <v>0.53300000000000003</v>
      </c>
      <c r="AD90">
        <f t="shared" si="5"/>
        <v>1.9452554744525549E-2</v>
      </c>
      <c r="AE90">
        <f t="shared" si="6"/>
        <v>0.79552238805970144</v>
      </c>
    </row>
    <row r="91" spans="3:31" x14ac:dyDescent="0.25">
      <c r="C91" s="2">
        <v>13</v>
      </c>
      <c r="F91" s="36">
        <f t="shared" si="7"/>
        <v>0.56600000000000006</v>
      </c>
      <c r="G91" s="36">
        <f t="shared" si="4"/>
        <v>7.6892400000000007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f t="shared" si="9"/>
        <v>2.1154880000000009</v>
      </c>
      <c r="N91" s="36">
        <v>0</v>
      </c>
      <c r="O91" s="36">
        <v>0</v>
      </c>
      <c r="P91" s="2"/>
      <c r="Q91" s="39">
        <v>0.02</v>
      </c>
      <c r="R91" s="38">
        <f t="shared" si="3"/>
        <v>0.53824680000000014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8">
        <f t="shared" si="10"/>
        <v>0.14808416000000008</v>
      </c>
      <c r="Y91" s="39">
        <v>0</v>
      </c>
      <c r="Z91" s="54">
        <v>0</v>
      </c>
      <c r="AB91" s="50">
        <f t="shared" si="8"/>
        <v>0.56600000000000006</v>
      </c>
      <c r="AD91">
        <f t="shared" si="5"/>
        <v>2.7211538461538471E-2</v>
      </c>
      <c r="AE91">
        <f t="shared" si="6"/>
        <v>0.84477611940298514</v>
      </c>
    </row>
    <row r="92" spans="3:31" x14ac:dyDescent="0.25">
      <c r="C92" s="2">
        <v>14</v>
      </c>
      <c r="F92" s="36">
        <v>0.6</v>
      </c>
      <c r="G92" s="36">
        <f t="shared" si="4"/>
        <v>8.136000000000001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f t="shared" si="9"/>
        <v>2.4407999999999994</v>
      </c>
      <c r="N92" s="36">
        <v>0</v>
      </c>
      <c r="O92" s="36">
        <v>0</v>
      </c>
      <c r="P92" s="2"/>
      <c r="Q92" s="39">
        <v>0.02</v>
      </c>
      <c r="R92" s="38">
        <f t="shared" si="3"/>
        <v>0.56952000000000014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8">
        <f t="shared" si="10"/>
        <v>0.17085599999999998</v>
      </c>
      <c r="Y92" s="39">
        <v>0</v>
      </c>
      <c r="Z92" s="54">
        <v>0</v>
      </c>
      <c r="AB92" s="50">
        <v>0.6</v>
      </c>
      <c r="AD92">
        <f t="shared" si="5"/>
        <v>4.2857142857142823E-2</v>
      </c>
      <c r="AE92">
        <f t="shared" si="6"/>
        <v>0.89552238805970141</v>
      </c>
    </row>
    <row r="93" spans="3:31" x14ac:dyDescent="0.25">
      <c r="C93" s="2">
        <v>15</v>
      </c>
      <c r="F93" s="36">
        <f t="shared" si="7"/>
        <v>0.63300000000000001</v>
      </c>
      <c r="G93" s="36">
        <f t="shared" si="4"/>
        <v>8.5696200000000005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f t="shared" si="9"/>
        <v>2.7565439999999999</v>
      </c>
      <c r="N93" s="36">
        <v>0</v>
      </c>
      <c r="O93" s="36">
        <v>0</v>
      </c>
      <c r="P93" s="2"/>
      <c r="Q93" s="39">
        <v>0.02</v>
      </c>
      <c r="R93" s="38">
        <f t="shared" si="3"/>
        <v>0.59987340000000011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8">
        <f t="shared" si="10"/>
        <v>0.19295808</v>
      </c>
      <c r="Y93" s="39">
        <v>0</v>
      </c>
      <c r="Z93" s="54">
        <v>0</v>
      </c>
      <c r="AB93" s="50">
        <f t="shared" si="8"/>
        <v>0.63300000000000001</v>
      </c>
      <c r="AD93">
        <f t="shared" si="5"/>
        <v>8.5540540540540472E-2</v>
      </c>
      <c r="AE93">
        <f t="shared" si="6"/>
        <v>0.944776119402985</v>
      </c>
    </row>
    <row r="94" spans="3:31" x14ac:dyDescent="0.25">
      <c r="C94" s="2">
        <v>16</v>
      </c>
      <c r="F94" s="36">
        <f t="shared" si="7"/>
        <v>0.66600000000000004</v>
      </c>
      <c r="G94" s="36">
        <f t="shared" si="4"/>
        <v>9.0032400000000017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f t="shared" si="9"/>
        <v>3.0722880000000004</v>
      </c>
      <c r="N94" s="36">
        <v>0</v>
      </c>
      <c r="O94" s="36">
        <v>0</v>
      </c>
      <c r="P94" s="2"/>
      <c r="Q94" s="39">
        <v>0.02</v>
      </c>
      <c r="R94" s="38">
        <f t="shared" si="3"/>
        <v>0.6302268000000002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8">
        <f t="shared" si="10"/>
        <v>0.21506016000000006</v>
      </c>
      <c r="Y94" s="39">
        <v>0</v>
      </c>
      <c r="Z94" s="54">
        <v>0</v>
      </c>
      <c r="AB94" s="50">
        <f t="shared" si="8"/>
        <v>0.66600000000000004</v>
      </c>
      <c r="AD94">
        <f t="shared" si="5"/>
        <v>0.83249999999999924</v>
      </c>
      <c r="AE94">
        <f t="shared" si="6"/>
        <v>0.9940298507462686</v>
      </c>
    </row>
    <row r="95" spans="3:31" x14ac:dyDescent="0.25">
      <c r="C95" s="2">
        <v>17</v>
      </c>
      <c r="F95" s="36">
        <v>0.7</v>
      </c>
      <c r="G95" s="36">
        <f t="shared" si="4"/>
        <v>9.4500000000000011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f t="shared" si="9"/>
        <v>3.3975999999999997</v>
      </c>
      <c r="N95" s="36">
        <v>0</v>
      </c>
      <c r="O95" s="36">
        <v>0</v>
      </c>
      <c r="P95" s="2"/>
      <c r="Q95" s="39">
        <v>0.02</v>
      </c>
      <c r="R95" s="38">
        <f t="shared" si="3"/>
        <v>0.66150000000000009</v>
      </c>
      <c r="S95" s="39">
        <v>0</v>
      </c>
      <c r="T95" s="39">
        <v>0</v>
      </c>
      <c r="U95" s="39">
        <v>0</v>
      </c>
      <c r="V95" s="39">
        <v>0</v>
      </c>
      <c r="W95" s="39">
        <v>0</v>
      </c>
      <c r="X95" s="38">
        <f t="shared" si="10"/>
        <v>0.23783200000000002</v>
      </c>
      <c r="Y95" s="39">
        <v>0</v>
      </c>
      <c r="Z95" s="54">
        <v>0</v>
      </c>
      <c r="AB95" s="50">
        <v>0.7</v>
      </c>
      <c r="AD95">
        <v>0</v>
      </c>
      <c r="AE95">
        <v>1</v>
      </c>
    </row>
    <row r="96" spans="3:31" x14ac:dyDescent="0.25">
      <c r="C96" s="2">
        <v>18</v>
      </c>
      <c r="F96" s="36">
        <f t="shared" si="7"/>
        <v>0.73299999999999998</v>
      </c>
      <c r="G96" s="36">
        <f t="shared" si="4"/>
        <v>9.8836200000000005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f t="shared" si="9"/>
        <v>3.7133439999999993</v>
      </c>
      <c r="N96" s="36">
        <v>0</v>
      </c>
      <c r="O96" s="36">
        <v>0</v>
      </c>
      <c r="P96" s="2"/>
      <c r="Q96" s="39">
        <v>0.02</v>
      </c>
      <c r="R96" s="38">
        <f t="shared" si="3"/>
        <v>0.69185340000000006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8">
        <f t="shared" si="10"/>
        <v>0.25993407999999996</v>
      </c>
      <c r="Y96" s="39">
        <v>0</v>
      </c>
      <c r="Z96" s="54">
        <v>0</v>
      </c>
      <c r="AB96" s="50">
        <f t="shared" si="8"/>
        <v>0.73299999999999998</v>
      </c>
      <c r="AD96">
        <v>0</v>
      </c>
      <c r="AE96">
        <v>1</v>
      </c>
    </row>
    <row r="97" spans="1:31" x14ac:dyDescent="0.25">
      <c r="C97" s="2">
        <v>19</v>
      </c>
      <c r="F97" s="36">
        <f t="shared" si="7"/>
        <v>0.76600000000000001</v>
      </c>
      <c r="G97" s="36">
        <f t="shared" si="4"/>
        <v>10.317240000000002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f t="shared" si="9"/>
        <v>4.0290879999999998</v>
      </c>
      <c r="N97" s="36">
        <v>0</v>
      </c>
      <c r="O97" s="36">
        <v>0</v>
      </c>
      <c r="P97" s="2"/>
      <c r="Q97" s="39">
        <v>0.02</v>
      </c>
      <c r="R97" s="38">
        <f t="shared" si="3"/>
        <v>0.72220680000000015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8">
        <f t="shared" si="10"/>
        <v>0.28203616000000004</v>
      </c>
      <c r="Y97" s="39">
        <v>0</v>
      </c>
      <c r="Z97" s="54">
        <v>0</v>
      </c>
      <c r="AB97" s="50">
        <f t="shared" si="8"/>
        <v>0.76600000000000001</v>
      </c>
      <c r="AD97">
        <v>0</v>
      </c>
      <c r="AE97">
        <v>1</v>
      </c>
    </row>
    <row r="98" spans="1:31" x14ac:dyDescent="0.25">
      <c r="C98" s="2">
        <v>20</v>
      </c>
      <c r="F98" s="36">
        <v>0.8</v>
      </c>
      <c r="G98" s="36">
        <f t="shared" si="4"/>
        <v>10.764000000000001</v>
      </c>
      <c r="H98" s="36">
        <v>0</v>
      </c>
      <c r="I98" s="36">
        <v>0</v>
      </c>
      <c r="J98" s="36">
        <v>0</v>
      </c>
      <c r="K98" s="36">
        <v>0</v>
      </c>
      <c r="L98" s="36">
        <v>0</v>
      </c>
      <c r="M98" s="36">
        <f t="shared" si="9"/>
        <v>4.3544</v>
      </c>
      <c r="N98" s="36">
        <v>0</v>
      </c>
      <c r="O98" s="36">
        <v>0</v>
      </c>
      <c r="P98" s="2"/>
      <c r="Q98" s="39">
        <v>0.02</v>
      </c>
      <c r="R98" s="38">
        <f t="shared" si="3"/>
        <v>0.75348000000000015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8">
        <f t="shared" si="10"/>
        <v>0.30480800000000002</v>
      </c>
      <c r="Y98" s="39">
        <v>0</v>
      </c>
      <c r="Z98" s="54">
        <v>0</v>
      </c>
      <c r="AB98" s="50">
        <v>0.8</v>
      </c>
      <c r="AD98">
        <v>0</v>
      </c>
      <c r="AE98">
        <v>1</v>
      </c>
    </row>
    <row r="99" spans="1:31" x14ac:dyDescent="0.25">
      <c r="C99" s="2">
        <v>21</v>
      </c>
      <c r="F99" s="36">
        <f t="shared" si="7"/>
        <v>0.83300000000000007</v>
      </c>
      <c r="G99" s="36">
        <f t="shared" si="4"/>
        <v>11.197620000000002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f t="shared" si="9"/>
        <v>4.6701440000000005</v>
      </c>
      <c r="N99" s="36">
        <v>0</v>
      </c>
      <c r="O99" s="36">
        <v>0</v>
      </c>
      <c r="P99" s="2"/>
      <c r="Q99" s="39">
        <v>0.02</v>
      </c>
      <c r="R99" s="38">
        <f t="shared" si="3"/>
        <v>0.78383340000000024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8">
        <f t="shared" si="10"/>
        <v>0.32691008000000005</v>
      </c>
      <c r="Y99" s="39">
        <v>0</v>
      </c>
      <c r="Z99" s="54">
        <v>0</v>
      </c>
      <c r="AB99" s="50">
        <f t="shared" si="8"/>
        <v>0.83300000000000007</v>
      </c>
      <c r="AD99">
        <v>0</v>
      </c>
      <c r="AE99">
        <v>1</v>
      </c>
    </row>
    <row r="100" spans="1:31" x14ac:dyDescent="0.25">
      <c r="C100" s="2">
        <v>22</v>
      </c>
      <c r="F100" s="36">
        <f t="shared" si="7"/>
        <v>0.8660000000000001</v>
      </c>
      <c r="G100" s="36">
        <f t="shared" si="4"/>
        <v>11.631240000000002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f t="shared" si="9"/>
        <v>4.9858880000000001</v>
      </c>
      <c r="N100" s="36">
        <v>0</v>
      </c>
      <c r="O100" s="36">
        <v>0</v>
      </c>
      <c r="P100" s="2"/>
      <c r="Q100" s="39">
        <v>0.02</v>
      </c>
      <c r="R100" s="38">
        <f t="shared" si="3"/>
        <v>0.81418680000000021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8">
        <f t="shared" si="10"/>
        <v>0.34901216000000002</v>
      </c>
      <c r="Y100" s="39">
        <v>0</v>
      </c>
      <c r="Z100" s="54">
        <v>0</v>
      </c>
      <c r="AB100" s="50">
        <f t="shared" si="8"/>
        <v>0.8660000000000001</v>
      </c>
      <c r="AD100">
        <v>0</v>
      </c>
      <c r="AE100">
        <v>1</v>
      </c>
    </row>
    <row r="101" spans="1:31" x14ac:dyDescent="0.25">
      <c r="C101" s="2">
        <v>23</v>
      </c>
      <c r="F101" s="36">
        <v>0.9</v>
      </c>
      <c r="G101" s="36">
        <f t="shared" si="4"/>
        <v>12.078000000000001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f t="shared" si="9"/>
        <v>5.3112000000000004</v>
      </c>
      <c r="N101" s="36">
        <v>0</v>
      </c>
      <c r="O101" s="36">
        <v>0</v>
      </c>
      <c r="P101" s="2"/>
      <c r="Q101" s="39">
        <v>0.02</v>
      </c>
      <c r="R101" s="38">
        <f t="shared" si="3"/>
        <v>0.84546000000000021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8">
        <f t="shared" si="10"/>
        <v>0.37178400000000006</v>
      </c>
      <c r="Y101" s="39">
        <v>0</v>
      </c>
      <c r="Z101" s="54">
        <v>0</v>
      </c>
      <c r="AB101" s="50">
        <v>0.9</v>
      </c>
      <c r="AD101">
        <v>0</v>
      </c>
      <c r="AE101">
        <v>1</v>
      </c>
    </row>
    <row r="102" spans="1:31" x14ac:dyDescent="0.25"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"/>
      <c r="Q102" s="39"/>
      <c r="R102" s="38"/>
      <c r="S102" s="39"/>
      <c r="T102" s="39"/>
      <c r="U102" s="39"/>
      <c r="V102" s="39"/>
      <c r="W102" s="39"/>
      <c r="X102" s="38"/>
      <c r="Y102" s="39"/>
      <c r="Z102" s="54"/>
      <c r="AB102" s="2"/>
    </row>
    <row r="103" spans="1:31" x14ac:dyDescent="0.25">
      <c r="Q103" s="2"/>
      <c r="AB103" s="2"/>
    </row>
    <row r="104" spans="1:31" x14ac:dyDescent="0.25">
      <c r="Q104" s="2"/>
      <c r="AB104" s="2"/>
    </row>
    <row r="105" spans="1:31" x14ac:dyDescent="0.25">
      <c r="Q105" s="2"/>
      <c r="AB105" s="2"/>
    </row>
    <row r="106" spans="1:31" x14ac:dyDescent="0.25">
      <c r="AE106" t="s">
        <v>0</v>
      </c>
    </row>
    <row r="109" spans="1:31" ht="21" x14ac:dyDescent="0.35">
      <c r="A109" s="14" t="s">
        <v>58</v>
      </c>
      <c r="B109" s="14"/>
      <c r="C109" s="14"/>
      <c r="D109" s="14"/>
    </row>
    <row r="111" spans="1:31" x14ac:dyDescent="0.25">
      <c r="C111" t="s">
        <v>32</v>
      </c>
    </row>
    <row r="112" spans="1:31" x14ac:dyDescent="0.25">
      <c r="C112" t="s">
        <v>1</v>
      </c>
      <c r="D112" t="s">
        <v>33</v>
      </c>
      <c r="E112" t="s">
        <v>18</v>
      </c>
      <c r="F112" t="s">
        <v>29</v>
      </c>
    </row>
    <row r="113" spans="1:34" x14ac:dyDescent="0.25">
      <c r="A113" t="s">
        <v>84</v>
      </c>
      <c r="C113" s="9">
        <v>0.1</v>
      </c>
      <c r="D113" s="9">
        <v>0</v>
      </c>
      <c r="E113" s="9">
        <v>0.45</v>
      </c>
      <c r="F113" s="9">
        <f>C113/((E113*180)/1000)</f>
        <v>1.2345679012345678</v>
      </c>
    </row>
    <row r="114" spans="1:34" x14ac:dyDescent="0.25">
      <c r="C114" s="9">
        <v>0.2</v>
      </c>
      <c r="D114" s="9">
        <v>0</v>
      </c>
      <c r="E114" s="9">
        <v>0.5</v>
      </c>
      <c r="F114" s="9">
        <f t="shared" ref="F114:F119" si="11">C114/((E114*180)/1000)</f>
        <v>2.2222222222222223</v>
      </c>
    </row>
    <row r="115" spans="1:34" x14ac:dyDescent="0.25">
      <c r="C115" s="9">
        <v>0.3</v>
      </c>
      <c r="D115" s="9">
        <v>0</v>
      </c>
      <c r="E115" s="9">
        <v>0.5</v>
      </c>
      <c r="F115" s="9">
        <f t="shared" si="11"/>
        <v>3.3333333333333335</v>
      </c>
    </row>
    <row r="116" spans="1:34" x14ac:dyDescent="0.25">
      <c r="C116" s="9">
        <v>0.4</v>
      </c>
      <c r="D116" s="9">
        <v>0</v>
      </c>
      <c r="E116" s="9">
        <v>0.5</v>
      </c>
      <c r="F116" s="9">
        <f t="shared" si="11"/>
        <v>4.4444444444444446</v>
      </c>
    </row>
    <row r="117" spans="1:34" x14ac:dyDescent="0.25">
      <c r="C117" s="9">
        <v>0.5</v>
      </c>
      <c r="D117" s="9">
        <v>0</v>
      </c>
      <c r="E117" s="9">
        <v>0.5</v>
      </c>
      <c r="F117" s="9">
        <f t="shared" si="11"/>
        <v>5.5555555555555554</v>
      </c>
    </row>
    <row r="118" spans="1:34" x14ac:dyDescent="0.25">
      <c r="C118" s="9">
        <v>0.6</v>
      </c>
      <c r="D118" s="9">
        <v>0</v>
      </c>
      <c r="E118" s="9">
        <v>0.5</v>
      </c>
      <c r="F118" s="9">
        <f t="shared" si="11"/>
        <v>6.666666666666667</v>
      </c>
      <c r="AE118" t="s">
        <v>59</v>
      </c>
    </row>
    <row r="119" spans="1:34" x14ac:dyDescent="0.25">
      <c r="C119" s="9">
        <v>0.7</v>
      </c>
      <c r="D119" s="9">
        <v>0.25</v>
      </c>
      <c r="E119" s="9">
        <v>0.5</v>
      </c>
      <c r="F119" s="9">
        <f t="shared" si="11"/>
        <v>7.7777777777777777</v>
      </c>
      <c r="AE119" t="s">
        <v>41</v>
      </c>
      <c r="AG119">
        <v>0.62367555814574172</v>
      </c>
      <c r="AH119" t="s">
        <v>0</v>
      </c>
    </row>
    <row r="120" spans="1:34" x14ac:dyDescent="0.25">
      <c r="C120" s="9">
        <v>0.75</v>
      </c>
      <c r="D120" s="9">
        <v>0.8</v>
      </c>
      <c r="E120" s="9">
        <v>0.5</v>
      </c>
      <c r="F120" s="9">
        <f>C120/((E120*180)/1000)</f>
        <v>8.3333333333333339</v>
      </c>
    </row>
    <row r="121" spans="1:34" x14ac:dyDescent="0.25">
      <c r="C121" s="9">
        <v>0.8</v>
      </c>
      <c r="D121" s="9">
        <v>1.4</v>
      </c>
      <c r="E121" s="9">
        <v>0.5</v>
      </c>
      <c r="F121" s="9">
        <v>9.3567251461988299</v>
      </c>
    </row>
    <row r="122" spans="1:34" x14ac:dyDescent="0.25">
      <c r="C122" s="9">
        <v>0.85</v>
      </c>
      <c r="D122" s="9">
        <v>3</v>
      </c>
      <c r="E122" s="9">
        <v>0.5</v>
      </c>
      <c r="F122" s="9">
        <v>10.4</v>
      </c>
    </row>
    <row r="123" spans="1:34" x14ac:dyDescent="0.25">
      <c r="C123" s="9">
        <v>0.9</v>
      </c>
      <c r="D123" s="9">
        <v>5</v>
      </c>
      <c r="E123" s="9">
        <v>0.5</v>
      </c>
      <c r="F123" s="9">
        <v>11.4</v>
      </c>
    </row>
    <row r="124" spans="1:34" x14ac:dyDescent="0.25">
      <c r="C124" s="9">
        <v>0.95</v>
      </c>
      <c r="D124" s="9">
        <v>7.3</v>
      </c>
      <c r="E124" s="9">
        <v>0.5</v>
      </c>
      <c r="F124" s="9">
        <v>12.7</v>
      </c>
    </row>
    <row r="125" spans="1:34" x14ac:dyDescent="0.25">
      <c r="C125" s="9">
        <v>1</v>
      </c>
      <c r="D125" s="9"/>
      <c r="E125" s="9">
        <v>0.4</v>
      </c>
      <c r="F125" s="9">
        <v>14</v>
      </c>
    </row>
    <row r="126" spans="1:34" x14ac:dyDescent="0.25">
      <c r="C126" t="s">
        <v>172</v>
      </c>
      <c r="D126" s="11"/>
      <c r="E126" s="11"/>
    </row>
    <row r="127" spans="1:34" x14ac:dyDescent="0.25">
      <c r="C127" t="s">
        <v>1</v>
      </c>
      <c r="D127" t="s">
        <v>33</v>
      </c>
      <c r="E127" t="s">
        <v>18</v>
      </c>
      <c r="F127" t="s">
        <v>29</v>
      </c>
    </row>
    <row r="128" spans="1:34" x14ac:dyDescent="0.25">
      <c r="C128" s="3">
        <v>0.33</v>
      </c>
      <c r="D128" s="3">
        <v>0</v>
      </c>
      <c r="E128" s="3">
        <v>0.43035993740219097</v>
      </c>
      <c r="F128" s="3">
        <v>4.26</v>
      </c>
    </row>
    <row r="129" spans="3:6" x14ac:dyDescent="0.25">
      <c r="C129" s="3">
        <v>0.57999999999999996</v>
      </c>
      <c r="D129" s="3">
        <v>0</v>
      </c>
      <c r="E129" s="3">
        <v>0.49572649572649563</v>
      </c>
      <c r="F129" s="3">
        <v>6.5</v>
      </c>
    </row>
    <row r="130" spans="3:6" x14ac:dyDescent="0.25">
      <c r="C130" s="3">
        <v>0.68</v>
      </c>
      <c r="D130" s="3">
        <v>0</v>
      </c>
      <c r="E130" s="3">
        <v>0.4794134235758602</v>
      </c>
      <c r="F130" s="3">
        <v>7.88</v>
      </c>
    </row>
    <row r="131" spans="3:6" x14ac:dyDescent="0.25">
      <c r="C131" s="3">
        <v>0.71</v>
      </c>
      <c r="D131" s="3">
        <v>0</v>
      </c>
      <c r="E131" s="3">
        <v>0.50569800569800571</v>
      </c>
      <c r="F131" s="3">
        <v>7.8</v>
      </c>
    </row>
    <row r="132" spans="3:6" x14ac:dyDescent="0.25">
      <c r="C132" s="3">
        <v>0.74</v>
      </c>
      <c r="D132" s="3">
        <v>0</v>
      </c>
      <c r="E132" s="3">
        <v>0.4882554763789918</v>
      </c>
      <c r="F132" s="3">
        <v>8.42</v>
      </c>
    </row>
    <row r="133" spans="3:6" x14ac:dyDescent="0.25">
      <c r="C133" s="3">
        <v>0.75</v>
      </c>
      <c r="D133" s="3">
        <v>0</v>
      </c>
      <c r="E133" s="3">
        <v>0.48337200309358086</v>
      </c>
      <c r="F133" s="3">
        <v>8.6199999999999992</v>
      </c>
    </row>
    <row r="134" spans="3:6" x14ac:dyDescent="0.25">
      <c r="C134" s="3">
        <v>0.78</v>
      </c>
      <c r="D134" s="3">
        <v>0.06</v>
      </c>
      <c r="E134" s="3">
        <v>0.4857997010463378</v>
      </c>
      <c r="F134" s="3">
        <v>8.92</v>
      </c>
    </row>
    <row r="135" spans="3:6" x14ac:dyDescent="0.25">
      <c r="C135" s="3">
        <v>0.81</v>
      </c>
      <c r="D135" s="3">
        <v>1.4</v>
      </c>
      <c r="E135" s="3">
        <v>0.45546558704453438</v>
      </c>
      <c r="F135" s="3">
        <v>9.8800000000000008</v>
      </c>
    </row>
    <row r="136" spans="3:6" x14ac:dyDescent="0.25">
      <c r="C136" s="3">
        <v>0.81</v>
      </c>
      <c r="D136" s="3">
        <v>2.3199999999999998</v>
      </c>
      <c r="E136" s="3">
        <v>0.47974413646055436</v>
      </c>
      <c r="F136" s="3">
        <v>9.3800000000000008</v>
      </c>
    </row>
    <row r="137" spans="3:6" x14ac:dyDescent="0.25">
      <c r="C137" s="3">
        <v>0.87</v>
      </c>
      <c r="D137" s="3">
        <v>3</v>
      </c>
      <c r="E137" s="3">
        <v>0.46925566343042069</v>
      </c>
      <c r="F137" s="3">
        <v>10.3</v>
      </c>
    </row>
    <row r="138" spans="3:6" x14ac:dyDescent="0.25">
      <c r="C138" s="3">
        <v>0.88</v>
      </c>
      <c r="D138" s="3">
        <v>3.76</v>
      </c>
      <c r="E138" s="3">
        <v>0.43807248108323377</v>
      </c>
      <c r="F138" s="3">
        <v>11.16</v>
      </c>
    </row>
    <row r="139" spans="3:6" x14ac:dyDescent="0.25">
      <c r="C139" s="3">
        <v>0.88</v>
      </c>
      <c r="D139" s="3">
        <v>3.88</v>
      </c>
      <c r="E139" s="3">
        <v>0.47836486192650568</v>
      </c>
      <c r="F139" s="3">
        <v>10.220000000000001</v>
      </c>
    </row>
    <row r="140" spans="3:6" x14ac:dyDescent="0.25">
      <c r="C140" t="s">
        <v>173</v>
      </c>
    </row>
    <row r="141" spans="3:6" x14ac:dyDescent="0.25">
      <c r="C141" t="s">
        <v>1</v>
      </c>
      <c r="D141" t="s">
        <v>33</v>
      </c>
      <c r="E141" t="s">
        <v>18</v>
      </c>
      <c r="F141" t="s">
        <v>29</v>
      </c>
    </row>
    <row r="142" spans="3:6" x14ac:dyDescent="0.25">
      <c r="C142" s="52">
        <v>0.94</v>
      </c>
      <c r="D142" s="53">
        <v>3.94</v>
      </c>
      <c r="E142" s="52">
        <v>0.43807248108323377</v>
      </c>
      <c r="F142" s="52">
        <v>11.1</v>
      </c>
    </row>
    <row r="143" spans="3:6" x14ac:dyDescent="0.25">
      <c r="C143" s="52">
        <v>0.92</v>
      </c>
      <c r="D143" s="52">
        <v>6.08</v>
      </c>
      <c r="E143" s="52">
        <v>0.47836486192650568</v>
      </c>
      <c r="F143" s="52">
        <v>10.96</v>
      </c>
    </row>
    <row r="145" spans="1:30" x14ac:dyDescent="0.25">
      <c r="D145" t="s">
        <v>174</v>
      </c>
      <c r="E145">
        <f>AVERAGE(E128:E144)</f>
        <v>0.47185465113403213</v>
      </c>
    </row>
    <row r="146" spans="1:30" ht="21" x14ac:dyDescent="0.35">
      <c r="A146" s="14" t="s">
        <v>34</v>
      </c>
      <c r="B146" s="14"/>
      <c r="C146" s="14"/>
    </row>
    <row r="148" spans="1:30" x14ac:dyDescent="0.25">
      <c r="C148" t="s">
        <v>0</v>
      </c>
      <c r="F148" s="51" t="s">
        <v>3</v>
      </c>
      <c r="G148" s="1"/>
      <c r="H148" s="2"/>
      <c r="I148" s="1" t="s">
        <v>4</v>
      </c>
      <c r="J148" s="2"/>
      <c r="K148" s="2"/>
      <c r="L148" s="2"/>
      <c r="M148" s="2"/>
      <c r="N148" s="2"/>
      <c r="P148" s="51" t="s">
        <v>5</v>
      </c>
      <c r="Q148" s="1"/>
      <c r="R148" s="1"/>
      <c r="S148" s="1"/>
      <c r="T148" s="1"/>
      <c r="U148" s="1"/>
      <c r="V148" s="2"/>
      <c r="W148" s="2"/>
      <c r="X148" s="2"/>
      <c r="AA148" t="s">
        <v>38</v>
      </c>
      <c r="AC148" t="s">
        <v>81</v>
      </c>
    </row>
    <row r="149" spans="1:30" x14ac:dyDescent="0.25">
      <c r="C149" s="2"/>
      <c r="D149" s="2"/>
      <c r="F149" s="32" t="s">
        <v>1</v>
      </c>
      <c r="G149" s="32" t="s">
        <v>2</v>
      </c>
      <c r="H149" s="32" t="s">
        <v>6</v>
      </c>
      <c r="I149" s="32" t="s">
        <v>7</v>
      </c>
      <c r="J149" s="32" t="s">
        <v>8</v>
      </c>
      <c r="K149" s="32" t="s">
        <v>9</v>
      </c>
      <c r="L149" s="32" t="s">
        <v>10</v>
      </c>
      <c r="M149" s="32" t="s">
        <v>11</v>
      </c>
      <c r="N149" s="32" t="s">
        <v>12</v>
      </c>
      <c r="O149" s="32" t="s">
        <v>169</v>
      </c>
      <c r="P149" s="28" t="s">
        <v>1</v>
      </c>
      <c r="Q149" s="28" t="s">
        <v>2</v>
      </c>
      <c r="R149" s="28" t="s">
        <v>6</v>
      </c>
      <c r="S149" s="28" t="s">
        <v>7</v>
      </c>
      <c r="T149" s="28" t="s">
        <v>8</v>
      </c>
      <c r="U149" s="28" t="s">
        <v>9</v>
      </c>
      <c r="V149" s="28" t="s">
        <v>10</v>
      </c>
      <c r="W149" s="28" t="s">
        <v>11</v>
      </c>
      <c r="X149" s="28" t="s">
        <v>12</v>
      </c>
      <c r="Y149" s="28" t="s">
        <v>169</v>
      </c>
      <c r="AC149" t="s">
        <v>13</v>
      </c>
      <c r="AD149" t="s">
        <v>14</v>
      </c>
    </row>
    <row r="150" spans="1:30" x14ac:dyDescent="0.25">
      <c r="C150">
        <v>1</v>
      </c>
      <c r="D150">
        <v>24</v>
      </c>
      <c r="F150" s="30">
        <v>0.1</v>
      </c>
      <c r="G150" s="40">
        <v>1.5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30">
        <v>0</v>
      </c>
      <c r="P150" s="41">
        <v>1.0999999999999999E-2</v>
      </c>
      <c r="Q150" s="41">
        <f t="shared" ref="Q150:Q172" si="12">0.07*G150</f>
        <v>0.10500000000000001</v>
      </c>
      <c r="R150" s="27">
        <v>0</v>
      </c>
      <c r="S150" s="27">
        <v>0</v>
      </c>
      <c r="T150" s="27">
        <v>0</v>
      </c>
      <c r="U150" s="41">
        <v>0</v>
      </c>
      <c r="V150" s="41">
        <v>0</v>
      </c>
      <c r="W150" s="41">
        <v>0</v>
      </c>
      <c r="X150" s="41">
        <v>0</v>
      </c>
      <c r="Y150" s="27">
        <v>0</v>
      </c>
      <c r="AA150" s="4">
        <v>0.1</v>
      </c>
      <c r="AC150">
        <f>(AA150*0.005)/(1-AA150)</f>
        <v>5.5555555555555556E-4</v>
      </c>
      <c r="AD150">
        <f t="shared" ref="AD150:AD158" si="13">AC150/(AC150+0.005)</f>
        <v>9.9999999999999992E-2</v>
      </c>
    </row>
    <row r="151" spans="1:30" x14ac:dyDescent="0.25">
      <c r="C151">
        <v>2</v>
      </c>
      <c r="D151">
        <v>25</v>
      </c>
      <c r="F151" s="30">
        <v>0.15</v>
      </c>
      <c r="G151" s="40">
        <f>(G150+G152)/2</f>
        <v>2</v>
      </c>
      <c r="H151" s="40">
        <f t="shared" ref="H151" si="14">(H150+H152)/2</f>
        <v>0</v>
      </c>
      <c r="I151" s="40">
        <f t="shared" ref="I151" si="15">(I150+I152)/2</f>
        <v>0</v>
      </c>
      <c r="J151" s="40">
        <f t="shared" ref="J151" si="16">(J150+J152)/2</f>
        <v>0</v>
      </c>
      <c r="K151" s="40">
        <f t="shared" ref="K151" si="17">(K150+K152)/2</f>
        <v>0</v>
      </c>
      <c r="L151" s="40">
        <f t="shared" ref="L151" si="18">(L150+L152)/2</f>
        <v>0</v>
      </c>
      <c r="M151" s="40">
        <f t="shared" ref="M151" si="19">(M150+M152)/2</f>
        <v>0</v>
      </c>
      <c r="N151" s="40">
        <f t="shared" ref="N151" si="20">(N150+N152)/2</f>
        <v>0</v>
      </c>
      <c r="O151" s="30">
        <v>0</v>
      </c>
      <c r="P151" s="41">
        <v>1.0999999999999999E-2</v>
      </c>
      <c r="Q151" s="41">
        <f t="shared" si="12"/>
        <v>0.14000000000000001</v>
      </c>
      <c r="R151" s="27">
        <v>0</v>
      </c>
      <c r="S151" s="27">
        <v>0</v>
      </c>
      <c r="T151" s="27">
        <v>0</v>
      </c>
      <c r="U151" s="41">
        <v>0</v>
      </c>
      <c r="V151" s="41">
        <v>0</v>
      </c>
      <c r="W151" s="41">
        <v>0</v>
      </c>
      <c r="X151" s="41">
        <v>0</v>
      </c>
      <c r="Y151" s="27">
        <v>0</v>
      </c>
      <c r="AA151" s="4"/>
    </row>
    <row r="152" spans="1:30" x14ac:dyDescent="0.25">
      <c r="C152">
        <v>3</v>
      </c>
      <c r="D152">
        <v>26</v>
      </c>
      <c r="F152" s="30">
        <v>0.2</v>
      </c>
      <c r="G152" s="40">
        <v>2.5</v>
      </c>
      <c r="H152" s="40">
        <v>0</v>
      </c>
      <c r="I152" s="40">
        <v>0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30">
        <v>0</v>
      </c>
      <c r="P152" s="41">
        <v>1.0999999999999999E-2</v>
      </c>
      <c r="Q152" s="41">
        <f t="shared" si="12"/>
        <v>0.17500000000000002</v>
      </c>
      <c r="R152" s="27">
        <v>0</v>
      </c>
      <c r="S152" s="27">
        <v>0</v>
      </c>
      <c r="T152" s="27">
        <v>0</v>
      </c>
      <c r="U152" s="41">
        <v>0</v>
      </c>
      <c r="V152" s="41">
        <v>0</v>
      </c>
      <c r="W152" s="41">
        <v>0</v>
      </c>
      <c r="X152" s="41">
        <v>0</v>
      </c>
      <c r="Y152" s="27">
        <v>0</v>
      </c>
      <c r="AA152" s="4">
        <v>0.2</v>
      </c>
      <c r="AC152">
        <f t="shared" ref="AC152:AC167" si="21">(AA152*0.005)/(1-AA152)</f>
        <v>1.25E-3</v>
      </c>
      <c r="AD152">
        <f t="shared" si="13"/>
        <v>0.19999999999999998</v>
      </c>
    </row>
    <row r="153" spans="1:30" x14ac:dyDescent="0.25">
      <c r="C153">
        <v>4</v>
      </c>
      <c r="D153">
        <v>27</v>
      </c>
      <c r="F153" s="30">
        <v>0.25</v>
      </c>
      <c r="G153" s="40">
        <f>(G152+G154)/2</f>
        <v>3.023049645390071</v>
      </c>
      <c r="H153" s="40">
        <f t="shared" ref="H153" si="22">(H152+H154)/2</f>
        <v>0</v>
      </c>
      <c r="I153" s="40">
        <f t="shared" ref="I153" si="23">(I152+I154)/2</f>
        <v>0</v>
      </c>
      <c r="J153" s="40">
        <f t="shared" ref="J153" si="24">(J152+J154)/2</f>
        <v>0</v>
      </c>
      <c r="K153" s="40">
        <f t="shared" ref="K153" si="25">(K152+K154)/2</f>
        <v>0</v>
      </c>
      <c r="L153" s="40">
        <f t="shared" ref="L153" si="26">(L152+L154)/2</f>
        <v>0</v>
      </c>
      <c r="M153" s="40">
        <f t="shared" ref="M153" si="27">(M152+M154)/2</f>
        <v>0</v>
      </c>
      <c r="N153" s="40">
        <f t="shared" ref="N153" si="28">(N152+N154)/2</f>
        <v>0</v>
      </c>
      <c r="O153" s="30">
        <v>0</v>
      </c>
      <c r="P153" s="41">
        <v>1.0999999999999999E-2</v>
      </c>
      <c r="Q153" s="41">
        <f t="shared" si="12"/>
        <v>0.211613475177305</v>
      </c>
      <c r="R153" s="27">
        <v>0</v>
      </c>
      <c r="S153" s="27">
        <v>0</v>
      </c>
      <c r="T153" s="27">
        <v>0</v>
      </c>
      <c r="U153" s="41">
        <v>0</v>
      </c>
      <c r="V153" s="41">
        <v>0</v>
      </c>
      <c r="W153" s="41">
        <v>0</v>
      </c>
      <c r="X153" s="41">
        <v>0</v>
      </c>
      <c r="Y153" s="27">
        <v>0</v>
      </c>
      <c r="AA153" s="4"/>
    </row>
    <row r="154" spans="1:30" x14ac:dyDescent="0.25">
      <c r="C154">
        <v>5</v>
      </c>
      <c r="D154">
        <v>28</v>
      </c>
      <c r="F154" s="30">
        <v>0.3</v>
      </c>
      <c r="G154" s="40">
        <v>3.5460992907801421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30">
        <v>0</v>
      </c>
      <c r="P154" s="41">
        <v>1.0999999999999999E-2</v>
      </c>
      <c r="Q154" s="41">
        <f t="shared" si="12"/>
        <v>0.24822695035460998</v>
      </c>
      <c r="R154" s="27">
        <v>0</v>
      </c>
      <c r="S154" s="27">
        <v>0</v>
      </c>
      <c r="T154" s="27">
        <v>0</v>
      </c>
      <c r="U154" s="41">
        <v>0</v>
      </c>
      <c r="V154" s="41">
        <v>0</v>
      </c>
      <c r="W154" s="41">
        <v>0</v>
      </c>
      <c r="X154" s="41">
        <v>0</v>
      </c>
      <c r="Y154" s="27">
        <v>0</v>
      </c>
      <c r="AA154" s="4">
        <v>0.3</v>
      </c>
      <c r="AC154">
        <f t="shared" si="21"/>
        <v>2.142857142857143E-3</v>
      </c>
      <c r="AD154">
        <f t="shared" si="13"/>
        <v>0.3</v>
      </c>
    </row>
    <row r="155" spans="1:30" x14ac:dyDescent="0.25">
      <c r="C155">
        <v>6</v>
      </c>
      <c r="D155">
        <v>29</v>
      </c>
      <c r="F155" s="30">
        <v>0.35</v>
      </c>
      <c r="G155" s="40">
        <f>(G154+G156)/2</f>
        <v>4.0878644602048864</v>
      </c>
      <c r="H155" s="40">
        <f t="shared" ref="H155" si="29">(H154+H156)/2</f>
        <v>0</v>
      </c>
      <c r="I155" s="40">
        <f t="shared" ref="I155" si="30">(I154+I156)/2</f>
        <v>0</v>
      </c>
      <c r="J155" s="40">
        <f t="shared" ref="J155" si="31">(J154+J156)/2</f>
        <v>0</v>
      </c>
      <c r="K155" s="40">
        <f t="shared" ref="K155" si="32">(K154+K156)/2</f>
        <v>0</v>
      </c>
      <c r="L155" s="40">
        <f t="shared" ref="L155" si="33">(L154+L156)/2</f>
        <v>0</v>
      </c>
      <c r="M155" s="40">
        <f t="shared" ref="M155" si="34">(M154+M156)/2</f>
        <v>0</v>
      </c>
      <c r="N155" s="40">
        <f t="shared" ref="N155" si="35">(N154+N156)/2</f>
        <v>0</v>
      </c>
      <c r="O155" s="30">
        <v>0</v>
      </c>
      <c r="P155" s="41">
        <v>1.0999999999999999E-2</v>
      </c>
      <c r="Q155" s="41">
        <f t="shared" si="12"/>
        <v>0.28615051221434207</v>
      </c>
      <c r="R155" s="27">
        <v>0</v>
      </c>
      <c r="S155" s="27">
        <v>0</v>
      </c>
      <c r="T155" s="27">
        <v>0</v>
      </c>
      <c r="U155" s="41">
        <v>0</v>
      </c>
      <c r="V155" s="41">
        <v>0</v>
      </c>
      <c r="W155" s="41">
        <v>0</v>
      </c>
      <c r="X155" s="41">
        <v>0</v>
      </c>
      <c r="Y155" s="27">
        <v>0</v>
      </c>
      <c r="AA155" s="4"/>
    </row>
    <row r="156" spans="1:30" x14ac:dyDescent="0.25">
      <c r="C156">
        <v>7</v>
      </c>
      <c r="D156">
        <v>30</v>
      </c>
      <c r="F156" s="30">
        <v>0.4</v>
      </c>
      <c r="G156" s="40">
        <v>4.6296296296296306</v>
      </c>
      <c r="H156" s="40">
        <v>0</v>
      </c>
      <c r="I156" s="40">
        <v>0</v>
      </c>
      <c r="J156" s="40">
        <v>0</v>
      </c>
      <c r="K156" s="40">
        <v>0</v>
      </c>
      <c r="L156" s="40">
        <v>0</v>
      </c>
      <c r="M156" s="40">
        <v>0</v>
      </c>
      <c r="N156" s="40">
        <v>0</v>
      </c>
      <c r="O156" s="30">
        <v>0</v>
      </c>
      <c r="P156" s="41">
        <v>1.0999999999999999E-2</v>
      </c>
      <c r="Q156" s="41">
        <f t="shared" si="12"/>
        <v>0.32407407407407418</v>
      </c>
      <c r="R156" s="27">
        <v>0</v>
      </c>
      <c r="S156" s="27">
        <v>0</v>
      </c>
      <c r="T156" s="27">
        <v>0</v>
      </c>
      <c r="U156" s="41">
        <v>0</v>
      </c>
      <c r="V156" s="41">
        <v>0</v>
      </c>
      <c r="W156" s="41">
        <v>0</v>
      </c>
      <c r="X156" s="41">
        <v>0</v>
      </c>
      <c r="Y156" s="27">
        <v>0</v>
      </c>
      <c r="AA156" s="4">
        <v>0.4</v>
      </c>
      <c r="AC156">
        <f t="shared" si="21"/>
        <v>3.3333333333333335E-3</v>
      </c>
      <c r="AD156">
        <f t="shared" si="13"/>
        <v>0.4</v>
      </c>
    </row>
    <row r="157" spans="1:30" x14ac:dyDescent="0.25">
      <c r="C157">
        <v>8</v>
      </c>
      <c r="D157">
        <v>31</v>
      </c>
      <c r="F157" s="30">
        <v>0.45</v>
      </c>
      <c r="G157" s="40">
        <f>(G156+G158)/2</f>
        <v>5.1785032455135553</v>
      </c>
      <c r="H157" s="40">
        <f t="shared" ref="H157" si="36">(H156+H158)/2</f>
        <v>0</v>
      </c>
      <c r="I157" s="40">
        <f t="shared" ref="I157" si="37">(I156+I158)/2</f>
        <v>0</v>
      </c>
      <c r="J157" s="40">
        <f t="shared" ref="J157" si="38">(J156+J158)/2</f>
        <v>0</v>
      </c>
      <c r="K157" s="40">
        <f t="shared" ref="K157" si="39">(K156+K158)/2</f>
        <v>0</v>
      </c>
      <c r="L157" s="40">
        <f t="shared" ref="L157" si="40">(L156+L158)/2</f>
        <v>0</v>
      </c>
      <c r="M157" s="40">
        <f t="shared" ref="M157" si="41">(M156+M158)/2</f>
        <v>0</v>
      </c>
      <c r="N157" s="40">
        <f t="shared" ref="N157" si="42">(N156+N158)/2</f>
        <v>0</v>
      </c>
      <c r="O157" s="30">
        <v>0</v>
      </c>
      <c r="P157" s="41">
        <v>1.0999999999999999E-2</v>
      </c>
      <c r="Q157" s="41">
        <f t="shared" si="12"/>
        <v>0.3624952271859489</v>
      </c>
      <c r="R157" s="27">
        <v>0</v>
      </c>
      <c r="S157" s="27">
        <v>0</v>
      </c>
      <c r="T157" s="27">
        <v>0</v>
      </c>
      <c r="U157" s="41">
        <v>0</v>
      </c>
      <c r="V157" s="41">
        <v>0</v>
      </c>
      <c r="W157" s="41">
        <v>0</v>
      </c>
      <c r="X157" s="41">
        <v>0</v>
      </c>
      <c r="Y157" s="27">
        <v>0</v>
      </c>
      <c r="AA157" s="4"/>
    </row>
    <row r="158" spans="1:30" x14ac:dyDescent="0.25">
      <c r="C158">
        <v>9</v>
      </c>
      <c r="D158">
        <v>32</v>
      </c>
      <c r="F158" s="30">
        <v>0.5</v>
      </c>
      <c r="G158" s="40">
        <v>5.72737686139748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30">
        <v>0</v>
      </c>
      <c r="P158" s="41">
        <v>1.0999999999999999E-2</v>
      </c>
      <c r="Q158" s="41">
        <f t="shared" si="12"/>
        <v>0.40091638029782362</v>
      </c>
      <c r="R158" s="27">
        <v>0</v>
      </c>
      <c r="S158" s="27">
        <v>0</v>
      </c>
      <c r="T158" s="27">
        <v>0</v>
      </c>
      <c r="U158" s="41">
        <v>0</v>
      </c>
      <c r="V158" s="41">
        <v>0</v>
      </c>
      <c r="W158" s="41">
        <v>0</v>
      </c>
      <c r="X158" s="41">
        <v>0</v>
      </c>
      <c r="Y158" s="27">
        <v>0</v>
      </c>
      <c r="AA158" s="4">
        <v>0.5</v>
      </c>
      <c r="AC158">
        <f t="shared" si="21"/>
        <v>5.0000000000000001E-3</v>
      </c>
      <c r="AD158">
        <f t="shared" si="13"/>
        <v>0.5</v>
      </c>
    </row>
    <row r="159" spans="1:30" x14ac:dyDescent="0.25">
      <c r="C159">
        <v>10</v>
      </c>
      <c r="D159">
        <v>33</v>
      </c>
      <c r="F159" s="30">
        <v>0.55000000000000004</v>
      </c>
      <c r="G159" s="40">
        <f>(G158+G160)/2</f>
        <v>6.2636884306987399</v>
      </c>
      <c r="H159" s="40">
        <f t="shared" ref="H159" si="43">(H158+H160)/2</f>
        <v>0</v>
      </c>
      <c r="I159" s="40">
        <f t="shared" ref="I159" si="44">(I158+I160)/2</f>
        <v>0</v>
      </c>
      <c r="J159" s="40">
        <f t="shared" ref="J159" si="45">(J158+J160)/2</f>
        <v>0</v>
      </c>
      <c r="K159" s="40">
        <f t="shared" ref="K159" si="46">(K158+K160)/2</f>
        <v>0</v>
      </c>
      <c r="L159" s="40">
        <f t="shared" ref="L159" si="47">(L158+L160)/2</f>
        <v>0</v>
      </c>
      <c r="M159" s="40">
        <f t="shared" ref="M159" si="48">(M158+M160)/2</f>
        <v>0</v>
      </c>
      <c r="N159" s="40">
        <f t="shared" ref="N159" si="49">(N158+N160)/2</f>
        <v>0</v>
      </c>
      <c r="O159" s="30">
        <v>0</v>
      </c>
      <c r="P159" s="41">
        <v>1.0999999999999999E-2</v>
      </c>
      <c r="Q159" s="41">
        <f t="shared" si="12"/>
        <v>0.43845819014891185</v>
      </c>
      <c r="R159" s="27">
        <v>0</v>
      </c>
      <c r="S159" s="27">
        <v>0</v>
      </c>
      <c r="T159" s="27">
        <v>0</v>
      </c>
      <c r="U159" s="41">
        <v>0</v>
      </c>
      <c r="V159" s="41">
        <v>0</v>
      </c>
      <c r="W159" s="41">
        <v>0</v>
      </c>
      <c r="X159" s="41">
        <v>0</v>
      </c>
      <c r="Y159" s="27">
        <v>0</v>
      </c>
      <c r="AA159" s="4"/>
    </row>
    <row r="160" spans="1:30" x14ac:dyDescent="0.25">
      <c r="C160">
        <v>11</v>
      </c>
      <c r="D160">
        <v>34</v>
      </c>
      <c r="F160" s="40">
        <v>0.6</v>
      </c>
      <c r="G160" s="40">
        <v>6.8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30">
        <v>0</v>
      </c>
      <c r="P160" s="41">
        <v>1.0999999999999999E-2</v>
      </c>
      <c r="Q160" s="41">
        <f t="shared" si="12"/>
        <v>0.47600000000000003</v>
      </c>
      <c r="R160" s="27">
        <v>0</v>
      </c>
      <c r="S160" s="27">
        <v>0</v>
      </c>
      <c r="T160" s="27">
        <v>0</v>
      </c>
      <c r="U160" s="41">
        <v>0</v>
      </c>
      <c r="V160" s="41">
        <v>0</v>
      </c>
      <c r="W160" s="41">
        <v>0</v>
      </c>
      <c r="X160" s="41">
        <v>0</v>
      </c>
      <c r="Y160" s="27">
        <v>0</v>
      </c>
      <c r="AA160" s="4">
        <v>0.6</v>
      </c>
      <c r="AC160">
        <f t="shared" si="21"/>
        <v>7.4999999999999997E-3</v>
      </c>
      <c r="AD160">
        <f>AC160/(AC160+0.005)</f>
        <v>0.6</v>
      </c>
    </row>
    <row r="161" spans="3:30" x14ac:dyDescent="0.25">
      <c r="C161">
        <v>12</v>
      </c>
      <c r="D161">
        <v>35</v>
      </c>
      <c r="F161" s="40">
        <v>0.65</v>
      </c>
      <c r="G161" s="40">
        <f>(G160+G162)/2</f>
        <v>7.4</v>
      </c>
      <c r="H161" s="40">
        <f t="shared" ref="H161:N161" si="50">(H160+H162)/2</f>
        <v>0</v>
      </c>
      <c r="I161" s="40">
        <f t="shared" si="50"/>
        <v>0</v>
      </c>
      <c r="J161" s="40">
        <f t="shared" si="50"/>
        <v>0</v>
      </c>
      <c r="K161" s="40">
        <f t="shared" si="50"/>
        <v>0</v>
      </c>
      <c r="L161" s="40">
        <f t="shared" si="50"/>
        <v>0</v>
      </c>
      <c r="M161" s="40">
        <f t="shared" si="50"/>
        <v>0.125</v>
      </c>
      <c r="N161" s="40">
        <f t="shared" si="50"/>
        <v>0</v>
      </c>
      <c r="O161" s="30">
        <v>0</v>
      </c>
      <c r="P161" s="41">
        <v>1.0999999999999999E-2</v>
      </c>
      <c r="Q161" s="41">
        <f t="shared" si="12"/>
        <v>0.51800000000000013</v>
      </c>
      <c r="R161" s="27">
        <v>0</v>
      </c>
      <c r="S161" s="27">
        <v>0</v>
      </c>
      <c r="T161" s="27">
        <v>0</v>
      </c>
      <c r="U161" s="41">
        <v>0</v>
      </c>
      <c r="V161" s="41">
        <v>0</v>
      </c>
      <c r="W161" s="41">
        <v>0</v>
      </c>
      <c r="X161" s="41">
        <v>0</v>
      </c>
      <c r="Y161" s="27">
        <v>0</v>
      </c>
      <c r="AA161" s="4"/>
    </row>
    <row r="162" spans="3:30" x14ac:dyDescent="0.25">
      <c r="C162">
        <v>13</v>
      </c>
      <c r="D162">
        <v>36</v>
      </c>
      <c r="F162" s="40">
        <v>0.7</v>
      </c>
      <c r="G162" s="40">
        <v>8</v>
      </c>
      <c r="H162" s="40">
        <v>0</v>
      </c>
      <c r="I162" s="40">
        <v>0</v>
      </c>
      <c r="J162" s="40">
        <v>0</v>
      </c>
      <c r="K162" s="40">
        <v>0</v>
      </c>
      <c r="L162" s="40">
        <v>0</v>
      </c>
      <c r="M162" s="40">
        <v>0.25</v>
      </c>
      <c r="N162" s="40">
        <v>0</v>
      </c>
      <c r="O162" s="30">
        <v>0</v>
      </c>
      <c r="P162" s="41">
        <v>0.01</v>
      </c>
      <c r="Q162" s="41">
        <f t="shared" si="12"/>
        <v>0.56000000000000005</v>
      </c>
      <c r="R162" s="45">
        <v>0</v>
      </c>
      <c r="S162" s="45">
        <v>0</v>
      </c>
      <c r="T162" s="27">
        <v>0</v>
      </c>
      <c r="U162" s="41">
        <v>0</v>
      </c>
      <c r="V162" s="41">
        <v>0</v>
      </c>
      <c r="W162" s="41">
        <v>0</v>
      </c>
      <c r="X162" s="41">
        <v>0</v>
      </c>
      <c r="Y162" s="27">
        <v>0</v>
      </c>
      <c r="AA162" s="4">
        <v>0.7</v>
      </c>
      <c r="AC162">
        <f t="shared" si="21"/>
        <v>1.1666666666666664E-2</v>
      </c>
      <c r="AD162">
        <f t="shared" ref="AD162:AD167" si="51">AC162/(AC162+0.005)</f>
        <v>0.7</v>
      </c>
    </row>
    <row r="163" spans="3:30" x14ac:dyDescent="0.25">
      <c r="C163">
        <v>14</v>
      </c>
      <c r="D163">
        <v>37</v>
      </c>
      <c r="F163" s="40">
        <v>0.75</v>
      </c>
      <c r="G163" s="40">
        <v>8.77</v>
      </c>
      <c r="H163" s="40">
        <v>0</v>
      </c>
      <c r="I163" s="40">
        <v>0</v>
      </c>
      <c r="J163" s="40">
        <v>0</v>
      </c>
      <c r="K163" s="40">
        <v>0</v>
      </c>
      <c r="L163" s="40">
        <v>0</v>
      </c>
      <c r="M163" s="40">
        <v>0.8</v>
      </c>
      <c r="N163" s="40">
        <v>0</v>
      </c>
      <c r="O163" s="30">
        <v>0</v>
      </c>
      <c r="P163" s="27">
        <v>0.02</v>
      </c>
      <c r="Q163" s="41">
        <f t="shared" si="12"/>
        <v>0.6139</v>
      </c>
      <c r="R163" s="45">
        <v>0</v>
      </c>
      <c r="S163" s="45">
        <v>0</v>
      </c>
      <c r="T163" s="27">
        <v>0</v>
      </c>
      <c r="U163" s="41">
        <v>0</v>
      </c>
      <c r="V163" s="41">
        <v>0</v>
      </c>
      <c r="W163" s="41">
        <v>0</v>
      </c>
      <c r="X163" s="41">
        <v>0</v>
      </c>
      <c r="Y163" s="27">
        <v>0</v>
      </c>
      <c r="AA163" s="4">
        <v>0.75</v>
      </c>
      <c r="AC163">
        <f t="shared" si="21"/>
        <v>1.4999999999999999E-2</v>
      </c>
      <c r="AD163">
        <f t="shared" si="51"/>
        <v>0.75</v>
      </c>
    </row>
    <row r="164" spans="3:30" x14ac:dyDescent="0.25">
      <c r="C164">
        <v>15</v>
      </c>
      <c r="D164">
        <v>38</v>
      </c>
      <c r="F164" s="40">
        <v>0.8</v>
      </c>
      <c r="G164" s="40">
        <v>9.3537999999999997</v>
      </c>
      <c r="H164" s="40">
        <v>0</v>
      </c>
      <c r="I164" s="40">
        <v>0</v>
      </c>
      <c r="J164" s="40">
        <v>0</v>
      </c>
      <c r="K164" s="40">
        <v>0</v>
      </c>
      <c r="L164" s="40">
        <v>0</v>
      </c>
      <c r="M164" s="40">
        <v>1.4</v>
      </c>
      <c r="N164" s="40">
        <v>0</v>
      </c>
      <c r="O164" s="30">
        <v>0</v>
      </c>
      <c r="P164" s="27">
        <v>0.02</v>
      </c>
      <c r="Q164" s="41">
        <f t="shared" si="12"/>
        <v>0.65476600000000007</v>
      </c>
      <c r="R164" s="45">
        <v>0</v>
      </c>
      <c r="S164" s="45">
        <v>0</v>
      </c>
      <c r="T164" s="27">
        <v>0</v>
      </c>
      <c r="U164" s="41">
        <v>0</v>
      </c>
      <c r="V164" s="41">
        <v>0</v>
      </c>
      <c r="W164" s="41">
        <f t="shared" ref="W164:W165" si="52">0.07*M164</f>
        <v>9.8000000000000004E-2</v>
      </c>
      <c r="X164" s="41">
        <v>0</v>
      </c>
      <c r="Y164" s="27">
        <v>0</v>
      </c>
      <c r="AA164" s="4">
        <v>0.8</v>
      </c>
      <c r="AC164">
        <f>(AA164*0.005)/(1-AA164)</f>
        <v>2.0000000000000004E-2</v>
      </c>
      <c r="AD164">
        <f t="shared" si="51"/>
        <v>0.8</v>
      </c>
    </row>
    <row r="165" spans="3:30" x14ac:dyDescent="0.25">
      <c r="C165">
        <v>16</v>
      </c>
      <c r="D165">
        <v>39</v>
      </c>
      <c r="F165" s="40">
        <v>0.85</v>
      </c>
      <c r="G165" s="40">
        <v>10.4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3</v>
      </c>
      <c r="N165" s="40">
        <v>0</v>
      </c>
      <c r="O165" s="30">
        <v>0</v>
      </c>
      <c r="P165" s="27">
        <v>0.02</v>
      </c>
      <c r="Q165" s="41">
        <f t="shared" si="12"/>
        <v>0.72800000000000009</v>
      </c>
      <c r="R165" s="45">
        <v>0</v>
      </c>
      <c r="S165" s="45">
        <v>0</v>
      </c>
      <c r="T165" s="27">
        <v>0</v>
      </c>
      <c r="U165" s="41">
        <v>0</v>
      </c>
      <c r="V165" s="41">
        <v>0</v>
      </c>
      <c r="W165" s="41">
        <f t="shared" si="52"/>
        <v>0.21000000000000002</v>
      </c>
      <c r="X165" s="41">
        <v>0</v>
      </c>
      <c r="Y165" s="27">
        <v>0</v>
      </c>
      <c r="AA165" s="4">
        <v>0.85</v>
      </c>
      <c r="AC165">
        <f t="shared" si="21"/>
        <v>2.8333333333333332E-2</v>
      </c>
      <c r="AD165">
        <f t="shared" si="51"/>
        <v>0.85</v>
      </c>
    </row>
    <row r="166" spans="3:30" x14ac:dyDescent="0.25">
      <c r="C166">
        <v>17</v>
      </c>
      <c r="D166">
        <v>40</v>
      </c>
      <c r="F166" s="40">
        <v>0.9</v>
      </c>
      <c r="G166" s="40">
        <f>1.87*EXP(2.01*F166)</f>
        <v>11.415115872937372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5</v>
      </c>
      <c r="N166" s="40">
        <v>0</v>
      </c>
      <c r="O166" s="30">
        <v>0</v>
      </c>
      <c r="P166" s="27">
        <v>0.02</v>
      </c>
      <c r="Q166" s="41">
        <f t="shared" si="12"/>
        <v>0.79905811110561609</v>
      </c>
      <c r="R166" s="27">
        <v>0</v>
      </c>
      <c r="S166" s="27">
        <v>0</v>
      </c>
      <c r="T166" s="27">
        <v>0</v>
      </c>
      <c r="U166" s="41">
        <v>0</v>
      </c>
      <c r="V166" s="41">
        <v>0</v>
      </c>
      <c r="W166" s="41">
        <f>0.07*M166</f>
        <v>0.35000000000000003</v>
      </c>
      <c r="X166" s="41">
        <v>0</v>
      </c>
      <c r="Y166" s="27">
        <v>0</v>
      </c>
      <c r="AA166" s="4">
        <v>0.9</v>
      </c>
      <c r="AC166">
        <f t="shared" si="21"/>
        <v>4.5000000000000012E-2</v>
      </c>
      <c r="AD166">
        <f t="shared" si="51"/>
        <v>0.9</v>
      </c>
    </row>
    <row r="167" spans="3:30" x14ac:dyDescent="0.25">
      <c r="C167">
        <v>18</v>
      </c>
      <c r="D167">
        <v>41</v>
      </c>
      <c r="F167" s="40">
        <v>0.95</v>
      </c>
      <c r="G167" s="40">
        <f t="shared" ref="G167:G172" si="53">1.87*EXP(2.01*F167)</f>
        <v>12.621963493498328</v>
      </c>
      <c r="H167" s="40">
        <v>0</v>
      </c>
      <c r="I167" s="40">
        <v>0</v>
      </c>
      <c r="J167" s="40">
        <v>0</v>
      </c>
      <c r="K167" s="40">
        <v>0</v>
      </c>
      <c r="L167" s="40">
        <v>0</v>
      </c>
      <c r="M167" s="40">
        <v>7.3</v>
      </c>
      <c r="N167" s="40">
        <v>0</v>
      </c>
      <c r="O167" s="30">
        <v>0</v>
      </c>
      <c r="P167" s="27">
        <v>0.02</v>
      </c>
      <c r="Q167" s="41">
        <f t="shared" si="12"/>
        <v>0.88353744454488303</v>
      </c>
      <c r="R167" s="27">
        <v>0</v>
      </c>
      <c r="S167" s="27">
        <v>0</v>
      </c>
      <c r="T167" s="27">
        <v>0</v>
      </c>
      <c r="U167" s="41">
        <v>0</v>
      </c>
      <c r="V167" s="41">
        <v>0</v>
      </c>
      <c r="W167" s="41">
        <f t="shared" ref="W167:W172" si="54">0.07*M167</f>
        <v>0.51100000000000001</v>
      </c>
      <c r="X167" s="41">
        <v>0</v>
      </c>
      <c r="Y167" s="27">
        <v>0</v>
      </c>
      <c r="AA167" s="4">
        <v>0.95</v>
      </c>
      <c r="AC167">
        <f t="shared" si="21"/>
        <v>9.4999999999999918E-2</v>
      </c>
      <c r="AD167">
        <f t="shared" si="51"/>
        <v>0.95</v>
      </c>
    </row>
    <row r="168" spans="3:30" x14ac:dyDescent="0.25">
      <c r="C168">
        <v>19</v>
      </c>
      <c r="D168">
        <v>42</v>
      </c>
      <c r="F168" s="40">
        <v>1</v>
      </c>
      <c r="G168" s="40">
        <f t="shared" si="53"/>
        <v>13.956403439486891</v>
      </c>
      <c r="H168" s="40">
        <v>0</v>
      </c>
      <c r="I168" s="40">
        <v>0</v>
      </c>
      <c r="J168" s="40">
        <v>0</v>
      </c>
      <c r="K168" s="40">
        <v>0</v>
      </c>
      <c r="L168" s="40">
        <v>0</v>
      </c>
      <c r="M168" s="40">
        <v>9.3000000000000007</v>
      </c>
      <c r="N168" s="40">
        <v>0</v>
      </c>
      <c r="O168" s="30">
        <v>0</v>
      </c>
      <c r="P168" s="27">
        <v>0.02</v>
      </c>
      <c r="Q168" s="41">
        <f t="shared" si="12"/>
        <v>0.97694824076408249</v>
      </c>
      <c r="R168" s="27">
        <v>0</v>
      </c>
      <c r="S168" s="27">
        <v>0</v>
      </c>
      <c r="T168" s="27">
        <v>0</v>
      </c>
      <c r="U168" s="41">
        <v>0</v>
      </c>
      <c r="V168" s="41">
        <v>0</v>
      </c>
      <c r="W168" s="41">
        <f t="shared" si="54"/>
        <v>0.65100000000000013</v>
      </c>
      <c r="X168" s="41">
        <v>0</v>
      </c>
      <c r="Y168" s="27">
        <v>0</v>
      </c>
      <c r="AA168" s="4">
        <v>1</v>
      </c>
      <c r="AC168">
        <v>0</v>
      </c>
      <c r="AD168">
        <v>1</v>
      </c>
    </row>
    <row r="169" spans="3:30" x14ac:dyDescent="0.25">
      <c r="C169">
        <v>20</v>
      </c>
      <c r="D169">
        <v>43</v>
      </c>
      <c r="F169" s="40">
        <v>1.05</v>
      </c>
      <c r="G169" s="40">
        <f t="shared" si="53"/>
        <v>15.431925236200762</v>
      </c>
      <c r="H169" s="40">
        <v>0</v>
      </c>
      <c r="I169" s="40">
        <v>0</v>
      </c>
      <c r="J169" s="40">
        <v>0</v>
      </c>
      <c r="K169" s="40">
        <v>0</v>
      </c>
      <c r="L169" s="40">
        <v>0</v>
      </c>
      <c r="M169" s="40">
        <f>31.43*F169^2 -16.37*F169-5.68</f>
        <v>11.783075</v>
      </c>
      <c r="N169" s="40">
        <v>0</v>
      </c>
      <c r="O169" s="30">
        <v>0</v>
      </c>
      <c r="P169" s="27">
        <v>0.02</v>
      </c>
      <c r="Q169" s="41">
        <f t="shared" si="12"/>
        <v>1.0802347665340535</v>
      </c>
      <c r="R169" s="27">
        <v>0</v>
      </c>
      <c r="S169" s="27">
        <v>0</v>
      </c>
      <c r="T169" s="27">
        <v>0</v>
      </c>
      <c r="U169" s="41">
        <v>0</v>
      </c>
      <c r="V169" s="41">
        <v>0</v>
      </c>
      <c r="W169" s="41">
        <f t="shared" si="54"/>
        <v>0.82481525000000011</v>
      </c>
      <c r="X169" s="41">
        <v>0</v>
      </c>
      <c r="Y169" s="27">
        <v>0</v>
      </c>
      <c r="AA169" s="4">
        <v>1.05</v>
      </c>
      <c r="AC169">
        <v>0</v>
      </c>
      <c r="AD169">
        <v>1</v>
      </c>
    </row>
    <row r="170" spans="3:30" x14ac:dyDescent="0.25">
      <c r="C170">
        <v>21</v>
      </c>
      <c r="D170">
        <v>44</v>
      </c>
      <c r="F170" s="40">
        <v>1.1000000000000001</v>
      </c>
      <c r="G170" s="40">
        <f t="shared" si="53"/>
        <v>17.06344457067696</v>
      </c>
      <c r="H170" s="40">
        <v>0</v>
      </c>
      <c r="I170" s="40">
        <v>0</v>
      </c>
      <c r="J170" s="40">
        <v>0</v>
      </c>
      <c r="K170" s="40">
        <v>0</v>
      </c>
      <c r="L170" s="40">
        <v>0</v>
      </c>
      <c r="M170" s="40">
        <f t="shared" ref="M170:M172" si="55">31.43*F170^2 -16.37*F170-5.68</f>
        <v>14.343300000000003</v>
      </c>
      <c r="N170" s="40">
        <v>0</v>
      </c>
      <c r="O170" s="30">
        <v>0</v>
      </c>
      <c r="P170" s="27">
        <v>0.02</v>
      </c>
      <c r="Q170" s="41">
        <f t="shared" si="12"/>
        <v>1.1944411199473874</v>
      </c>
      <c r="R170" s="27">
        <v>0</v>
      </c>
      <c r="S170" s="27">
        <v>0</v>
      </c>
      <c r="T170" s="27">
        <v>0</v>
      </c>
      <c r="U170" s="41">
        <v>0</v>
      </c>
      <c r="V170" s="41">
        <v>0</v>
      </c>
      <c r="W170" s="41">
        <f t="shared" si="54"/>
        <v>1.0040310000000003</v>
      </c>
      <c r="X170" s="41">
        <v>0</v>
      </c>
      <c r="Y170" s="27">
        <v>0</v>
      </c>
      <c r="AA170" s="4">
        <v>1.1000000000000001</v>
      </c>
      <c r="AC170">
        <v>0</v>
      </c>
      <c r="AD170">
        <v>1</v>
      </c>
    </row>
    <row r="171" spans="3:30" x14ac:dyDescent="0.25">
      <c r="C171">
        <v>22</v>
      </c>
      <c r="D171">
        <v>45</v>
      </c>
      <c r="F171" s="40">
        <v>1.1499999999999999</v>
      </c>
      <c r="G171" s="40">
        <f t="shared" si="53"/>
        <v>18.867454070704593</v>
      </c>
      <c r="H171" s="40">
        <v>0</v>
      </c>
      <c r="I171" s="40">
        <v>0</v>
      </c>
      <c r="J171" s="40">
        <v>0</v>
      </c>
      <c r="K171" s="40">
        <v>0</v>
      </c>
      <c r="L171" s="40">
        <v>0</v>
      </c>
      <c r="M171" s="40">
        <f t="shared" si="55"/>
        <v>17.060674999999996</v>
      </c>
      <c r="N171" s="40">
        <v>0</v>
      </c>
      <c r="O171" s="30">
        <v>0</v>
      </c>
      <c r="P171" s="27">
        <v>0.02</v>
      </c>
      <c r="Q171" s="41">
        <f t="shared" si="12"/>
        <v>1.3207217849493216</v>
      </c>
      <c r="R171" s="27">
        <v>0</v>
      </c>
      <c r="S171" s="27">
        <v>0</v>
      </c>
      <c r="T171" s="27">
        <v>0</v>
      </c>
      <c r="U171" s="41">
        <v>0</v>
      </c>
      <c r="V171" s="41">
        <v>0</v>
      </c>
      <c r="W171" s="41">
        <f t="shared" si="54"/>
        <v>1.1942472499999999</v>
      </c>
      <c r="X171" s="41">
        <v>0</v>
      </c>
      <c r="Y171" s="27">
        <v>0</v>
      </c>
      <c r="AA171" s="4">
        <v>1.1499999999999999</v>
      </c>
      <c r="AC171">
        <v>0</v>
      </c>
      <c r="AD171">
        <v>1</v>
      </c>
    </row>
    <row r="172" spans="3:30" x14ac:dyDescent="0.25">
      <c r="C172">
        <v>23</v>
      </c>
      <c r="D172">
        <v>46</v>
      </c>
      <c r="F172" s="40">
        <v>1.2</v>
      </c>
      <c r="G172" s="40">
        <f t="shared" si="53"/>
        <v>20.862190024743899</v>
      </c>
      <c r="H172" s="40">
        <v>0</v>
      </c>
      <c r="I172" s="40">
        <v>0</v>
      </c>
      <c r="J172" s="40">
        <v>0</v>
      </c>
      <c r="K172" s="40">
        <v>0</v>
      </c>
      <c r="L172" s="40">
        <v>0</v>
      </c>
      <c r="M172" s="40">
        <f t="shared" si="55"/>
        <v>19.935199999999998</v>
      </c>
      <c r="N172" s="40">
        <v>0</v>
      </c>
      <c r="O172" s="30">
        <v>0</v>
      </c>
      <c r="P172" s="27">
        <v>0.02</v>
      </c>
      <c r="Q172" s="41">
        <f t="shared" si="12"/>
        <v>1.4603533017320731</v>
      </c>
      <c r="R172" s="27">
        <v>0</v>
      </c>
      <c r="S172" s="27">
        <v>0</v>
      </c>
      <c r="T172" s="27">
        <v>0</v>
      </c>
      <c r="U172" s="41">
        <v>0</v>
      </c>
      <c r="V172" s="41">
        <v>0</v>
      </c>
      <c r="W172" s="41">
        <f t="shared" si="54"/>
        <v>1.395464</v>
      </c>
      <c r="X172" s="41">
        <v>0</v>
      </c>
      <c r="Y172" s="27">
        <v>0</v>
      </c>
      <c r="AA172" s="4">
        <v>1.2</v>
      </c>
      <c r="AC172">
        <v>0</v>
      </c>
      <c r="AD172">
        <v>1</v>
      </c>
    </row>
    <row r="173" spans="3:30" x14ac:dyDescent="0.25">
      <c r="C173" s="2"/>
      <c r="E173" s="5"/>
      <c r="G173" s="5"/>
      <c r="H173" s="5"/>
      <c r="I173" s="5"/>
      <c r="J173" s="5"/>
      <c r="K173" s="5"/>
      <c r="M173" s="5"/>
      <c r="O173" s="2"/>
      <c r="P173" s="5" t="s">
        <v>0</v>
      </c>
      <c r="Q173" s="2"/>
      <c r="R173" s="2"/>
      <c r="S173" s="2"/>
      <c r="T173" s="5"/>
      <c r="U173" s="5"/>
      <c r="V173" s="5"/>
      <c r="W173" s="5"/>
    </row>
    <row r="174" spans="3:30" x14ac:dyDescent="0.25">
      <c r="C174" s="2"/>
      <c r="E174" s="2"/>
      <c r="G174" s="5"/>
      <c r="H174" s="5"/>
      <c r="I174" s="5"/>
      <c r="J174" s="5"/>
      <c r="K174" s="5"/>
      <c r="L174" s="5"/>
      <c r="M174" s="5"/>
      <c r="O174" s="5"/>
      <c r="P174" s="5"/>
      <c r="Q174" s="2"/>
      <c r="R174" s="2"/>
      <c r="S174" s="2"/>
      <c r="T174" s="5"/>
      <c r="U174" s="5"/>
      <c r="V174" s="5"/>
      <c r="W174" s="5"/>
    </row>
    <row r="175" spans="3:30" x14ac:dyDescent="0.25">
      <c r="C175" s="2"/>
      <c r="D175" s="2"/>
      <c r="F175" s="2"/>
      <c r="H175" s="5"/>
      <c r="I175" s="5"/>
      <c r="J175" s="5"/>
      <c r="K175" s="5"/>
      <c r="L175" s="5"/>
      <c r="M175" s="5"/>
      <c r="N175" s="5"/>
      <c r="P175" s="5"/>
      <c r="Q175" s="5"/>
      <c r="R175" s="2"/>
      <c r="S175" s="2"/>
      <c r="T175" s="2"/>
      <c r="U175" s="5"/>
      <c r="V175" s="5"/>
      <c r="W175" s="5"/>
      <c r="X175" s="5"/>
      <c r="AA175" s="2"/>
    </row>
    <row r="176" spans="3:30" ht="15.75" x14ac:dyDescent="0.25">
      <c r="C176" s="12"/>
      <c r="D176" s="12"/>
    </row>
    <row r="177" spans="2:11" ht="15.75" x14ac:dyDescent="0.25">
      <c r="C177" s="12"/>
      <c r="D177" s="12"/>
    </row>
    <row r="178" spans="2:11" ht="15.75" x14ac:dyDescent="0.25">
      <c r="C178" s="12"/>
      <c r="D178" s="12"/>
    </row>
    <row r="179" spans="2:11" ht="15.75" x14ac:dyDescent="0.25">
      <c r="C179" s="12"/>
      <c r="D179" s="12"/>
    </row>
    <row r="180" spans="2:11" ht="15.75" x14ac:dyDescent="0.25">
      <c r="C180" s="12"/>
      <c r="D180" s="12"/>
    </row>
    <row r="181" spans="2:11" ht="15.75" x14ac:dyDescent="0.25">
      <c r="C181" s="12"/>
      <c r="D181" s="12"/>
    </row>
    <row r="182" spans="2:11" ht="15.75" x14ac:dyDescent="0.25">
      <c r="C182" s="12"/>
      <c r="D182" s="12"/>
    </row>
    <row r="183" spans="2:11" x14ac:dyDescent="0.25">
      <c r="B183" s="24"/>
      <c r="C183" s="26" t="s">
        <v>40</v>
      </c>
      <c r="D183" s="24"/>
      <c r="E183" s="24"/>
      <c r="F183" s="24"/>
      <c r="G183" s="24"/>
      <c r="H183" s="24"/>
      <c r="I183" s="24"/>
      <c r="J183" s="24"/>
      <c r="K183" s="24"/>
    </row>
    <row r="184" spans="2:11" x14ac:dyDescent="0.25"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2:11" x14ac:dyDescent="0.25">
      <c r="B185" s="24"/>
      <c r="C185" s="24" t="s">
        <v>53</v>
      </c>
      <c r="D185" s="24"/>
      <c r="E185" s="24"/>
      <c r="F185" s="24" t="s">
        <v>63</v>
      </c>
      <c r="G185" s="24"/>
      <c r="H185" s="24"/>
      <c r="I185" s="24"/>
      <c r="J185" s="24"/>
      <c r="K185" s="24"/>
    </row>
    <row r="186" spans="2:11" x14ac:dyDescent="0.25">
      <c r="B186" s="24"/>
      <c r="C186" s="24" t="s">
        <v>44</v>
      </c>
      <c r="D186" s="24"/>
      <c r="E186" s="24"/>
      <c r="F186" s="24" t="s">
        <v>64</v>
      </c>
      <c r="G186" s="24"/>
      <c r="H186" s="24"/>
      <c r="I186" s="24"/>
      <c r="J186" s="24"/>
      <c r="K186" s="24"/>
    </row>
    <row r="187" spans="2:11" x14ac:dyDescent="0.25">
      <c r="B187" s="24"/>
      <c r="C187" s="24" t="s">
        <v>49</v>
      </c>
      <c r="D187" s="24"/>
      <c r="E187" s="24"/>
      <c r="F187" s="24" t="s">
        <v>66</v>
      </c>
      <c r="G187" s="24"/>
      <c r="H187" s="24"/>
      <c r="I187" s="24"/>
      <c r="J187" s="24"/>
      <c r="K187" s="24"/>
    </row>
    <row r="188" spans="2:11" x14ac:dyDescent="0.25">
      <c r="B188" s="24"/>
      <c r="C188" s="24" t="s">
        <v>75</v>
      </c>
      <c r="D188" s="24"/>
      <c r="E188" s="24"/>
      <c r="F188" s="24" t="s">
        <v>65</v>
      </c>
      <c r="G188" s="24"/>
      <c r="H188" s="24"/>
      <c r="I188" s="24"/>
      <c r="J188" s="24"/>
      <c r="K188" s="24"/>
    </row>
    <row r="189" spans="2:11" x14ac:dyDescent="0.25">
      <c r="B189" s="24"/>
      <c r="C189" s="24" t="s">
        <v>76</v>
      </c>
      <c r="D189" s="24"/>
      <c r="E189" s="24"/>
      <c r="F189" s="25" t="s">
        <v>77</v>
      </c>
      <c r="G189" s="24"/>
      <c r="H189" s="24"/>
      <c r="I189" s="24"/>
      <c r="J189" s="24"/>
      <c r="K189" s="24"/>
    </row>
    <row r="190" spans="2:11" x14ac:dyDescent="0.25">
      <c r="B190" s="24"/>
      <c r="C190" s="24" t="s">
        <v>24</v>
      </c>
      <c r="D190" s="24"/>
      <c r="E190" s="24"/>
      <c r="F190" s="25" t="s">
        <v>60</v>
      </c>
      <c r="G190" s="24"/>
      <c r="H190" s="24"/>
      <c r="I190" s="24"/>
      <c r="J190" s="24"/>
      <c r="K190" s="24"/>
    </row>
    <row r="191" spans="2:11" x14ac:dyDescent="0.25">
      <c r="B191" s="24"/>
      <c r="C191" s="24" t="s">
        <v>52</v>
      </c>
      <c r="D191" s="24"/>
      <c r="E191" s="24"/>
      <c r="F191" s="25" t="s">
        <v>15</v>
      </c>
      <c r="G191" s="24"/>
      <c r="H191" s="24"/>
      <c r="I191" s="24"/>
      <c r="J191" s="24"/>
      <c r="K191" s="24"/>
    </row>
    <row r="192" spans="2:11" x14ac:dyDescent="0.25">
      <c r="B192" s="24"/>
      <c r="C192" s="24" t="s">
        <v>46</v>
      </c>
      <c r="D192" s="24"/>
      <c r="E192" s="24"/>
      <c r="F192" s="24" t="s">
        <v>68</v>
      </c>
      <c r="G192" s="24"/>
      <c r="H192" s="24"/>
      <c r="I192" s="24"/>
      <c r="J192" s="24"/>
      <c r="K192" s="24"/>
    </row>
    <row r="193" spans="2:11" x14ac:dyDescent="0.25">
      <c r="B193" s="24"/>
      <c r="C193" s="24" t="s">
        <v>54</v>
      </c>
      <c r="D193" s="24"/>
      <c r="E193" s="24"/>
      <c r="F193" s="24" t="s">
        <v>67</v>
      </c>
      <c r="G193" s="24"/>
      <c r="H193" s="24"/>
      <c r="I193" s="24"/>
      <c r="J193" s="24"/>
      <c r="K193" s="24"/>
    </row>
    <row r="194" spans="2:11" x14ac:dyDescent="0.25">
      <c r="B194" s="24"/>
      <c r="C194" s="24" t="s">
        <v>61</v>
      </c>
      <c r="D194" s="24"/>
      <c r="E194" s="24"/>
      <c r="F194" s="24" t="s">
        <v>62</v>
      </c>
      <c r="G194" s="24"/>
      <c r="H194" s="24"/>
      <c r="I194" s="24"/>
      <c r="J194" s="24"/>
      <c r="K194" s="24"/>
    </row>
    <row r="195" spans="2:11" x14ac:dyDescent="0.25">
      <c r="B195" s="24"/>
      <c r="C195" s="24" t="s">
        <v>48</v>
      </c>
      <c r="D195" s="24"/>
      <c r="E195" s="24"/>
      <c r="F195" s="24" t="s">
        <v>69</v>
      </c>
      <c r="G195" s="24"/>
      <c r="H195" s="24"/>
      <c r="I195" s="24"/>
      <c r="J195" s="24"/>
      <c r="K195" s="24"/>
    </row>
    <row r="196" spans="2:11" x14ac:dyDescent="0.25">
      <c r="B196" s="24"/>
      <c r="C196" s="24" t="s">
        <v>71</v>
      </c>
      <c r="D196" s="24"/>
      <c r="E196" s="24"/>
      <c r="F196" s="24" t="s">
        <v>70</v>
      </c>
      <c r="G196" s="24"/>
      <c r="H196" s="24"/>
      <c r="I196" s="24"/>
      <c r="J196" s="24"/>
      <c r="K196" s="24"/>
    </row>
    <row r="197" spans="2:11" x14ac:dyDescent="0.25">
      <c r="B197" s="24"/>
      <c r="C197" s="24" t="s">
        <v>74</v>
      </c>
      <c r="D197" s="24"/>
      <c r="E197" s="24"/>
      <c r="F197" s="24" t="s">
        <v>73</v>
      </c>
      <c r="G197" s="24"/>
      <c r="H197" s="24"/>
      <c r="I197" s="24"/>
      <c r="J197" s="24"/>
      <c r="K197" s="24"/>
    </row>
    <row r="198" spans="2:11" x14ac:dyDescent="0.25">
      <c r="B198" s="24"/>
      <c r="C198" s="24" t="s">
        <v>25</v>
      </c>
      <c r="D198" s="24"/>
      <c r="E198" s="24"/>
      <c r="F198" s="24" t="s">
        <v>72</v>
      </c>
      <c r="G198" s="24"/>
      <c r="H198" s="24"/>
      <c r="I198" s="24"/>
      <c r="J198" s="24"/>
      <c r="K198" s="24"/>
    </row>
    <row r="199" spans="2:11" x14ac:dyDescent="0.25"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</sheetData>
  <sortState xmlns:xlrd2="http://schemas.microsoft.com/office/spreadsheetml/2017/richdata2" ref="A146:B173">
    <sortCondition ref="A146:A173"/>
  </sortState>
  <phoneticPr fontId="4" type="noConversion"/>
  <hyperlinks>
    <hyperlink ref="F190" r:id="rId1" xr:uid="{D25E570E-4B99-4274-821D-53AD486223DC}"/>
    <hyperlink ref="F189" r:id="rId2" display="https://doi.org/10.1126/science.1132067" xr:uid="{7ACB615F-0354-4B50-BCD5-44EB666FF6E8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C1EE-2B3B-4D2E-BBF1-1FF492BEE2B4}">
  <dimension ref="A1:O30"/>
  <sheetViews>
    <sheetView workbookViewId="0">
      <selection activeCell="A2" sqref="A2"/>
    </sheetView>
  </sheetViews>
  <sheetFormatPr defaultRowHeight="15" x14ac:dyDescent="0.25"/>
  <cols>
    <col min="4" max="4" width="20.85546875" customWidth="1"/>
    <col min="7" max="7" width="21" customWidth="1"/>
    <col min="8" max="8" width="19.85546875" customWidth="1"/>
    <col min="11" max="11" width="17.85546875" customWidth="1"/>
    <col min="12" max="12" width="19.85546875" customWidth="1"/>
  </cols>
  <sheetData>
    <row r="1" spans="1:15" s="16" customFormat="1" x14ac:dyDescent="0.25">
      <c r="A1" s="16" t="s">
        <v>87</v>
      </c>
    </row>
    <row r="2" spans="1:15" x14ac:dyDescent="0.25">
      <c r="B2" t="s">
        <v>167</v>
      </c>
    </row>
    <row r="4" spans="1:15" x14ac:dyDescent="0.25">
      <c r="D4" t="s">
        <v>175</v>
      </c>
      <c r="E4" t="s">
        <v>141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/>
    </row>
    <row r="5" spans="1:15" x14ac:dyDescent="0.25">
      <c r="B5" s="2"/>
      <c r="D5" t="s">
        <v>93</v>
      </c>
      <c r="E5" t="s">
        <v>94</v>
      </c>
      <c r="G5" s="5">
        <v>493.20030717492131</v>
      </c>
      <c r="H5" s="2">
        <v>48</v>
      </c>
      <c r="I5" s="50">
        <f>H5/G5</f>
        <v>9.7323540358169397E-2</v>
      </c>
      <c r="J5" s="2">
        <v>2358</v>
      </c>
      <c r="K5" s="49">
        <f>J5*110*(10^21)/((6.02*10^23)*(1.31))</f>
        <v>328.90365448504986</v>
      </c>
      <c r="L5" s="2"/>
      <c r="M5" t="s">
        <v>145</v>
      </c>
      <c r="O5" s="16"/>
    </row>
    <row r="6" spans="1:15" x14ac:dyDescent="0.25">
      <c r="B6" s="2"/>
      <c r="D6" t="s">
        <v>96</v>
      </c>
      <c r="E6" t="s">
        <v>97</v>
      </c>
      <c r="G6" s="5">
        <v>5.9186041556553528</v>
      </c>
      <c r="H6" s="2">
        <v>18</v>
      </c>
      <c r="I6" s="50">
        <f t="shared" ref="I6:I26" si="0">H6/G6</f>
        <v>3.0412576220020755</v>
      </c>
      <c r="J6" s="2">
        <v>2016</v>
      </c>
      <c r="K6" s="49">
        <f t="shared" ref="K6:K26" si="1">J6*110*(10^21)/((6.02*10^23)*(1.31))</f>
        <v>281.20007101011896</v>
      </c>
      <c r="L6" s="2"/>
      <c r="M6" t="s">
        <v>146</v>
      </c>
    </row>
    <row r="7" spans="1:15" x14ac:dyDescent="0.25">
      <c r="B7" s="2"/>
      <c r="D7" t="s">
        <v>99</v>
      </c>
      <c r="E7" t="s">
        <v>100</v>
      </c>
      <c r="G7" s="5">
        <v>351.93279112688782</v>
      </c>
      <c r="H7" s="2">
        <v>10</v>
      </c>
      <c r="I7" s="50">
        <f t="shared" si="0"/>
        <v>2.8414516214814844E-2</v>
      </c>
      <c r="J7" s="2">
        <v>3204</v>
      </c>
      <c r="K7" s="49">
        <f t="shared" si="1"/>
        <v>446.90725571251045</v>
      </c>
      <c r="L7" s="2"/>
      <c r="M7" t="s">
        <v>147</v>
      </c>
    </row>
    <row r="8" spans="1:15" x14ac:dyDescent="0.25">
      <c r="B8" s="2"/>
      <c r="D8" t="s">
        <v>102</v>
      </c>
      <c r="E8" t="s">
        <v>103</v>
      </c>
      <c r="G8" s="5">
        <v>351.93279112688782</v>
      </c>
      <c r="H8" s="2">
        <v>10</v>
      </c>
      <c r="I8" s="50">
        <f t="shared" si="0"/>
        <v>2.8414516214814844E-2</v>
      </c>
      <c r="J8" s="2">
        <v>1096</v>
      </c>
      <c r="K8" s="49">
        <f t="shared" si="1"/>
        <v>152.87464177931071</v>
      </c>
      <c r="L8" s="2"/>
      <c r="M8" t="s">
        <v>148</v>
      </c>
    </row>
    <row r="9" spans="1:15" x14ac:dyDescent="0.25">
      <c r="B9" s="2"/>
      <c r="D9" t="s">
        <v>104</v>
      </c>
      <c r="E9" t="s">
        <v>105</v>
      </c>
      <c r="G9" s="5">
        <v>351.93279112688782</v>
      </c>
      <c r="H9" s="2">
        <v>10</v>
      </c>
      <c r="I9" s="50">
        <f t="shared" si="0"/>
        <v>2.8414516214814844E-2</v>
      </c>
      <c r="J9" s="2">
        <v>571</v>
      </c>
      <c r="K9" s="49">
        <f t="shared" si="1"/>
        <v>79.645456620425563</v>
      </c>
      <c r="L9" s="2"/>
      <c r="M9" t="s">
        <v>149</v>
      </c>
    </row>
    <row r="10" spans="1:15" x14ac:dyDescent="0.25">
      <c r="B10" s="2"/>
      <c r="D10" t="s">
        <v>106</v>
      </c>
      <c r="E10" t="s">
        <v>107</v>
      </c>
      <c r="G10" s="5">
        <v>351.93279112688782</v>
      </c>
      <c r="H10" s="2">
        <v>41</v>
      </c>
      <c r="I10" s="50">
        <f t="shared" si="0"/>
        <v>0.11649951648074086</v>
      </c>
      <c r="J10" s="2">
        <v>2288</v>
      </c>
      <c r="K10" s="49">
        <f t="shared" si="1"/>
        <v>319.13976313053183</v>
      </c>
      <c r="L10" s="2"/>
      <c r="M10" t="s">
        <v>150</v>
      </c>
    </row>
    <row r="11" spans="1:15" x14ac:dyDescent="0.25">
      <c r="B11" s="2"/>
      <c r="D11" t="s">
        <v>108</v>
      </c>
      <c r="E11" t="s">
        <v>109</v>
      </c>
      <c r="G11" s="5">
        <v>351.93279112688782</v>
      </c>
      <c r="H11" s="2">
        <v>65</v>
      </c>
      <c r="I11" s="50">
        <f t="shared" si="0"/>
        <v>0.1846943553962965</v>
      </c>
      <c r="J11" s="2">
        <v>4581</v>
      </c>
      <c r="K11" s="49">
        <f t="shared" si="1"/>
        <v>638.97694707210064</v>
      </c>
      <c r="L11" s="2"/>
      <c r="M11" t="s">
        <v>151</v>
      </c>
    </row>
    <row r="12" spans="1:15" x14ac:dyDescent="0.25">
      <c r="B12" s="2"/>
      <c r="D12" t="s">
        <v>110</v>
      </c>
      <c r="E12" t="s">
        <v>111</v>
      </c>
      <c r="G12" s="5">
        <v>211.37871984483402</v>
      </c>
      <c r="H12" s="2">
        <v>80</v>
      </c>
      <c r="I12" s="50">
        <f t="shared" si="0"/>
        <v>0.37846761518248051</v>
      </c>
      <c r="J12" s="2">
        <v>4878</v>
      </c>
      <c r="K12" s="49">
        <f t="shared" si="1"/>
        <v>680.40374324769857</v>
      </c>
      <c r="L12" s="2"/>
      <c r="M12" t="s">
        <v>152</v>
      </c>
    </row>
    <row r="13" spans="1:15" x14ac:dyDescent="0.25">
      <c r="B13" s="2"/>
      <c r="D13" t="s">
        <v>112</v>
      </c>
      <c r="E13" t="s">
        <v>113</v>
      </c>
      <c r="G13" s="5">
        <v>487.95481003953569</v>
      </c>
      <c r="H13" s="2">
        <v>5</v>
      </c>
      <c r="I13" s="50">
        <f t="shared" si="0"/>
        <v>1.0246850522069624E-2</v>
      </c>
      <c r="J13" s="2">
        <v>434</v>
      </c>
      <c r="K13" s="49">
        <f t="shared" si="1"/>
        <v>60.536126398011717</v>
      </c>
      <c r="L13" s="2"/>
      <c r="M13" t="s">
        <v>153</v>
      </c>
    </row>
    <row r="14" spans="1:15" x14ac:dyDescent="0.25">
      <c r="B14" s="2"/>
      <c r="D14" t="s">
        <v>114</v>
      </c>
      <c r="E14" t="s">
        <v>115</v>
      </c>
      <c r="G14" s="5">
        <v>389.1494836452394</v>
      </c>
      <c r="H14" s="2">
        <v>30</v>
      </c>
      <c r="I14" s="50">
        <f t="shared" si="0"/>
        <v>7.7091198269066491E-2</v>
      </c>
      <c r="J14" s="2">
        <v>967</v>
      </c>
      <c r="K14" s="49">
        <f t="shared" si="1"/>
        <v>134.88118485455607</v>
      </c>
      <c r="L14" s="2"/>
      <c r="M14" t="s">
        <v>154</v>
      </c>
    </row>
    <row r="15" spans="1:15" x14ac:dyDescent="0.25">
      <c r="B15" s="2"/>
      <c r="D15" t="s">
        <v>116</v>
      </c>
      <c r="E15" t="s">
        <v>117</v>
      </c>
      <c r="G15" s="5">
        <v>715.57480558278303</v>
      </c>
      <c r="H15" s="2">
        <v>35</v>
      </c>
      <c r="I15" s="50">
        <f t="shared" si="0"/>
        <v>4.8911727644596253E-2</v>
      </c>
      <c r="J15" s="2">
        <v>1291</v>
      </c>
      <c r="K15" s="49">
        <f t="shared" si="1"/>
        <v>180.07405340975376</v>
      </c>
      <c r="L15" s="2"/>
      <c r="M15" t="s">
        <v>155</v>
      </c>
    </row>
    <row r="16" spans="1:15" x14ac:dyDescent="0.25">
      <c r="B16" s="2"/>
      <c r="D16" t="s">
        <v>118</v>
      </c>
      <c r="E16" t="s">
        <v>119</v>
      </c>
      <c r="G16" s="5">
        <v>402.74637847012309</v>
      </c>
      <c r="H16" s="2">
        <v>35</v>
      </c>
      <c r="I16" s="50">
        <f t="shared" si="0"/>
        <v>8.6903326438219991E-2</v>
      </c>
      <c r="J16" s="2">
        <v>4893</v>
      </c>
      <c r="K16" s="49">
        <f t="shared" si="1"/>
        <v>682.49600568080962</v>
      </c>
      <c r="L16" s="2"/>
      <c r="M16" t="s">
        <v>156</v>
      </c>
    </row>
    <row r="17" spans="2:13" x14ac:dyDescent="0.25">
      <c r="B17" s="2"/>
      <c r="D17" t="s">
        <v>120</v>
      </c>
      <c r="E17" t="s">
        <v>121</v>
      </c>
      <c r="G17" s="5">
        <v>351.93279112688782</v>
      </c>
      <c r="H17" s="2">
        <v>20</v>
      </c>
      <c r="I17" s="50">
        <f t="shared" si="0"/>
        <v>5.6829032429629688E-2</v>
      </c>
      <c r="J17" s="2">
        <v>1944</v>
      </c>
      <c r="K17" s="49">
        <f t="shared" si="1"/>
        <v>271.15721133118615</v>
      </c>
      <c r="L17" s="2"/>
      <c r="M17" t="s">
        <v>157</v>
      </c>
    </row>
    <row r="18" spans="2:13" x14ac:dyDescent="0.25">
      <c r="B18" s="2"/>
      <c r="D18" t="s">
        <v>135</v>
      </c>
      <c r="E18" t="s">
        <v>122</v>
      </c>
      <c r="G18" s="5">
        <v>290.89999999999998</v>
      </c>
      <c r="H18" s="2">
        <v>54</v>
      </c>
      <c r="I18" s="50">
        <f t="shared" si="0"/>
        <v>0.1856308009625301</v>
      </c>
      <c r="J18" s="2">
        <v>1098</v>
      </c>
      <c r="K18" s="49">
        <f t="shared" si="1"/>
        <v>153.1536101037255</v>
      </c>
      <c r="L18" s="2"/>
      <c r="M18" t="s">
        <v>158</v>
      </c>
    </row>
    <row r="19" spans="2:13" x14ac:dyDescent="0.25">
      <c r="B19" s="2"/>
      <c r="D19" t="s">
        <v>123</v>
      </c>
      <c r="E19" t="s">
        <v>124</v>
      </c>
      <c r="G19" s="5">
        <v>290.91914656322268</v>
      </c>
      <c r="H19" s="2">
        <v>50</v>
      </c>
      <c r="I19" s="50">
        <f t="shared" si="0"/>
        <v>0.17186905912063777</v>
      </c>
      <c r="J19" s="2">
        <v>1284</v>
      </c>
      <c r="K19" s="49">
        <f t="shared" si="1"/>
        <v>179.09766427430196</v>
      </c>
      <c r="L19" s="2"/>
      <c r="M19" t="s">
        <v>159</v>
      </c>
    </row>
    <row r="20" spans="2:13" x14ac:dyDescent="0.25">
      <c r="B20" s="2"/>
      <c r="D20" t="s">
        <v>136</v>
      </c>
      <c r="E20" t="s">
        <v>125</v>
      </c>
      <c r="G20" s="5">
        <v>290.89999999999998</v>
      </c>
      <c r="H20" s="2">
        <v>54</v>
      </c>
      <c r="I20" s="50">
        <f t="shared" si="0"/>
        <v>0.1856308009625301</v>
      </c>
      <c r="J20" s="2">
        <v>551</v>
      </c>
      <c r="K20" s="49">
        <f t="shared" si="1"/>
        <v>76.855773376277554</v>
      </c>
      <c r="L20" s="2"/>
      <c r="M20" t="s">
        <v>160</v>
      </c>
    </row>
    <row r="21" spans="2:13" x14ac:dyDescent="0.25">
      <c r="B21" s="2"/>
      <c r="D21" t="s">
        <v>137</v>
      </c>
      <c r="E21" t="s">
        <v>126</v>
      </c>
      <c r="G21" s="5">
        <v>290.89999999999998</v>
      </c>
      <c r="H21" s="2">
        <v>54</v>
      </c>
      <c r="I21" s="50">
        <f t="shared" si="0"/>
        <v>0.1856308009625301</v>
      </c>
      <c r="J21" s="2">
        <v>1425</v>
      </c>
      <c r="K21" s="49">
        <f t="shared" si="1"/>
        <v>198.7649311455454</v>
      </c>
      <c r="L21" s="2"/>
      <c r="M21" t="s">
        <v>161</v>
      </c>
    </row>
    <row r="22" spans="2:13" x14ac:dyDescent="0.25">
      <c r="B22" s="2"/>
      <c r="D22" t="s">
        <v>127</v>
      </c>
      <c r="E22" t="s">
        <v>128</v>
      </c>
      <c r="G22" s="5">
        <v>2000000</v>
      </c>
      <c r="H22" s="2">
        <v>36</v>
      </c>
      <c r="I22" s="50">
        <f t="shared" si="0"/>
        <v>1.8E-5</v>
      </c>
      <c r="J22" s="2">
        <v>924</v>
      </c>
      <c r="K22" s="49">
        <f t="shared" si="1"/>
        <v>128.88336587963784</v>
      </c>
      <c r="L22" s="2"/>
      <c r="M22" t="s">
        <v>162</v>
      </c>
    </row>
    <row r="23" spans="2:13" x14ac:dyDescent="0.25">
      <c r="B23" s="2"/>
      <c r="D23" t="s">
        <v>138</v>
      </c>
      <c r="E23" t="s">
        <v>129</v>
      </c>
      <c r="G23" s="5">
        <v>290.91914656322268</v>
      </c>
      <c r="H23" s="2">
        <v>44</v>
      </c>
      <c r="I23" s="50">
        <f t="shared" si="0"/>
        <v>0.15124477202616124</v>
      </c>
      <c r="J23" s="2">
        <v>3263</v>
      </c>
      <c r="K23" s="49">
        <f t="shared" si="1"/>
        <v>455.13682128274712</v>
      </c>
      <c r="L23" t="s">
        <v>130</v>
      </c>
      <c r="M23" t="s">
        <v>163</v>
      </c>
    </row>
    <row r="24" spans="2:13" x14ac:dyDescent="0.25">
      <c r="B24" s="2"/>
      <c r="D24" t="s">
        <v>131</v>
      </c>
      <c r="E24" t="s">
        <v>132</v>
      </c>
      <c r="G24" s="5">
        <v>2000000</v>
      </c>
      <c r="H24" s="2">
        <v>36</v>
      </c>
      <c r="I24" s="50">
        <f t="shared" si="0"/>
        <v>1.8E-5</v>
      </c>
      <c r="J24" s="2">
        <v>924</v>
      </c>
      <c r="K24" s="49">
        <f t="shared" si="1"/>
        <v>128.88336587963784</v>
      </c>
      <c r="L24" s="2"/>
      <c r="M24" t="s">
        <v>164</v>
      </c>
    </row>
    <row r="25" spans="2:13" x14ac:dyDescent="0.25">
      <c r="B25" s="2"/>
      <c r="D25" t="s">
        <v>139</v>
      </c>
      <c r="E25" t="s">
        <v>133</v>
      </c>
      <c r="G25" s="5">
        <v>290.91914656322268</v>
      </c>
      <c r="H25" s="2">
        <v>44</v>
      </c>
      <c r="I25" s="50">
        <f t="shared" si="0"/>
        <v>0.15124477202616124</v>
      </c>
      <c r="J25" s="2">
        <v>499</v>
      </c>
      <c r="K25" s="49">
        <f t="shared" si="1"/>
        <v>69.602596941492735</v>
      </c>
      <c r="L25" s="2"/>
      <c r="M25" t="s">
        <v>165</v>
      </c>
    </row>
    <row r="26" spans="2:13" x14ac:dyDescent="0.25">
      <c r="B26" s="2"/>
      <c r="D26" t="s">
        <v>140</v>
      </c>
      <c r="E26" t="s">
        <v>134</v>
      </c>
      <c r="G26" s="5">
        <v>825</v>
      </c>
      <c r="H26" s="2">
        <v>54</v>
      </c>
      <c r="I26" s="50">
        <f t="shared" si="0"/>
        <v>6.545454545454546E-2</v>
      </c>
      <c r="J26" s="2">
        <v>716</v>
      </c>
      <c r="K26" s="49">
        <f t="shared" si="1"/>
        <v>99.8706601404986</v>
      </c>
      <c r="L26" s="2"/>
      <c r="M26" t="s">
        <v>166</v>
      </c>
    </row>
    <row r="28" spans="2:13" x14ac:dyDescent="0.25">
      <c r="I28" s="16" t="s">
        <v>0</v>
      </c>
      <c r="K28" s="16" t="s">
        <v>95</v>
      </c>
    </row>
    <row r="29" spans="2:13" x14ac:dyDescent="0.25">
      <c r="I29" t="s">
        <v>0</v>
      </c>
      <c r="K29" t="s">
        <v>98</v>
      </c>
    </row>
    <row r="30" spans="2:13" x14ac:dyDescent="0.25">
      <c r="I30" t="s">
        <v>0</v>
      </c>
      <c r="K30" t="s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DataS1</vt:lpstr>
      <vt:lpstr>consensus fluxes</vt:lpstr>
      <vt:lpstr>enzymeSAvV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2022-10-30T20:35:46Z</dcterms:created>
  <dcterms:modified xsi:type="dcterms:W3CDTF">2025-08-14T00:05:24Z</dcterms:modified>
</cp:coreProperties>
</file>