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Beck, Ashley\22_MRE\suppFiles\August 2025\"/>
    </mc:Choice>
  </mc:AlternateContent>
  <xr:revisionPtr revIDLastSave="0" documentId="13_ncr:1_{7C1F7C7B-8F16-45E5-A40D-E551CAB87308}" xr6:coauthVersionLast="47" xr6:coauthVersionMax="47" xr10:uidLastSave="{00000000-0000-0000-0000-000000000000}"/>
  <bookViews>
    <workbookView xWindow="27240" yWindow="1935" windowWidth="23445" windowHeight="13995" xr2:uid="{A09B3D3C-DD19-460A-9609-E4EB41E96EB8}"/>
  </bookViews>
  <sheets>
    <sheet name="DataS7" sheetId="15" r:id="rId1"/>
    <sheet name="PO calculation" sheetId="8" r:id="rId2"/>
    <sheet name=" Valgepea" sheetId="3" r:id="rId3"/>
    <sheet name="Schmidt" sheetId="5" r:id="rId4"/>
    <sheet name="Peebo" sheetId="14" r:id="rId5"/>
    <sheet name="Mori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3" i="8" l="1"/>
  <c r="AL23" i="8"/>
  <c r="AM22" i="8"/>
  <c r="AL22" i="8"/>
  <c r="AM21" i="8"/>
  <c r="AL21" i="8"/>
  <c r="AM20" i="8"/>
  <c r="AL20" i="8"/>
  <c r="AM19" i="8"/>
  <c r="AL19" i="8"/>
  <c r="AM18" i="8"/>
  <c r="AL18" i="8"/>
  <c r="AM17" i="8"/>
  <c r="AL17" i="8"/>
  <c r="AM16" i="8"/>
  <c r="AL16" i="8"/>
  <c r="AM15" i="8"/>
  <c r="AL15" i="8"/>
  <c r="AM14" i="8"/>
  <c r="AL14" i="8"/>
  <c r="AM13" i="8"/>
  <c r="AL13" i="8"/>
  <c r="AM12" i="8"/>
  <c r="AL12" i="8"/>
  <c r="AM11" i="8"/>
  <c r="AL11" i="8"/>
  <c r="AM10" i="8"/>
  <c r="AL10" i="8"/>
  <c r="AM9" i="8"/>
  <c r="AL9" i="8"/>
  <c r="AB79" i="8" l="1"/>
  <c r="D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W67" i="8" l="1"/>
  <c r="AL49" i="8"/>
  <c r="AK49" i="8"/>
  <c r="AL48" i="8"/>
  <c r="AK48" i="8"/>
  <c r="AL47" i="8"/>
  <c r="AK47" i="8"/>
  <c r="AL46" i="8"/>
  <c r="AK46" i="8"/>
  <c r="AL45" i="8"/>
  <c r="AK45" i="8"/>
  <c r="AL44" i="8"/>
  <c r="AK44" i="8"/>
  <c r="AL43" i="8"/>
  <c r="AK43" i="8"/>
  <c r="AL42" i="8"/>
  <c r="AK42" i="8"/>
  <c r="AL41" i="8"/>
  <c r="AK41" i="8"/>
  <c r="AL40" i="8"/>
  <c r="AK40" i="8"/>
  <c r="AL39" i="8"/>
  <c r="AK39" i="8"/>
  <c r="AL38" i="8"/>
  <c r="AK38" i="8"/>
  <c r="AL37" i="8"/>
  <c r="I79" i="8" l="1"/>
  <c r="L79" i="8"/>
  <c r="R79" i="8"/>
  <c r="X79" i="8"/>
  <c r="AD79" i="8"/>
  <c r="AF79" i="8"/>
  <c r="AE79" i="8"/>
  <c r="Z79" i="8"/>
  <c r="AA79" i="8"/>
  <c r="AC79" i="8"/>
  <c r="S79" i="8"/>
  <c r="N79" i="8"/>
  <c r="H79" i="8"/>
  <c r="D79" i="8"/>
  <c r="F79" i="8"/>
  <c r="M79" i="8"/>
  <c r="O79" i="8"/>
  <c r="U79" i="8"/>
  <c r="Y79" i="8"/>
  <c r="K79" i="8"/>
  <c r="E79" i="8"/>
  <c r="Q79" i="8"/>
  <c r="V79" i="8"/>
  <c r="G79" i="8"/>
  <c r="J79" i="8"/>
  <c r="P79" i="8"/>
  <c r="T79" i="8"/>
  <c r="W79" i="8"/>
  <c r="U11" i="14"/>
  <c r="U10" i="14"/>
  <c r="AI79" i="8" l="1"/>
  <c r="I53" i="8" l="1"/>
  <c r="J53" i="8"/>
  <c r="K53" i="8"/>
  <c r="L53" i="8"/>
  <c r="M53" i="8"/>
  <c r="N53" i="8"/>
  <c r="O53" i="8"/>
  <c r="P53" i="8"/>
  <c r="Q53" i="8"/>
  <c r="R53" i="8"/>
  <c r="H53" i="8"/>
  <c r="G53" i="8"/>
  <c r="F53" i="8"/>
  <c r="E53" i="8"/>
  <c r="D53" i="8"/>
  <c r="E40" i="8"/>
  <c r="F40" i="8"/>
  <c r="G40" i="8"/>
  <c r="H40" i="8"/>
  <c r="D40" i="8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AG24" i="12" l="1"/>
  <c r="Y24" i="12"/>
  <c r="Q24" i="12"/>
  <c r="I24" i="12"/>
  <c r="AB24" i="12"/>
  <c r="T24" i="12"/>
  <c r="L24" i="12"/>
  <c r="O24" i="12"/>
  <c r="W24" i="12"/>
  <c r="G24" i="12"/>
  <c r="AE24" i="12"/>
  <c r="K24" i="12"/>
  <c r="S24" i="12"/>
  <c r="AA24" i="12"/>
  <c r="U53" i="8"/>
  <c r="K40" i="8"/>
  <c r="H24" i="12"/>
  <c r="AF24" i="12"/>
  <c r="P24" i="12"/>
  <c r="J24" i="12"/>
  <c r="R24" i="12"/>
  <c r="Z24" i="12"/>
  <c r="X24" i="12"/>
  <c r="F24" i="12"/>
  <c r="N24" i="12"/>
  <c r="V24" i="12"/>
  <c r="AD24" i="12"/>
  <c r="E24" i="12"/>
  <c r="M24" i="12"/>
  <c r="U24" i="12"/>
  <c r="AC24" i="12"/>
  <c r="V10" i="14" l="1"/>
  <c r="C57" i="3" l="1"/>
  <c r="G38" i="5" l="1"/>
  <c r="G32" i="5"/>
  <c r="E108" i="12" l="1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AG142" i="12"/>
  <c r="AF142" i="12"/>
  <c r="AE142" i="12"/>
  <c r="AD142" i="12"/>
  <c r="AD145" i="12" s="1"/>
  <c r="AC142" i="12"/>
  <c r="AB142" i="12"/>
  <c r="AA142" i="12"/>
  <c r="Z142" i="12"/>
  <c r="Z145" i="12" s="1"/>
  <c r="Y142" i="12"/>
  <c r="X142" i="12"/>
  <c r="W142" i="12"/>
  <c r="V142" i="12"/>
  <c r="V145" i="12" s="1"/>
  <c r="U142" i="12"/>
  <c r="T142" i="12"/>
  <c r="S142" i="12"/>
  <c r="R142" i="12"/>
  <c r="R145" i="12" s="1"/>
  <c r="Q142" i="12"/>
  <c r="P142" i="12"/>
  <c r="O142" i="12"/>
  <c r="N142" i="12"/>
  <c r="N145" i="12" s="1"/>
  <c r="M142" i="12"/>
  <c r="L142" i="12"/>
  <c r="K142" i="12"/>
  <c r="J142" i="12"/>
  <c r="J145" i="12" s="1"/>
  <c r="I142" i="12"/>
  <c r="H142" i="12"/>
  <c r="G142" i="12"/>
  <c r="F142" i="12"/>
  <c r="F145" i="12" s="1"/>
  <c r="E142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E90" i="12"/>
  <c r="E99" i="12" s="1"/>
  <c r="F90" i="12"/>
  <c r="F99" i="12" s="1"/>
  <c r="G90" i="12"/>
  <c r="G99" i="12" s="1"/>
  <c r="H90" i="12"/>
  <c r="H99" i="12" s="1"/>
  <c r="I90" i="12"/>
  <c r="I99" i="12" s="1"/>
  <c r="J90" i="12"/>
  <c r="J99" i="12" s="1"/>
  <c r="K90" i="12"/>
  <c r="K99" i="12" s="1"/>
  <c r="L90" i="12"/>
  <c r="L99" i="12" s="1"/>
  <c r="M90" i="12"/>
  <c r="M99" i="12" s="1"/>
  <c r="N90" i="12"/>
  <c r="N99" i="12" s="1"/>
  <c r="O90" i="12"/>
  <c r="O99" i="12" s="1"/>
  <c r="P90" i="12"/>
  <c r="P99" i="12" s="1"/>
  <c r="Q90" i="12"/>
  <c r="Q99" i="12" s="1"/>
  <c r="R90" i="12"/>
  <c r="R99" i="12" s="1"/>
  <c r="S90" i="12"/>
  <c r="S99" i="12" s="1"/>
  <c r="T90" i="12"/>
  <c r="T99" i="12" s="1"/>
  <c r="U90" i="12"/>
  <c r="U99" i="12" s="1"/>
  <c r="V90" i="12"/>
  <c r="V99" i="12" s="1"/>
  <c r="W90" i="12"/>
  <c r="W99" i="12" s="1"/>
  <c r="X90" i="12"/>
  <c r="X99" i="12" s="1"/>
  <c r="Y90" i="12"/>
  <c r="Y99" i="12" s="1"/>
  <c r="Z90" i="12"/>
  <c r="Z99" i="12" s="1"/>
  <c r="AA90" i="12"/>
  <c r="AA99" i="12" s="1"/>
  <c r="AB90" i="12"/>
  <c r="AB99" i="12" s="1"/>
  <c r="AC90" i="12"/>
  <c r="AC99" i="12" s="1"/>
  <c r="AD90" i="12"/>
  <c r="AD99" i="12" s="1"/>
  <c r="AE90" i="12"/>
  <c r="AE99" i="12" s="1"/>
  <c r="AF90" i="12"/>
  <c r="AF99" i="12" s="1"/>
  <c r="AG90" i="12"/>
  <c r="AG99" i="12" s="1"/>
  <c r="E91" i="12"/>
  <c r="E100" i="12" s="1"/>
  <c r="F91" i="12"/>
  <c r="F100" i="12" s="1"/>
  <c r="G91" i="12"/>
  <c r="G100" i="12" s="1"/>
  <c r="H91" i="12"/>
  <c r="H100" i="12" s="1"/>
  <c r="I91" i="12"/>
  <c r="I100" i="12" s="1"/>
  <c r="J91" i="12"/>
  <c r="J100" i="12" s="1"/>
  <c r="K91" i="12"/>
  <c r="K100" i="12" s="1"/>
  <c r="L91" i="12"/>
  <c r="L100" i="12" s="1"/>
  <c r="M91" i="12"/>
  <c r="M100" i="12" s="1"/>
  <c r="N91" i="12"/>
  <c r="N100" i="12" s="1"/>
  <c r="O91" i="12"/>
  <c r="O100" i="12" s="1"/>
  <c r="P91" i="12"/>
  <c r="P100" i="12" s="1"/>
  <c r="Q91" i="12"/>
  <c r="Q100" i="12" s="1"/>
  <c r="R91" i="12"/>
  <c r="R100" i="12" s="1"/>
  <c r="S91" i="12"/>
  <c r="S100" i="12" s="1"/>
  <c r="T91" i="12"/>
  <c r="T100" i="12" s="1"/>
  <c r="U91" i="12"/>
  <c r="U100" i="12" s="1"/>
  <c r="V91" i="12"/>
  <c r="V100" i="12" s="1"/>
  <c r="W91" i="12"/>
  <c r="W100" i="12" s="1"/>
  <c r="X91" i="12"/>
  <c r="X100" i="12" s="1"/>
  <c r="Y91" i="12"/>
  <c r="Y100" i="12" s="1"/>
  <c r="Z91" i="12"/>
  <c r="Z100" i="12" s="1"/>
  <c r="AA91" i="12"/>
  <c r="AA100" i="12" s="1"/>
  <c r="AB91" i="12"/>
  <c r="AB100" i="12" s="1"/>
  <c r="AC91" i="12"/>
  <c r="AC100" i="12" s="1"/>
  <c r="AD91" i="12"/>
  <c r="AD100" i="12" s="1"/>
  <c r="AE91" i="12"/>
  <c r="AE100" i="12" s="1"/>
  <c r="AF91" i="12"/>
  <c r="AF100" i="12" s="1"/>
  <c r="AG91" i="12"/>
  <c r="AG100" i="12" s="1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E93" i="12"/>
  <c r="E101" i="12" s="1"/>
  <c r="F93" i="12"/>
  <c r="F101" i="12" s="1"/>
  <c r="G93" i="12"/>
  <c r="G101" i="12" s="1"/>
  <c r="H93" i="12"/>
  <c r="H101" i="12" s="1"/>
  <c r="I93" i="12"/>
  <c r="I101" i="12" s="1"/>
  <c r="J93" i="12"/>
  <c r="J101" i="12" s="1"/>
  <c r="K93" i="12"/>
  <c r="K101" i="12" s="1"/>
  <c r="L93" i="12"/>
  <c r="L101" i="12" s="1"/>
  <c r="M93" i="12"/>
  <c r="M101" i="12" s="1"/>
  <c r="N93" i="12"/>
  <c r="N101" i="12" s="1"/>
  <c r="O93" i="12"/>
  <c r="O101" i="12" s="1"/>
  <c r="P93" i="12"/>
  <c r="P101" i="12" s="1"/>
  <c r="Q93" i="12"/>
  <c r="Q101" i="12" s="1"/>
  <c r="R93" i="12"/>
  <c r="R101" i="12" s="1"/>
  <c r="S93" i="12"/>
  <c r="S101" i="12" s="1"/>
  <c r="T93" i="12"/>
  <c r="T101" i="12" s="1"/>
  <c r="U93" i="12"/>
  <c r="U101" i="12" s="1"/>
  <c r="V93" i="12"/>
  <c r="V101" i="12" s="1"/>
  <c r="W93" i="12"/>
  <c r="W101" i="12" s="1"/>
  <c r="X93" i="12"/>
  <c r="X101" i="12" s="1"/>
  <c r="Y93" i="12"/>
  <c r="Y101" i="12" s="1"/>
  <c r="Z93" i="12"/>
  <c r="Z101" i="12" s="1"/>
  <c r="AA93" i="12"/>
  <c r="AA101" i="12" s="1"/>
  <c r="AB93" i="12"/>
  <c r="AB101" i="12" s="1"/>
  <c r="AC93" i="12"/>
  <c r="AC101" i="12" s="1"/>
  <c r="AD93" i="12"/>
  <c r="AD101" i="12" s="1"/>
  <c r="AE93" i="12"/>
  <c r="AE101" i="12" s="1"/>
  <c r="AF93" i="12"/>
  <c r="AF101" i="12" s="1"/>
  <c r="AG93" i="12"/>
  <c r="AG101" i="12" s="1"/>
  <c r="E94" i="12"/>
  <c r="E102" i="12" s="1"/>
  <c r="F94" i="12"/>
  <c r="F102" i="12" s="1"/>
  <c r="G94" i="12"/>
  <c r="G102" i="12" s="1"/>
  <c r="H94" i="12"/>
  <c r="H102" i="12" s="1"/>
  <c r="I94" i="12"/>
  <c r="I102" i="12" s="1"/>
  <c r="J94" i="12"/>
  <c r="J102" i="12" s="1"/>
  <c r="K94" i="12"/>
  <c r="K102" i="12" s="1"/>
  <c r="L94" i="12"/>
  <c r="L102" i="12" s="1"/>
  <c r="M94" i="12"/>
  <c r="M102" i="12" s="1"/>
  <c r="N94" i="12"/>
  <c r="N102" i="12" s="1"/>
  <c r="O94" i="12"/>
  <c r="O102" i="12" s="1"/>
  <c r="P94" i="12"/>
  <c r="P102" i="12" s="1"/>
  <c r="Q94" i="12"/>
  <c r="Q102" i="12" s="1"/>
  <c r="R94" i="12"/>
  <c r="R102" i="12" s="1"/>
  <c r="S94" i="12"/>
  <c r="S102" i="12" s="1"/>
  <c r="T94" i="12"/>
  <c r="T102" i="12" s="1"/>
  <c r="U94" i="12"/>
  <c r="U102" i="12" s="1"/>
  <c r="V94" i="12"/>
  <c r="V102" i="12" s="1"/>
  <c r="W94" i="12"/>
  <c r="W102" i="12" s="1"/>
  <c r="X94" i="12"/>
  <c r="X102" i="12" s="1"/>
  <c r="Y94" i="12"/>
  <c r="Y102" i="12" s="1"/>
  <c r="Z94" i="12"/>
  <c r="Z102" i="12" s="1"/>
  <c r="AA94" i="12"/>
  <c r="AA102" i="12" s="1"/>
  <c r="AB94" i="12"/>
  <c r="AB102" i="12" s="1"/>
  <c r="AC94" i="12"/>
  <c r="AC102" i="12" s="1"/>
  <c r="AD94" i="12"/>
  <c r="AD102" i="12" s="1"/>
  <c r="AE94" i="12"/>
  <c r="AE102" i="12" s="1"/>
  <c r="AF94" i="12"/>
  <c r="AF102" i="12" s="1"/>
  <c r="AG94" i="12"/>
  <c r="AG102" i="12" s="1"/>
  <c r="E95" i="12"/>
  <c r="E103" i="12" s="1"/>
  <c r="F95" i="12"/>
  <c r="F103" i="12" s="1"/>
  <c r="G95" i="12"/>
  <c r="G103" i="12" s="1"/>
  <c r="H95" i="12"/>
  <c r="H103" i="12" s="1"/>
  <c r="I95" i="12"/>
  <c r="I103" i="12" s="1"/>
  <c r="J95" i="12"/>
  <c r="J103" i="12" s="1"/>
  <c r="K95" i="12"/>
  <c r="K103" i="12" s="1"/>
  <c r="L95" i="12"/>
  <c r="L103" i="12" s="1"/>
  <c r="M95" i="12"/>
  <c r="M103" i="12" s="1"/>
  <c r="N95" i="12"/>
  <c r="N103" i="12" s="1"/>
  <c r="O95" i="12"/>
  <c r="O103" i="12" s="1"/>
  <c r="P95" i="12"/>
  <c r="P103" i="12" s="1"/>
  <c r="Q95" i="12"/>
  <c r="Q103" i="12" s="1"/>
  <c r="R95" i="12"/>
  <c r="R103" i="12" s="1"/>
  <c r="S95" i="12"/>
  <c r="S103" i="12" s="1"/>
  <c r="T95" i="12"/>
  <c r="T103" i="12" s="1"/>
  <c r="U95" i="12"/>
  <c r="U103" i="12" s="1"/>
  <c r="V95" i="12"/>
  <c r="V103" i="12" s="1"/>
  <c r="W95" i="12"/>
  <c r="W103" i="12" s="1"/>
  <c r="X95" i="12"/>
  <c r="X103" i="12" s="1"/>
  <c r="Y95" i="12"/>
  <c r="Y103" i="12" s="1"/>
  <c r="Z95" i="12"/>
  <c r="Z103" i="12" s="1"/>
  <c r="AA95" i="12"/>
  <c r="AA103" i="12" s="1"/>
  <c r="AB95" i="12"/>
  <c r="AB103" i="12" s="1"/>
  <c r="AC95" i="12"/>
  <c r="AC103" i="12" s="1"/>
  <c r="AD95" i="12"/>
  <c r="AD103" i="12" s="1"/>
  <c r="AE95" i="12"/>
  <c r="AE103" i="12" s="1"/>
  <c r="AF95" i="12"/>
  <c r="AF103" i="12" s="1"/>
  <c r="AG95" i="12"/>
  <c r="AG103" i="12" s="1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B88" i="12"/>
  <c r="AB97" i="12" s="1"/>
  <c r="AC88" i="12"/>
  <c r="AC97" i="12" s="1"/>
  <c r="AD88" i="12"/>
  <c r="AD97" i="12" s="1"/>
  <c r="AE88" i="12"/>
  <c r="AE97" i="12" s="1"/>
  <c r="AF88" i="12"/>
  <c r="AF97" i="12" s="1"/>
  <c r="AG88" i="12"/>
  <c r="AG97" i="12" s="1"/>
  <c r="AA88" i="12"/>
  <c r="AA97" i="12" s="1"/>
  <c r="U88" i="12"/>
  <c r="U97" i="12" s="1"/>
  <c r="V88" i="12"/>
  <c r="V97" i="12" s="1"/>
  <c r="W88" i="12"/>
  <c r="W97" i="12" s="1"/>
  <c r="X88" i="12"/>
  <c r="X97" i="12" s="1"/>
  <c r="Y88" i="12"/>
  <c r="Y97" i="12" s="1"/>
  <c r="Z88" i="12"/>
  <c r="Z97" i="12" s="1"/>
  <c r="T88" i="12"/>
  <c r="T97" i="12" s="1"/>
  <c r="F88" i="12"/>
  <c r="F97" i="12" s="1"/>
  <c r="G88" i="12"/>
  <c r="G97" i="12" s="1"/>
  <c r="H88" i="12"/>
  <c r="H97" i="12" s="1"/>
  <c r="I88" i="12"/>
  <c r="I97" i="12" s="1"/>
  <c r="J88" i="12"/>
  <c r="J97" i="12" s="1"/>
  <c r="K88" i="12"/>
  <c r="K97" i="12" s="1"/>
  <c r="L88" i="12"/>
  <c r="L97" i="12" s="1"/>
  <c r="M88" i="12"/>
  <c r="M97" i="12" s="1"/>
  <c r="N88" i="12"/>
  <c r="N97" i="12" s="1"/>
  <c r="O88" i="12"/>
  <c r="O97" i="12" s="1"/>
  <c r="P88" i="12"/>
  <c r="P97" i="12" s="1"/>
  <c r="Q88" i="12"/>
  <c r="Q97" i="12" s="1"/>
  <c r="R88" i="12"/>
  <c r="R97" i="12" s="1"/>
  <c r="S88" i="12"/>
  <c r="S97" i="12" s="1"/>
  <c r="E88" i="12"/>
  <c r="E97" i="12" s="1"/>
  <c r="L145" i="12" l="1"/>
  <c r="T145" i="12"/>
  <c r="AB145" i="12"/>
  <c r="H122" i="12"/>
  <c r="P122" i="12"/>
  <c r="X122" i="12"/>
  <c r="AF122" i="12"/>
  <c r="K145" i="12"/>
  <c r="S145" i="12"/>
  <c r="AA145" i="12"/>
  <c r="X145" i="12"/>
  <c r="E145" i="12"/>
  <c r="M145" i="12"/>
  <c r="U145" i="12"/>
  <c r="AC145" i="12"/>
  <c r="F122" i="12"/>
  <c r="N122" i="12"/>
  <c r="V122" i="12"/>
  <c r="AD122" i="12"/>
  <c r="G153" i="12"/>
  <c r="O153" i="12"/>
  <c r="W153" i="12"/>
  <c r="AE153" i="12"/>
  <c r="I145" i="12"/>
  <c r="Q145" i="12"/>
  <c r="Y145" i="12"/>
  <c r="AG145" i="12"/>
  <c r="G122" i="12"/>
  <c r="W122" i="12"/>
  <c r="H153" i="12"/>
  <c r="P153" i="12"/>
  <c r="X153" i="12"/>
  <c r="AF153" i="12"/>
  <c r="AB122" i="12"/>
  <c r="O122" i="12"/>
  <c r="AE122" i="12"/>
  <c r="H145" i="12"/>
  <c r="P145" i="12"/>
  <c r="AF145" i="12"/>
  <c r="J140" i="12"/>
  <c r="Z140" i="12"/>
  <c r="M140" i="12"/>
  <c r="AC140" i="12"/>
  <c r="T140" i="12"/>
  <c r="I153" i="12"/>
  <c r="Q153" i="12"/>
  <c r="Y153" i="12"/>
  <c r="AG153" i="12"/>
  <c r="R140" i="12"/>
  <c r="E140" i="12"/>
  <c r="U140" i="12"/>
  <c r="AB140" i="12"/>
  <c r="L140" i="12"/>
  <c r="I122" i="12"/>
  <c r="Q122" i="12"/>
  <c r="Y122" i="12"/>
  <c r="AG122" i="12"/>
  <c r="G145" i="12"/>
  <c r="O145" i="12"/>
  <c r="W145" i="12"/>
  <c r="AE145" i="12"/>
  <c r="J153" i="12"/>
  <c r="R153" i="12"/>
  <c r="Z153" i="12"/>
  <c r="H114" i="12"/>
  <c r="K153" i="12"/>
  <c r="S153" i="12"/>
  <c r="E153" i="12"/>
  <c r="M153" i="12"/>
  <c r="U153" i="12"/>
  <c r="AC153" i="12"/>
  <c r="AA153" i="12"/>
  <c r="E122" i="12"/>
  <c r="M122" i="12"/>
  <c r="U122" i="12"/>
  <c r="AC122" i="12"/>
  <c r="F153" i="12"/>
  <c r="N153" i="12"/>
  <c r="V153" i="12"/>
  <c r="AD153" i="12"/>
  <c r="AB153" i="12"/>
  <c r="T153" i="12"/>
  <c r="L153" i="12"/>
  <c r="K140" i="12"/>
  <c r="S140" i="12"/>
  <c r="AA140" i="12"/>
  <c r="P114" i="12"/>
  <c r="J122" i="12"/>
  <c r="R122" i="12"/>
  <c r="Z122" i="12"/>
  <c r="F140" i="12"/>
  <c r="N140" i="12"/>
  <c r="V140" i="12"/>
  <c r="AD140" i="12"/>
  <c r="L122" i="12"/>
  <c r="T122" i="12"/>
  <c r="G140" i="12"/>
  <c r="O140" i="12"/>
  <c r="W140" i="12"/>
  <c r="AE140" i="12"/>
  <c r="H140" i="12"/>
  <c r="P140" i="12"/>
  <c r="X140" i="12"/>
  <c r="AF140" i="12"/>
  <c r="I140" i="12"/>
  <c r="Q140" i="12"/>
  <c r="Y140" i="12"/>
  <c r="AG140" i="12"/>
  <c r="AF114" i="12"/>
  <c r="X114" i="12"/>
  <c r="K122" i="12"/>
  <c r="S122" i="12"/>
  <c r="AA122" i="12"/>
  <c r="AD114" i="12"/>
  <c r="V114" i="12"/>
  <c r="N114" i="12"/>
  <c r="F114" i="12"/>
  <c r="AE114" i="12"/>
  <c r="W114" i="12"/>
  <c r="O114" i="12"/>
  <c r="G114" i="12"/>
  <c r="AA114" i="12"/>
  <c r="S114" i="12"/>
  <c r="K114" i="12"/>
  <c r="Z114" i="12"/>
  <c r="R114" i="12"/>
  <c r="J114" i="12"/>
  <c r="AG114" i="12"/>
  <c r="Y114" i="12"/>
  <c r="Q114" i="12"/>
  <c r="I114" i="12"/>
  <c r="AC114" i="12"/>
  <c r="U114" i="12"/>
  <c r="M114" i="12"/>
  <c r="E114" i="12"/>
  <c r="AB114" i="12"/>
  <c r="T114" i="12"/>
  <c r="L114" i="12"/>
  <c r="F105" i="12"/>
  <c r="N105" i="12"/>
  <c r="X105" i="12"/>
  <c r="AD105" i="12"/>
  <c r="P105" i="12"/>
  <c r="H105" i="12"/>
  <c r="V105" i="12"/>
  <c r="AB105" i="12"/>
  <c r="W105" i="12"/>
  <c r="AC105" i="12"/>
  <c r="AG105" i="12"/>
  <c r="O105" i="12"/>
  <c r="G105" i="12"/>
  <c r="U105" i="12"/>
  <c r="Q105" i="12"/>
  <c r="AA105" i="12"/>
  <c r="J105" i="12"/>
  <c r="R105" i="12"/>
  <c r="M105" i="12"/>
  <c r="T105" i="12"/>
  <c r="I105" i="12"/>
  <c r="E105" i="12"/>
  <c r="L105" i="12"/>
  <c r="Z105" i="12"/>
  <c r="AF105" i="12"/>
  <c r="S105" i="12"/>
  <c r="K105" i="12"/>
  <c r="Y105" i="12"/>
  <c r="AE105" i="12"/>
  <c r="D73" i="3" l="1"/>
  <c r="E73" i="3"/>
  <c r="F73" i="3"/>
  <c r="G73" i="3"/>
  <c r="C73" i="3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G54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H14" i="5"/>
  <c r="I14" i="5"/>
  <c r="J14" i="5"/>
  <c r="K14" i="5"/>
  <c r="L14" i="5"/>
  <c r="M14" i="5"/>
  <c r="N14" i="5"/>
  <c r="N22" i="5" s="1"/>
  <c r="N25" i="5" s="1"/>
  <c r="O14" i="5"/>
  <c r="O22" i="5" s="1"/>
  <c r="O25" i="5" s="1"/>
  <c r="P14" i="5"/>
  <c r="Q14" i="5"/>
  <c r="R14" i="5"/>
  <c r="S14" i="5"/>
  <c r="T14" i="5"/>
  <c r="U14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G20" i="5"/>
  <c r="G19" i="5"/>
  <c r="G18" i="5"/>
  <c r="G15" i="5"/>
  <c r="G14" i="5"/>
  <c r="G16" i="5"/>
  <c r="G13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G64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G58" i="5"/>
  <c r="P21" i="5" l="1"/>
  <c r="H21" i="5"/>
  <c r="R22" i="5"/>
  <c r="R25" i="5" s="1"/>
  <c r="J22" i="5"/>
  <c r="J25" i="5" s="1"/>
  <c r="Q22" i="5"/>
  <c r="Q25" i="5" s="1"/>
  <c r="G21" i="5"/>
  <c r="G24" i="5" s="1"/>
  <c r="M22" i="5"/>
  <c r="M25" i="5" s="1"/>
  <c r="T22" i="5"/>
  <c r="T25" i="5" s="1"/>
  <c r="L22" i="5"/>
  <c r="L25" i="5" s="1"/>
  <c r="U22" i="5"/>
  <c r="U25" i="5" s="1"/>
  <c r="S22" i="5"/>
  <c r="S25" i="5" s="1"/>
  <c r="K22" i="5"/>
  <c r="K25" i="5" s="1"/>
  <c r="P24" i="5"/>
  <c r="H24" i="5"/>
  <c r="I22" i="5"/>
  <c r="I25" i="5" s="1"/>
  <c r="P22" i="5"/>
  <c r="P25" i="5" s="1"/>
  <c r="H22" i="5"/>
  <c r="H25" i="5" s="1"/>
  <c r="G22" i="5"/>
  <c r="G25" i="5" s="1"/>
  <c r="N21" i="5"/>
  <c r="Q21" i="5"/>
  <c r="U21" i="5"/>
  <c r="T21" i="5"/>
  <c r="L21" i="5"/>
  <c r="O21" i="5"/>
  <c r="S21" i="5"/>
  <c r="K21" i="5"/>
  <c r="I21" i="5"/>
  <c r="M21" i="5"/>
  <c r="R21" i="5"/>
  <c r="J21" i="5"/>
  <c r="D27" i="3"/>
  <c r="E27" i="3"/>
  <c r="F27" i="3"/>
  <c r="G27" i="3"/>
  <c r="C27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D65" i="3" s="1"/>
  <c r="D67" i="3" s="1"/>
  <c r="E61" i="3"/>
  <c r="E65" i="3" s="1"/>
  <c r="E67" i="3" s="1"/>
  <c r="F61" i="3"/>
  <c r="F65" i="3" s="1"/>
  <c r="F67" i="3" s="1"/>
  <c r="G61" i="3"/>
  <c r="G65" i="3" s="1"/>
  <c r="G67" i="3" s="1"/>
  <c r="C56" i="3"/>
  <c r="C61" i="3"/>
  <c r="C60" i="3"/>
  <c r="C59" i="3"/>
  <c r="C58" i="3"/>
  <c r="D43" i="3"/>
  <c r="E43" i="3"/>
  <c r="F43" i="3"/>
  <c r="G43" i="3"/>
  <c r="C43" i="3"/>
  <c r="D18" i="3"/>
  <c r="E18" i="3"/>
  <c r="F18" i="3"/>
  <c r="G18" i="3"/>
  <c r="C18" i="3"/>
  <c r="C65" i="3" l="1"/>
  <c r="C67" i="3" s="1"/>
  <c r="K24" i="5"/>
  <c r="T24" i="5"/>
  <c r="M24" i="5"/>
  <c r="S24" i="5"/>
  <c r="L24" i="5"/>
  <c r="I24" i="5"/>
  <c r="N24" i="5"/>
  <c r="J24" i="5"/>
  <c r="O24" i="5"/>
  <c r="R24" i="5"/>
  <c r="U24" i="5"/>
  <c r="Q24" i="5"/>
  <c r="C63" i="3"/>
  <c r="C66" i="3" s="1"/>
  <c r="C45" i="3"/>
  <c r="E37" i="3"/>
  <c r="E8" i="3"/>
  <c r="C37" i="3"/>
  <c r="C8" i="3"/>
  <c r="F37" i="3"/>
  <c r="F8" i="3"/>
  <c r="D37" i="3"/>
  <c r="D8" i="3"/>
  <c r="E45" i="3"/>
  <c r="G37" i="3"/>
  <c r="G8" i="3"/>
  <c r="D20" i="3"/>
  <c r="D29" i="3"/>
  <c r="C20" i="3"/>
  <c r="C29" i="3"/>
  <c r="D45" i="3"/>
  <c r="F20" i="3"/>
  <c r="E20" i="3"/>
  <c r="E29" i="3"/>
  <c r="D75" i="3"/>
  <c r="F29" i="3"/>
  <c r="E75" i="3"/>
  <c r="F75" i="3"/>
  <c r="G20" i="3"/>
  <c r="G45" i="3"/>
  <c r="G75" i="3"/>
  <c r="G29" i="3"/>
  <c r="F45" i="3"/>
  <c r="C75" i="3"/>
  <c r="E63" i="3"/>
  <c r="E66" i="3" s="1"/>
  <c r="D63" i="3"/>
  <c r="D66" i="3" s="1"/>
  <c r="G63" i="3"/>
  <c r="G66" i="3" s="1"/>
  <c r="F63" i="3"/>
  <c r="F66" i="3" s="1"/>
  <c r="C64" i="3" l="1"/>
  <c r="C44" i="3"/>
  <c r="C74" i="3"/>
  <c r="E44" i="3"/>
  <c r="E74" i="3"/>
  <c r="F44" i="3"/>
  <c r="F74" i="3"/>
  <c r="G44" i="3"/>
  <c r="G74" i="3"/>
  <c r="D44" i="3"/>
  <c r="D74" i="3"/>
  <c r="D19" i="3"/>
  <c r="D36" i="3"/>
  <c r="G19" i="3"/>
  <c r="G36" i="3"/>
  <c r="E19" i="3"/>
  <c r="E36" i="3"/>
  <c r="C19" i="3"/>
  <c r="C36" i="3"/>
  <c r="F19" i="3"/>
  <c r="F36" i="3"/>
  <c r="F28" i="3"/>
  <c r="G28" i="3"/>
  <c r="E28" i="3"/>
  <c r="C28" i="3"/>
  <c r="D28" i="3"/>
  <c r="D64" i="3"/>
  <c r="D7" i="3"/>
  <c r="E64" i="3"/>
  <c r="E7" i="3"/>
  <c r="C7" i="3"/>
  <c r="F64" i="3"/>
  <c r="F7" i="3"/>
  <c r="G64" i="3"/>
  <c r="G7" i="3"/>
</calcChain>
</file>

<file path=xl/sharedStrings.xml><?xml version="1.0" encoding="utf-8"?>
<sst xmlns="http://schemas.openxmlformats.org/spreadsheetml/2006/main" count="2274" uniqueCount="412">
  <si>
    <t>G</t>
  </si>
  <si>
    <t>A</t>
  </si>
  <si>
    <t xml:space="preserve"> </t>
  </si>
  <si>
    <t>ATP synthase</t>
  </si>
  <si>
    <t>Abundance (molecules/fL)</t>
  </si>
  <si>
    <t>NDH-I</t>
  </si>
  <si>
    <t>SDH</t>
  </si>
  <si>
    <t>CYO</t>
  </si>
  <si>
    <t>CYD-I</t>
  </si>
  <si>
    <t>P/O</t>
  </si>
  <si>
    <t>NADH ubiquinone oxidoreductase I</t>
  </si>
  <si>
    <t>nuoi</t>
  </si>
  <si>
    <t>nadh:ubiquinone oxidoreductase, chain i (ec:1,6,5,3)</t>
  </si>
  <si>
    <t>nuog</t>
  </si>
  <si>
    <t>nadh:ubiquinone oxidoreductase, chain g (ec:1,6,5,3)</t>
  </si>
  <si>
    <t>nuof</t>
  </si>
  <si>
    <t>nadh:ubiquinone oxidoreductase, chain f (ec:1,6,5,3)</t>
  </si>
  <si>
    <t>nuoc</t>
  </si>
  <si>
    <t>nadh:ubiquinone oxidoreductase, chain c,d (ec:1,6,5,3)</t>
  </si>
  <si>
    <t>nuob</t>
  </si>
  <si>
    <t>nadh:ubiquinone oxidoreductase, chain b (ec:1,6,5,3)</t>
  </si>
  <si>
    <t>AVERAGE</t>
  </si>
  <si>
    <t>succinate-ubiquinone oxidoreductase</t>
  </si>
  <si>
    <t>sdha</t>
  </si>
  <si>
    <t>succinate dehydrogenase, flavoprotein subunit (ec:1,3,99,1)</t>
  </si>
  <si>
    <t>sdhb</t>
  </si>
  <si>
    <t>succinate dehydrogenase, fes subunit (ec:1,3,99,1)</t>
  </si>
  <si>
    <t>cytochrome o ubiquinol oxidase</t>
  </si>
  <si>
    <t>cyob</t>
  </si>
  <si>
    <t>cytochrome o ubiquinol oxidase subunit i (ec:1,10,3,-)</t>
  </si>
  <si>
    <t>cyoa</t>
  </si>
  <si>
    <t>cytochrome o ubiquinol oxidase subunit ii (ec:1,10,3,-)</t>
  </si>
  <si>
    <t>cyda</t>
  </si>
  <si>
    <t>cytochrome d terminal oxidase, subunit i (ec:1,9,3,-)</t>
  </si>
  <si>
    <t>cydb</t>
  </si>
  <si>
    <t>ATP Synthase F0F1</t>
  </si>
  <si>
    <t>atpc</t>
  </si>
  <si>
    <t>f1 sector of membrane-bound atp synthase, epsilon subunit</t>
  </si>
  <si>
    <t>atpd</t>
  </si>
  <si>
    <t>f1 sector of membrane-bound atp synthase, beta subunit (ec:3,6,3,14)</t>
  </si>
  <si>
    <t>atpg</t>
  </si>
  <si>
    <t>f1 sector of membrane-bound atp synthase, gamma subunit</t>
  </si>
  <si>
    <t>atpa</t>
  </si>
  <si>
    <t>f1 sector of membrane-bound atp synthase, alpha subunit</t>
  </si>
  <si>
    <t>atph</t>
  </si>
  <si>
    <t>f1 sector of membrane-bound atp synthase, delta subunit</t>
  </si>
  <si>
    <t>C5 adjusted by subunit stoichiometry</t>
  </si>
  <si>
    <t>nuoa</t>
  </si>
  <si>
    <t xml:space="preserve">nadh:ubiquinone oxidoreductase, chain a </t>
  </si>
  <si>
    <t>sdhd</t>
  </si>
  <si>
    <t>succinate dehydrogenase</t>
  </si>
  <si>
    <t>atpf</t>
  </si>
  <si>
    <t>1 atpc</t>
  </si>
  <si>
    <t>3 atpd</t>
  </si>
  <si>
    <t>1 atpg</t>
  </si>
  <si>
    <t>3 atpa</t>
  </si>
  <si>
    <t>1 atph</t>
  </si>
  <si>
    <t>2 atpf</t>
  </si>
  <si>
    <t>P0ABB4</t>
  </si>
  <si>
    <t>ATP synthase subunit beta OS=Escherichia coli (strain K12) GN=atpD PE=1 SV=2</t>
  </si>
  <si>
    <t>atpD</t>
  </si>
  <si>
    <t>P0AC41</t>
  </si>
  <si>
    <t>Succinate dehydrogenase flavoprotein subunit OS=Escherichia coli (strain K12) GN=sdhA PE=1 SV=1</t>
  </si>
  <si>
    <t>sdhA</t>
  </si>
  <si>
    <t>P33602</t>
  </si>
  <si>
    <t>NADH-quinone oxidoreductase subunit G OS=Escherichia coli (strain K12) GN=nuoG PE=1 SV=4</t>
  </si>
  <si>
    <t>nuoG</t>
  </si>
  <si>
    <t>P33599</t>
  </si>
  <si>
    <t>NADH-quinone oxidoreductase subunit C/D OS=Escherichia coli (strain K12) GN=nuoC PE=1 SV=3</t>
  </si>
  <si>
    <t>nuoC</t>
  </si>
  <si>
    <t>P0ABB0</t>
  </si>
  <si>
    <t>ATP synthase subunit alpha OS=Escherichia coli (strain K12) GN=atpA PE=1 SV=1</t>
  </si>
  <si>
    <t>atpA</t>
  </si>
  <si>
    <t>P07014</t>
  </si>
  <si>
    <t>Succinate dehydrogenase iron-sulfur subunit OS=Escherichia coli (strain K12) GN=sdhB PE=1 SV=1</t>
  </si>
  <si>
    <t>sdhB</t>
  </si>
  <si>
    <t>P31979</t>
  </si>
  <si>
    <t>NADH-quinone oxidoreductase subunit F OS=Escherichia coli (strain K12) GN=nuoF PE=1 SV=3</t>
  </si>
  <si>
    <t>nuoF</t>
  </si>
  <si>
    <t>P00393</t>
  </si>
  <si>
    <t>NADH dehydrogenase OS=Escherichia coli (strain K12) GN=ndh PE=1 SV=2</t>
  </si>
  <si>
    <t>ndh</t>
  </si>
  <si>
    <t>P0ABJ1</t>
  </si>
  <si>
    <t>Ubiquinol oxidase subunit 2 OS=Escherichia coli (strain K12) GN=cyoA PE=1 SV=1</t>
  </si>
  <si>
    <t>cyoA</t>
  </si>
  <si>
    <t>P0ABA6</t>
  </si>
  <si>
    <t>ATP synthase gamma chain OS=Escherichia coli (strain K12) GN=atpG PE=1 SV=1</t>
  </si>
  <si>
    <t>atpG</t>
  </si>
  <si>
    <t>P0AB67</t>
  </si>
  <si>
    <t>NAD(P) transhydrogenase subunit beta OS=Escherichia coli (strain K12) GN=pntB PE=1 SV=1</t>
  </si>
  <si>
    <t>pntB</t>
  </si>
  <si>
    <t>P07001</t>
  </si>
  <si>
    <t>NAD(P) transhydrogenase subunit alpha OS=Escherichia coli (strain K12) GN=pntA PE=1 SV=2</t>
  </si>
  <si>
    <t>pntA</t>
  </si>
  <si>
    <t>P0ABA4</t>
  </si>
  <si>
    <t>ATP synthase subunit delta OS=Escherichia coli (strain K12) GN=atpH PE=1 SV=1</t>
  </si>
  <si>
    <t>atpH</t>
  </si>
  <si>
    <t>P0ABA0</t>
  </si>
  <si>
    <t>ATP synthase subunit b OS=Escherichia coli (strain K12) GN=atpF PE=1 SV=1</t>
  </si>
  <si>
    <t>atpF</t>
  </si>
  <si>
    <t>P0AFD1</t>
  </si>
  <si>
    <t>NADH-quinone oxidoreductase subunit E OS=Escherichia coli (strain K12) GN=nuoE PE=1 SV=1</t>
  </si>
  <si>
    <t>nuoE</t>
  </si>
  <si>
    <t>P0ABI8</t>
  </si>
  <si>
    <t>Ubiquinol oxidase subunit 1 OS=Escherichia coli (strain K12) GN=cyoB PE=1 SV=1</t>
  </si>
  <si>
    <t>cyoB</t>
  </si>
  <si>
    <t>P0ABJ9</t>
  </si>
  <si>
    <t>Cytochrome d ubiquinol oxidase subunit 1 OS=Escherichia coli (strain K12) GN=cydA PE=1 SV=1</t>
  </si>
  <si>
    <t>cydA</t>
  </si>
  <si>
    <t>P0A6E6</t>
  </si>
  <si>
    <t>ATP synthase epsilon chain OS=Escherichia coli (strain K12) GN=atpC PE=1 SV=2</t>
  </si>
  <si>
    <t>atpC</t>
  </si>
  <si>
    <t>P0AFC7</t>
  </si>
  <si>
    <t>NADH-quinone oxidoreductase subunit B OS=Escherichia coli (strain K12) GN=nuoB PE=1 SV=1</t>
  </si>
  <si>
    <t>nuoB</t>
  </si>
  <si>
    <t>P23886</t>
  </si>
  <si>
    <t>ATP-binding/permease protein CydC OS=Escherichia coli (strain K12) GN=cydC PE=3 SV=2</t>
  </si>
  <si>
    <t>cydC</t>
  </si>
  <si>
    <t>P0AFD6</t>
  </si>
  <si>
    <t>NADH-quinone oxidoreductase subunit I OS=Escherichia coli (strain K12) GN=nuoI PE=1 SV=1</t>
  </si>
  <si>
    <t>nuoI</t>
  </si>
  <si>
    <t>P29018</t>
  </si>
  <si>
    <t>ATP-binding/permease protein CydD OS=Escherichia coli (strain K12) GN=cydD PE=1 SV=3</t>
  </si>
  <si>
    <t>cydD</t>
  </si>
  <si>
    <t>P0AB98</t>
  </si>
  <si>
    <t>ATP synthase subunit a OS=Escherichia coli (strain K12) GN=atpB PE=1 SV=1</t>
  </si>
  <si>
    <t>atpB</t>
  </si>
  <si>
    <t>P0AFC3</t>
  </si>
  <si>
    <t>NADH-quinone oxidoreductase subunit A OS=Escherichia coli (strain K12) GN=nuoA PE=3 SV=1</t>
  </si>
  <si>
    <t>nuoA</t>
  </si>
  <si>
    <t>P0ABK2</t>
  </si>
  <si>
    <t>Cytochrome d ubiquinol oxidase subunit 2 OS=Escherichia coli (strain K12) GN=cydB PE=1 SV=1</t>
  </si>
  <si>
    <t>cydB</t>
  </si>
  <si>
    <t>P0AFD4</t>
  </si>
  <si>
    <t>NADH-quinone oxidoreductase subunit H OS=Escherichia coli (strain K12) GN=nuoH PE=1 SV=1</t>
  </si>
  <si>
    <t>nuoH</t>
  </si>
  <si>
    <t>P69054</t>
  </si>
  <si>
    <t>Succinate dehydrogenase cytochrome b556 subunit OS=Escherichia coli (strain K12) GN=sdhC PE=1 SV=1</t>
  </si>
  <si>
    <t>sdhC</t>
  </si>
  <si>
    <t>P0ABJ3</t>
  </si>
  <si>
    <t>Cytochrome o ubiquinol oxidase subunit 3 OS=Escherichia coli (strain K12) GN=cyoC PE=1 SV=1</t>
  </si>
  <si>
    <t>cyoC</t>
  </si>
  <si>
    <t>P0AC44</t>
  </si>
  <si>
    <t>Succinate dehydrogenase hydrophobic membrane anchor subunit OS=Escherichia coli (strain K12) GN=sdhD PE=1 SV=1</t>
  </si>
  <si>
    <t>sdhD</t>
  </si>
  <si>
    <t>P68699</t>
  </si>
  <si>
    <t>ATP synthase subunit c OS=Escherichia coli (strain K12) GN=atpE PE=1 SV=1</t>
  </si>
  <si>
    <t>atpE</t>
  </si>
  <si>
    <t>P0AFE4</t>
  </si>
  <si>
    <t>NADH-quinone oxidoreductase subunit K OS=Escherichia coli (strain K12) GN=nuoK PE=1 SV=1</t>
  </si>
  <si>
    <t>nuoK</t>
  </si>
  <si>
    <t>P0AFF0</t>
  </si>
  <si>
    <t>NADH-quinone oxidoreductase subunit N OS=Escherichia coli (strain K12) GN=nuoN PE=1 SV=2</t>
  </si>
  <si>
    <t>nuoN</t>
  </si>
  <si>
    <t>P0AFE8</t>
  </si>
  <si>
    <t>NADH-quinone oxidoreductase subunit M OS=Escherichia coli (strain K12) GN=nuoM PE=1 SV=1</t>
  </si>
  <si>
    <t>nuoM</t>
  </si>
  <si>
    <t>P0ABJ6</t>
  </si>
  <si>
    <t>Cytochrome o ubiquinol oxidase protein CyoD OS=Escherichia coli (strain K12) GN=cyoD PE=1 SV=1</t>
  </si>
  <si>
    <t>cyoD</t>
  </si>
  <si>
    <t>P33607</t>
  </si>
  <si>
    <t>NADH-quinone oxidoreductase subunit L OS=Escherichia coli (strain K12) GN=nuoL PE=1 SV=2</t>
  </si>
  <si>
    <t>nuoL</t>
  </si>
  <si>
    <t>Uniprot Accession</t>
  </si>
  <si>
    <t>Description</t>
  </si>
  <si>
    <t>Gene</t>
  </si>
  <si>
    <t>Peptides used for quantitation</t>
  </si>
  <si>
    <t>Confidence score</t>
  </si>
  <si>
    <t>Molecular weight (Da)</t>
  </si>
  <si>
    <t>Glucose</t>
  </si>
  <si>
    <t>Acetate</t>
  </si>
  <si>
    <t>Fumarate</t>
  </si>
  <si>
    <t>Glucosamine</t>
  </si>
  <si>
    <t>Glycerol</t>
  </si>
  <si>
    <t>Pyruvate</t>
  </si>
  <si>
    <t>Chemostat µ=0.5</t>
  </si>
  <si>
    <t>Chemostat µ=0.35</t>
  </si>
  <si>
    <t>Chemostat µ=0.20</t>
  </si>
  <si>
    <t>Chemostat µ=0.12</t>
  </si>
  <si>
    <t>Xylose</t>
  </si>
  <si>
    <t>Mannose</t>
  </si>
  <si>
    <t xml:space="preserve">Galactose </t>
  </si>
  <si>
    <t>Succinate</t>
  </si>
  <si>
    <t>Fructose</t>
  </si>
  <si>
    <t>P0AFE0</t>
  </si>
  <si>
    <t>nuoJ</t>
  </si>
  <si>
    <t>B</t>
  </si>
  <si>
    <t>C</t>
  </si>
  <si>
    <t>D</t>
  </si>
  <si>
    <t>E</t>
  </si>
  <si>
    <t>F</t>
  </si>
  <si>
    <t>H</t>
  </si>
  <si>
    <t>low confidence</t>
  </si>
  <si>
    <t>subunits</t>
  </si>
  <si>
    <t>ATP</t>
  </si>
  <si>
    <t>Cyd</t>
  </si>
  <si>
    <t>Cyo</t>
  </si>
  <si>
    <t>Nuo</t>
  </si>
  <si>
    <t>Ndh</t>
  </si>
  <si>
    <t>Sdh</t>
  </si>
  <si>
    <t>Pnt</t>
  </si>
  <si>
    <t>Fo</t>
  </si>
  <si>
    <t>All</t>
  </si>
  <si>
    <t>pyridine nucleotide transhydrogenase, beta subunit (ec:1,6,1,2)</t>
  </si>
  <si>
    <t>pyridine nucleotide transhydrogenase, alpha subunit (ec:1,6,1,2)</t>
  </si>
  <si>
    <t>1 pntb</t>
  </si>
  <si>
    <t>1 pnta</t>
  </si>
  <si>
    <t>respiratory nadh dehydrogenase 2/cupric reductase</t>
  </si>
  <si>
    <t>Valgepea et al</t>
  </si>
  <si>
    <t>Schmidt et al</t>
  </si>
  <si>
    <t>normalized Fo</t>
  </si>
  <si>
    <t>MG1655</t>
  </si>
  <si>
    <t>NCM3722</t>
  </si>
  <si>
    <t>BW25113</t>
  </si>
  <si>
    <r>
      <t xml:space="preserve">cytochrome </t>
    </r>
    <r>
      <rPr>
        <i/>
        <sz val="11"/>
        <color theme="1"/>
        <rFont val="Calibri"/>
        <family val="2"/>
        <scheme val="minor"/>
      </rPr>
      <t>bd</t>
    </r>
    <r>
      <rPr>
        <sz val="11"/>
        <color theme="1"/>
        <rFont val="Calibri"/>
        <family val="2"/>
        <scheme val="minor"/>
      </rPr>
      <t>-I terminal oxidase</t>
    </r>
  </si>
  <si>
    <t>growth rate</t>
  </si>
  <si>
    <t>total (normalized to ATPase)</t>
  </si>
  <si>
    <t>Fo (normalized to ATPase)</t>
  </si>
  <si>
    <t>AVERAGE (molecules/fL)</t>
  </si>
  <si>
    <t>gene name</t>
  </si>
  <si>
    <t>Growth rate (1/h)</t>
  </si>
  <si>
    <t>b0733</t>
  </si>
  <si>
    <t>b0734</t>
  </si>
  <si>
    <t>b0886</t>
  </si>
  <si>
    <t>b0887</t>
  </si>
  <si>
    <t>cydX</t>
  </si>
  <si>
    <t>b4515</t>
  </si>
  <si>
    <t>P56100</t>
  </si>
  <si>
    <t>b0432</t>
  </si>
  <si>
    <t>b0431</t>
  </si>
  <si>
    <t>b0430</t>
  </si>
  <si>
    <t>b0429</t>
  </si>
  <si>
    <t>b3734</t>
  </si>
  <si>
    <t>b3738</t>
  </si>
  <si>
    <t>b3731</t>
  </si>
  <si>
    <t>b3732</t>
  </si>
  <si>
    <t>b3737</t>
  </si>
  <si>
    <t>b3736</t>
  </si>
  <si>
    <t>b3733</t>
  </si>
  <si>
    <t>b3735</t>
  </si>
  <si>
    <t>atpI</t>
  </si>
  <si>
    <t>b3739</t>
  </si>
  <si>
    <t>P0ABC0</t>
  </si>
  <si>
    <t>b1109</t>
  </si>
  <si>
    <t>b2288</t>
  </si>
  <si>
    <t>b2287</t>
  </si>
  <si>
    <t>b2286</t>
  </si>
  <si>
    <t>b2285</t>
  </si>
  <si>
    <t>b2284</t>
  </si>
  <si>
    <t>b2283</t>
  </si>
  <si>
    <t>b2282</t>
  </si>
  <si>
    <t>b2281</t>
  </si>
  <si>
    <t>b2280</t>
  </si>
  <si>
    <t>b2279</t>
  </si>
  <si>
    <t>b2278</t>
  </si>
  <si>
    <t>b2277</t>
  </si>
  <si>
    <t>b2276</t>
  </si>
  <si>
    <t>b1603</t>
  </si>
  <si>
    <t>b1602</t>
  </si>
  <si>
    <t>cyoE</t>
  </si>
  <si>
    <t>b0428</t>
  </si>
  <si>
    <t>P0AEA5</t>
  </si>
  <si>
    <t>MW(kDa)</t>
  </si>
  <si>
    <t>b0723</t>
  </si>
  <si>
    <t>b0724</t>
  </si>
  <si>
    <t>b0721</t>
  </si>
  <si>
    <t>b0722</t>
  </si>
  <si>
    <t>sdhE</t>
  </si>
  <si>
    <t>b2897</t>
  </si>
  <si>
    <t>P64559</t>
  </si>
  <si>
    <t>normalized by the MW</t>
  </si>
  <si>
    <t>P08839</t>
  </si>
  <si>
    <t>ptsI</t>
  </si>
  <si>
    <t>P69786</t>
  </si>
  <si>
    <t>ptsG</t>
  </si>
  <si>
    <t>msb20209536-sup-0010-datasetev9</t>
  </si>
  <si>
    <t>2 PtsG</t>
  </si>
  <si>
    <t>1 PtsH</t>
  </si>
  <si>
    <t>2 PtsI</t>
  </si>
  <si>
    <t>1 Crr</t>
  </si>
  <si>
    <t>1 Dld</t>
  </si>
  <si>
    <t>3 AmtB</t>
  </si>
  <si>
    <t>1 Sbp</t>
  </si>
  <si>
    <t>1 PitA</t>
  </si>
  <si>
    <t>pitA</t>
  </si>
  <si>
    <t>b3493</t>
  </si>
  <si>
    <t>P0AFJ7</t>
  </si>
  <si>
    <t>sbp</t>
  </si>
  <si>
    <t>b3917</t>
  </si>
  <si>
    <t>P0AG78</t>
  </si>
  <si>
    <t>amtB</t>
  </si>
  <si>
    <t>b0451</t>
  </si>
  <si>
    <t>P69681</t>
  </si>
  <si>
    <t>dld</t>
  </si>
  <si>
    <t>b2133</t>
  </si>
  <si>
    <t>P06149</t>
  </si>
  <si>
    <t>crr</t>
  </si>
  <si>
    <t>b2417</t>
  </si>
  <si>
    <t>P69783</t>
  </si>
  <si>
    <t>b2416</t>
  </si>
  <si>
    <t>ptsH</t>
  </si>
  <si>
    <t>b2415</t>
  </si>
  <si>
    <t>P0AA04</t>
  </si>
  <si>
    <t>b1101</t>
  </si>
  <si>
    <t>ATP per area</t>
  </si>
  <si>
    <t>energy production and conversion</t>
  </si>
  <si>
    <t>metabolism</t>
  </si>
  <si>
    <t>ATPSYN-CPLX</t>
  </si>
  <si>
    <t>[atpC]_1[atpD]_3[atpG]_1[atpA]_3[atpH]_1[atpF]_2[atpE]_10[atpB]_1</t>
  </si>
  <si>
    <t>glucose_minimal</t>
  </si>
  <si>
    <t>peebo_2015</t>
  </si>
  <si>
    <t>Peebo et al. 2015</t>
  </si>
  <si>
    <t>rich</t>
  </si>
  <si>
    <t>cog_category</t>
  </si>
  <si>
    <t>cog_class</t>
  </si>
  <si>
    <t>cog_letter</t>
  </si>
  <si>
    <t>complex</t>
  </si>
  <si>
    <t>complex_annotation</t>
  </si>
  <si>
    <t>complex_mass_kda</t>
  </si>
  <si>
    <t>condition</t>
  </si>
  <si>
    <t>dataset</t>
  </si>
  <si>
    <t>dataset_name</t>
  </si>
  <si>
    <t>formula</t>
  </si>
  <si>
    <t>growth_rate_hr</t>
  </si>
  <si>
    <t>max_number</t>
  </si>
  <si>
    <t>mean_number</t>
  </si>
  <si>
    <t>median_number</t>
  </si>
  <si>
    <t>min_number</t>
  </si>
  <si>
    <t>strain</t>
  </si>
  <si>
    <t>gene_product</t>
  </si>
  <si>
    <t>tot_per_cell</t>
  </si>
  <si>
    <t>fg_per_cell</t>
  </si>
  <si>
    <t>n_subunits</t>
  </si>
  <si>
    <t>n_units</t>
  </si>
  <si>
    <t>CYT-D-UBIOX-CPLX</t>
  </si>
  <si>
    <t>cytochrome &lt;i&gt;bd&lt;/i&gt;-I ubiquinol oxidase</t>
  </si>
  <si>
    <t>[cydA]_1[cydB]_1</t>
  </si>
  <si>
    <t>CYT-O-UBIOX-CPLX</t>
  </si>
  <si>
    <t>cytochrome &lt;i&gt;bo&lt;sub&gt;3&lt;/sub&gt;&lt;/i&gt; ubiquinol oxidase</t>
  </si>
  <si>
    <t>[cyoD]_1[cyoB]_1[cyoA]_1</t>
  </si>
  <si>
    <t>NADH-DHI-CPLX</t>
  </si>
  <si>
    <t>NADH:quinone oxidoreductase I</t>
  </si>
  <si>
    <t>[nuoJ]_1[nuoI]_1[nuoH]_1[nuoG]_1[nuoF]_1[nuoE]_1[nuoC]_1[nuoB]_1[nuoA]_1</t>
  </si>
  <si>
    <t>PYRNUTRANSHYDROGEN-CPLX</t>
  </si>
  <si>
    <t>pyridine nucleotide transhydrogenase</t>
  </si>
  <si>
    <t>SUCC-DEHASE</t>
  </si>
  <si>
    <t>succinate:quinone oxidoreductase subcomplex</t>
  </si>
  <si>
    <t>[sdhD]_1[sdhA]_1[sdhB]_1</t>
  </si>
  <si>
    <t>none assigned</t>
  </si>
  <si>
    <t>NADH:quinone oxidoreductase II</t>
  </si>
  <si>
    <t>pyridine nucleotide transhydrogenase subunit &amp;beta;</t>
  </si>
  <si>
    <t>pyridine nucleotide transhydrogenase subunit &amp;alpha;</t>
  </si>
  <si>
    <t>PntB</t>
  </si>
  <si>
    <t>PntA</t>
  </si>
  <si>
    <t>Pnt ave</t>
  </si>
  <si>
    <t>absolute mass fraction</t>
  </si>
  <si>
    <t>Peebo et al 2015</t>
  </si>
  <si>
    <t>substrate</t>
  </si>
  <si>
    <t>P/O calculations from proteomics data</t>
  </si>
  <si>
    <t>mu</t>
  </si>
  <si>
    <t>MRE2</t>
  </si>
  <si>
    <t>MRE3</t>
  </si>
  <si>
    <t>MRE 4</t>
  </si>
  <si>
    <t>MRE 5</t>
  </si>
  <si>
    <t>MRE 6</t>
  </si>
  <si>
    <t>MRE 7</t>
  </si>
  <si>
    <t>MRE 8</t>
  </si>
  <si>
    <t>MRE 9</t>
  </si>
  <si>
    <t>P/O number, simulation data integrating growth rate dependent membrane capacity</t>
  </si>
  <si>
    <t>error</t>
  </si>
  <si>
    <t>MSA (%)</t>
  </si>
  <si>
    <t>MSA</t>
  </si>
  <si>
    <t>tab:</t>
  </si>
  <si>
    <t>Supplementary Data S7</t>
  </si>
  <si>
    <t>summary of experimental and in silico P/O number calculations</t>
  </si>
  <si>
    <r>
      <rPr>
        <b/>
        <sz val="11"/>
        <color theme="1"/>
        <rFont val="Calibri"/>
        <family val="2"/>
        <scheme val="minor"/>
      </rPr>
      <t>PO calculation</t>
    </r>
    <r>
      <rPr>
        <sz val="11"/>
        <color theme="1"/>
        <rFont val="Calibri"/>
        <family val="2"/>
        <scheme val="minor"/>
      </rPr>
      <t xml:space="preserve">: calculation and comparison of experimental and in silico P/O numbers with line fitting for determination of P/O number inflection point </t>
    </r>
  </si>
  <si>
    <t>Mori M, Zhang Z, Banaei-Esfahani A, Lalanne JB, Okano H, Collins BC, Schmidt A, Schubert OT, Lee DS, Li GW, Aebersold R, Hwa T, Ludwig C. 2021. From coarse to fine: the absolute Escherichia coli proteome under diverse growth conditions. Mol Syst Biol 17:e9536.</t>
  </si>
  <si>
    <t>Peebo K, Valgepea K, Maser A, Nahku R, Adamberg K, Vilu R. 2015. Proteome reallocation in Escherichia coli with increasing specific growth rate. Mol Biosyst 11:1184-93</t>
  </si>
  <si>
    <t>Schmidt A, Kochanowski K, Vedelaar S, Ahrne E, Volkmer B, Callipo L, Knoops K, Bauer M, Aebersold R, Heinemann M. 2016. The quantitative and condition-dependent Escherichia coli proteome. Nat Biotechnol 34:104-10.</t>
  </si>
  <si>
    <t>original data, Table S5</t>
  </si>
  <si>
    <t>Valgepea K, Adamberg K, Seiman A, Vilu R. 2013. Escherichia coli achieves faster growth by increasing catalytic and translation rates of proteins. Mol Biosyst 9:2344-58.</t>
  </si>
  <si>
    <t>original data</t>
  </si>
  <si>
    <t>collated data from Belliveau et al 2021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</si>
  <si>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Chemical and Biological Engineering, Center for Biofilm Engineering, Montana State University, Bozeman, MT USA</t>
    </r>
  </si>
  <si>
    <t>average:</t>
  </si>
  <si>
    <r>
      <rPr>
        <b/>
        <sz val="11"/>
        <color theme="1"/>
        <rFont val="Calibri"/>
        <family val="2"/>
        <scheme val="minor"/>
      </rPr>
      <t>Valgepea</t>
    </r>
    <r>
      <rPr>
        <sz val="11"/>
        <color theme="1"/>
        <rFont val="Calibri"/>
        <family val="2"/>
        <scheme val="minor"/>
      </rPr>
      <t>: experimental proteomics data used for P/O calculation, Valgepea et al 2013</t>
    </r>
  </si>
  <si>
    <r>
      <rPr>
        <b/>
        <sz val="11"/>
        <color theme="1"/>
        <rFont val="Calibri"/>
        <family val="2"/>
        <scheme val="minor"/>
      </rPr>
      <t>Schmidt</t>
    </r>
    <r>
      <rPr>
        <sz val="11"/>
        <color theme="1"/>
        <rFont val="Calibri"/>
        <family val="2"/>
        <scheme val="minor"/>
      </rPr>
      <t>: experimental proteomics data used for P/O calculation, Schmidt et al 2016</t>
    </r>
  </si>
  <si>
    <r>
      <rPr>
        <b/>
        <sz val="11"/>
        <color theme="1"/>
        <rFont val="Calibri"/>
        <family val="2"/>
        <scheme val="minor"/>
      </rPr>
      <t>Peebo</t>
    </r>
    <r>
      <rPr>
        <sz val="11"/>
        <color theme="1"/>
        <rFont val="Calibri"/>
        <family val="2"/>
        <scheme val="minor"/>
      </rPr>
      <t>: experimental proteomics data used for P/O calculation, Peebo et al 2015</t>
    </r>
  </si>
  <si>
    <r>
      <rPr>
        <b/>
        <sz val="11"/>
        <color theme="1"/>
        <rFont val="Calibri"/>
        <family val="2"/>
        <scheme val="minor"/>
      </rPr>
      <t>Mori</t>
    </r>
    <r>
      <rPr>
        <sz val="11"/>
        <color theme="1"/>
        <rFont val="Calibri"/>
        <family val="2"/>
        <scheme val="minor"/>
      </rPr>
      <t>: experimental proteomics data used for P/O calculation, Mori et al 2021</t>
    </r>
  </si>
  <si>
    <t>MG1655, BW25110</t>
  </si>
  <si>
    <t>NCM3719</t>
  </si>
  <si>
    <t>Mori et al 2021</t>
  </si>
  <si>
    <t>MSA 2%</t>
  </si>
  <si>
    <t>MSA 3%</t>
  </si>
  <si>
    <t>MSA 4%</t>
  </si>
  <si>
    <t>MSA 5%</t>
  </si>
  <si>
    <t>MSA 6%</t>
  </si>
  <si>
    <t>MSA 7%</t>
  </si>
  <si>
    <t>MSA 8%</t>
  </si>
  <si>
    <t>MSA 9%</t>
  </si>
  <si>
    <t>P/O number</t>
  </si>
  <si>
    <t>*assumes MSA vs growth rate slope the same as MG1655</t>
  </si>
  <si>
    <t>Supporting Information for</t>
  </si>
  <si>
    <r>
      <t>*</t>
    </r>
    <r>
      <rPr>
        <sz val="11"/>
        <color theme="1"/>
        <rFont val="Calibri"/>
        <family val="2"/>
        <scheme val="minor"/>
      </rPr>
      <t>corresponding author: R.P.C., Email: rossc@montana.edu</t>
    </r>
  </si>
  <si>
    <t>Experimental P/O data</t>
  </si>
  <si>
    <t>Computational P/O data</t>
  </si>
  <si>
    <t>Cell Geometry and Membrane Protein Crowding Constrain Growth Rate, Overflow Metabolism, Respiration, and Maintenance Energy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</si>
  <si>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Biological and Environmental Sciences, Carroll College, Helena, MT USA</t>
    </r>
  </si>
  <si>
    <r>
      <t>Ross P. Carlson</t>
    </r>
    <r>
      <rPr>
        <vertAlign val="superscript"/>
        <sz val="11"/>
        <color theme="1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, Tomáš Gedeon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Mauricio Garcia Benitez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William R. Harcombe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Radhakrishnan Mahadevan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 Ashley E. Beck</t>
    </r>
    <r>
      <rPr>
        <vertAlign val="superscript"/>
        <sz val="11"/>
        <color theme="1"/>
        <rFont val="Calibri"/>
        <family val="2"/>
        <scheme val="minor"/>
      </rPr>
      <t>5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</si>
  <si>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Mathematical Sciences, Montana State University, Bozeman, MT USA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</si>
  <si>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Ecology, Evolution, and Behavior, University of Minnesota, St. Paul, MN USA</t>
    </r>
  </si>
  <si>
    <t>3.     Department of Chemical Engineering and Applied Chemistry, University of Toronto,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</si>
</sst>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  <charset val="1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 wrapText="1"/>
    </xf>
    <xf numFmtId="2" fontId="6" fillId="0" borderId="0" xfId="1" applyNumberFormat="1" applyFont="1" applyAlignment="1">
      <alignment horizontal="left" vertical="top" wrapText="1"/>
    </xf>
    <xf numFmtId="2" fontId="6" fillId="0" borderId="0" xfId="1" applyNumberFormat="1" applyFont="1" applyAlignment="1">
      <alignment horizontal="left" vertical="top"/>
    </xf>
    <xf numFmtId="2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2" fontId="5" fillId="0" borderId="0" xfId="0" applyNumberFormat="1" applyFont="1" applyAlignment="1">
      <alignment horizontal="left" vertical="top"/>
    </xf>
    <xf numFmtId="0" fontId="0" fillId="2" borderId="0" xfId="0" applyFill="1" applyAlignment="1">
      <alignment horizont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</cellXfs>
  <cellStyles count="3">
    <cellStyle name="Normal" xfId="0" builtinId="0"/>
    <cellStyle name="Normal 2" xfId="1" xr:uid="{0FE64514-2016-4406-B932-6EB92A69F442}"/>
    <cellStyle name="Normal 3" xfId="2" xr:uid="{A6CB0EDF-CDCB-4263-836A-1CC19F11F82A}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E9FB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Valgepea et 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pattFill prst="dkDn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'PO calculation'!$D$32:$H$32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0.41</c:v>
                </c:pt>
                <c:pt idx="4">
                  <c:v>0.49</c:v>
                </c:pt>
              </c:numCache>
            </c:numRef>
          </c:xVal>
          <c:yVal>
            <c:numRef>
              <c:f>'PO calculation'!$D$40:$H$40</c:f>
              <c:numCache>
                <c:formatCode>General</c:formatCode>
                <c:ptCount val="5"/>
                <c:pt idx="0">
                  <c:v>1.116647507217492</c:v>
                </c:pt>
                <c:pt idx="1">
                  <c:v>1.138190361557113</c:v>
                </c:pt>
                <c:pt idx="2">
                  <c:v>1.1699687476124259</c:v>
                </c:pt>
                <c:pt idx="3">
                  <c:v>1.2119211782356321</c:v>
                </c:pt>
                <c:pt idx="4">
                  <c:v>1.2277284715235803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0-4083-AB42-EF7D57EA18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 calculation'!$J$43:$M$43</c:f>
              <c:numCache>
                <c:formatCode>General</c:formatCode>
                <c:ptCount val="4"/>
              </c:numCache>
            </c:numRef>
          </c:xVal>
          <c:yVal>
            <c:numRef>
              <c:f>'PO calculation'!$J$53:$M$53</c:f>
              <c:numCache>
                <c:formatCode>General</c:formatCode>
                <c:ptCount val="4"/>
                <c:pt idx="0">
                  <c:v>1.2593131500997028</c:v>
                </c:pt>
                <c:pt idx="1">
                  <c:v>1.1915063286734575</c:v>
                </c:pt>
                <c:pt idx="2">
                  <c:v>1.2201548247066989</c:v>
                </c:pt>
                <c:pt idx="3">
                  <c:v>1.2592603254633685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0-4083-AB42-EF7D57EA1854}"/>
            </c:ext>
          </c:extLst>
        </c:ser>
        <c:ser>
          <c:idx val="2"/>
          <c:order val="2"/>
          <c:tx>
            <c:v>Schmidt et 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dkDnDiag">
                <a:fgClr>
                  <a:srgbClr val="7030A0"/>
                </a:fgClr>
                <a:bgClr>
                  <a:schemeClr val="bg1"/>
                </a:bgClr>
              </a:pattFill>
              <a:ln w="15875">
                <a:solidFill>
                  <a:srgbClr val="7030A0"/>
                </a:solidFill>
              </a:ln>
              <a:effectLst/>
            </c:spPr>
          </c:marker>
          <c:xVal>
            <c:numRef>
              <c:f>'PO calculation'!$D$44:$R$44</c:f>
              <c:numCache>
                <c:formatCode>General</c:formatCode>
                <c:ptCount val="15"/>
                <c:pt idx="0">
                  <c:v>0.12</c:v>
                </c:pt>
                <c:pt idx="1">
                  <c:v>0.2</c:v>
                </c:pt>
                <c:pt idx="2">
                  <c:v>0.26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0.57999999999999996</c:v>
                </c:pt>
                <c:pt idx="14">
                  <c:v>0.65</c:v>
                </c:pt>
              </c:numCache>
            </c:numRef>
          </c:xVal>
          <c:yVal>
            <c:numRef>
              <c:f>'PO calculation'!$D$53:$R$53</c:f>
              <c:numCache>
                <c:formatCode>General</c:formatCode>
                <c:ptCount val="15"/>
                <c:pt idx="0">
                  <c:v>1.1571253533653663</c:v>
                </c:pt>
                <c:pt idx="1">
                  <c:v>1.1948188932970241</c:v>
                </c:pt>
                <c:pt idx="2">
                  <c:v>1.1509212836182439</c:v>
                </c:pt>
                <c:pt idx="3">
                  <c:v>1.1237747091123194</c:v>
                </c:pt>
                <c:pt idx="4">
                  <c:v>1.2091219208689017</c:v>
                </c:pt>
                <c:pt idx="5">
                  <c:v>1.1763951997615225</c:v>
                </c:pt>
                <c:pt idx="6">
                  <c:v>1.2593131500997028</c:v>
                </c:pt>
                <c:pt idx="7">
                  <c:v>1.1915063286734575</c:v>
                </c:pt>
                <c:pt idx="8">
                  <c:v>1.2201548247066989</c:v>
                </c:pt>
                <c:pt idx="9">
                  <c:v>1.2592603254633685</c:v>
                </c:pt>
                <c:pt idx="10">
                  <c:v>1.2134673683408483</c:v>
                </c:pt>
                <c:pt idx="11">
                  <c:v>1.1802858793861741</c:v>
                </c:pt>
                <c:pt idx="12">
                  <c:v>1.0573559224992386</c:v>
                </c:pt>
                <c:pt idx="13">
                  <c:v>1.1565106662507654</c:v>
                </c:pt>
                <c:pt idx="14">
                  <c:v>1.1263521059741615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3-4D82-B88E-A4A74DF44E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dkDnDiag">
                <a:fgClr>
                  <a:schemeClr val="accent2">
                    <a:lumMod val="7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'PO calculation'!$D$57:$K$57</c:f>
              <c:numCache>
                <c:formatCode>General</c:formatCode>
                <c:ptCount val="8"/>
                <c:pt idx="0">
                  <c:v>0.21</c:v>
                </c:pt>
                <c:pt idx="1">
                  <c:v>0.22</c:v>
                </c:pt>
                <c:pt idx="2">
                  <c:v>0.25</c:v>
                </c:pt>
                <c:pt idx="3">
                  <c:v>0.26</c:v>
                </c:pt>
                <c:pt idx="4">
                  <c:v>0.31</c:v>
                </c:pt>
                <c:pt idx="5">
                  <c:v>0.35</c:v>
                </c:pt>
                <c:pt idx="6">
                  <c:v>0.36</c:v>
                </c:pt>
                <c:pt idx="7">
                  <c:v>0.41</c:v>
                </c:pt>
              </c:numCache>
            </c:numRef>
          </c:xVal>
          <c:yVal>
            <c:numRef>
              <c:f>'PO calculation'!$D$65:$K$65</c:f>
              <c:numCache>
                <c:formatCode>General</c:formatCode>
                <c:ptCount val="8"/>
                <c:pt idx="0">
                  <c:v>1120.0289656043699</c:v>
                </c:pt>
                <c:pt idx="1">
                  <c:v>1173.40020917332</c:v>
                </c:pt>
                <c:pt idx="2">
                  <c:v>950.33568738189103</c:v>
                </c:pt>
                <c:pt idx="3">
                  <c:v>1236.8325530155701</c:v>
                </c:pt>
                <c:pt idx="4">
                  <c:v>1364.70192618289</c:v>
                </c:pt>
                <c:pt idx="5">
                  <c:v>1073.3345011305</c:v>
                </c:pt>
                <c:pt idx="6">
                  <c:v>1542.69245863221</c:v>
                </c:pt>
                <c:pt idx="7">
                  <c:v>1831.9397710999999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7-4BD6-AFB7-289848A118B4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pattFill prst="dkDnDiag">
                <a:fgClr>
                  <a:schemeClr val="accent2">
                    <a:lumMod val="75000"/>
                  </a:schemeClr>
                </a:fgClr>
                <a:bgClr>
                  <a:schemeClr val="bg1"/>
                </a:bgClr>
              </a:pattFill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'PO calculation'!$D$57:$T$57</c:f>
              <c:numCache>
                <c:formatCode>General</c:formatCode>
                <c:ptCount val="17"/>
                <c:pt idx="0">
                  <c:v>0.21</c:v>
                </c:pt>
                <c:pt idx="1">
                  <c:v>0.22</c:v>
                </c:pt>
                <c:pt idx="2">
                  <c:v>0.25</c:v>
                </c:pt>
                <c:pt idx="3">
                  <c:v>0.26</c:v>
                </c:pt>
                <c:pt idx="4">
                  <c:v>0.31</c:v>
                </c:pt>
                <c:pt idx="5">
                  <c:v>0.35</c:v>
                </c:pt>
                <c:pt idx="6">
                  <c:v>0.36</c:v>
                </c:pt>
                <c:pt idx="7">
                  <c:v>0.41</c:v>
                </c:pt>
                <c:pt idx="8">
                  <c:v>0.42</c:v>
                </c:pt>
                <c:pt idx="9">
                  <c:v>0.45</c:v>
                </c:pt>
                <c:pt idx="10">
                  <c:v>0.46</c:v>
                </c:pt>
                <c:pt idx="11">
                  <c:v>0.51</c:v>
                </c:pt>
                <c:pt idx="12">
                  <c:v>0.53</c:v>
                </c:pt>
                <c:pt idx="13">
                  <c:v>0.55000000000000004</c:v>
                </c:pt>
                <c:pt idx="14">
                  <c:v>0.63</c:v>
                </c:pt>
                <c:pt idx="15">
                  <c:v>0.65</c:v>
                </c:pt>
                <c:pt idx="16">
                  <c:v>0.73</c:v>
                </c:pt>
              </c:numCache>
            </c:numRef>
          </c:xVal>
          <c:yVal>
            <c:numRef>
              <c:f>'PO calculation'!$D$67:$T$67</c:f>
              <c:numCache>
                <c:formatCode>General</c:formatCode>
                <c:ptCount val="17"/>
                <c:pt idx="0">
                  <c:v>0.95881900776906448</c:v>
                </c:pt>
                <c:pt idx="1">
                  <c:v>0.94879987161741619</c:v>
                </c:pt>
                <c:pt idx="2">
                  <c:v>0.98602353461604897</c:v>
                </c:pt>
                <c:pt idx="3">
                  <c:v>0.89885996865282891</c:v>
                </c:pt>
                <c:pt idx="4">
                  <c:v>1.0138305573082489</c:v>
                </c:pt>
                <c:pt idx="5">
                  <c:v>0.97450925190273863</c:v>
                </c:pt>
                <c:pt idx="6">
                  <c:v>0.96629104751433281</c:v>
                </c:pt>
                <c:pt idx="7">
                  <c:v>1.0154012041862588</c:v>
                </c:pt>
                <c:pt idx="8">
                  <c:v>1.0274522986985131</c:v>
                </c:pt>
                <c:pt idx="9">
                  <c:v>0.98047833542367624</c:v>
                </c:pt>
                <c:pt idx="10">
                  <c:v>1.0288039981729491</c:v>
                </c:pt>
                <c:pt idx="11">
                  <c:v>1.0506001028213745</c:v>
                </c:pt>
                <c:pt idx="12">
                  <c:v>1.0568040652686359</c:v>
                </c:pt>
                <c:pt idx="13">
                  <c:v>0.97499598404719678</c:v>
                </c:pt>
                <c:pt idx="14">
                  <c:v>1.0419682437262423</c:v>
                </c:pt>
                <c:pt idx="15">
                  <c:v>1.0116016530659846</c:v>
                </c:pt>
                <c:pt idx="16">
                  <c:v>1.0451117883827894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076-B75C-ACF49C1F80F4}"/>
            </c:ext>
          </c:extLst>
        </c:ser>
        <c:ser>
          <c:idx val="4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0261175630564378E-2"/>
                  <c:y val="0.34612801065496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'PO calculation'!$AJ$26:$AT$26</c:f>
                <c:numCache>
                  <c:formatCode>General</c:formatCode>
                  <c:ptCount val="11"/>
                  <c:pt idx="0">
                    <c:v>6.4774415551559911E-2</c:v>
                  </c:pt>
                  <c:pt idx="1">
                    <c:v>3.9071153582908635E-2</c:v>
                  </c:pt>
                  <c:pt idx="2">
                    <c:v>3.4384465746628616E-2</c:v>
                  </c:pt>
                  <c:pt idx="3">
                    <c:v>4.163806959466089E-2</c:v>
                  </c:pt>
                  <c:pt idx="4">
                    <c:v>3.0564323337292379E-2</c:v>
                  </c:pt>
                  <c:pt idx="5">
                    <c:v>5.1474374226102189E-2</c:v>
                  </c:pt>
                  <c:pt idx="6">
                    <c:v>5.2818956416536042E-2</c:v>
                  </c:pt>
                  <c:pt idx="7">
                    <c:v>3.4980301934987981E-2</c:v>
                  </c:pt>
                  <c:pt idx="8">
                    <c:v>6.4354351418918002E-2</c:v>
                  </c:pt>
                  <c:pt idx="9">
                    <c:v>5.35480161488779E-2</c:v>
                  </c:pt>
                </c:numCache>
              </c:numRef>
            </c:plus>
            <c:minus>
              <c:numRef>
                <c:f>'PO calculation'!$AJ$26:$AT$26</c:f>
                <c:numCache>
                  <c:formatCode>General</c:formatCode>
                  <c:ptCount val="11"/>
                  <c:pt idx="0">
                    <c:v>6.4774415551559911E-2</c:v>
                  </c:pt>
                  <c:pt idx="1">
                    <c:v>3.9071153582908635E-2</c:v>
                  </c:pt>
                  <c:pt idx="2">
                    <c:v>3.4384465746628616E-2</c:v>
                  </c:pt>
                  <c:pt idx="3">
                    <c:v>4.163806959466089E-2</c:v>
                  </c:pt>
                  <c:pt idx="4">
                    <c:v>3.0564323337292379E-2</c:v>
                  </c:pt>
                  <c:pt idx="5">
                    <c:v>5.1474374226102189E-2</c:v>
                  </c:pt>
                  <c:pt idx="6">
                    <c:v>5.2818956416536042E-2</c:v>
                  </c:pt>
                  <c:pt idx="7">
                    <c:v>3.4980301934987981E-2</c:v>
                  </c:pt>
                  <c:pt idx="8">
                    <c:v>6.4354351418918002E-2</c:v>
                  </c:pt>
                  <c:pt idx="9">
                    <c:v>5.35480161488779E-2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 calculation'!$AJ$24:$AS$24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0.56699999999999995</c:v>
                </c:pt>
                <c:pt idx="8">
                  <c:v>0.625</c:v>
                </c:pt>
                <c:pt idx="9">
                  <c:v>0.67500000000000004</c:v>
                </c:pt>
              </c:numCache>
            </c:numRef>
          </c:xVal>
          <c:yVal>
            <c:numRef>
              <c:f>'PO calculation'!$AJ$25:$AS$25</c:f>
              <c:numCache>
                <c:formatCode>0.00</c:formatCode>
                <c:ptCount val="10"/>
                <c:pt idx="0">
                  <c:v>1.4162357864877739</c:v>
                </c:pt>
                <c:pt idx="1">
                  <c:v>1.2064067573687194</c:v>
                </c:pt>
                <c:pt idx="2">
                  <c:v>1.102112583501039</c:v>
                </c:pt>
                <c:pt idx="3">
                  <c:v>1.0591084780907949</c:v>
                </c:pt>
                <c:pt idx="4">
                  <c:v>1.0680510625633453</c:v>
                </c:pt>
                <c:pt idx="5">
                  <c:v>1.0528670285844108</c:v>
                </c:pt>
                <c:pt idx="6">
                  <c:v>1.0291176068994963</c:v>
                </c:pt>
                <c:pt idx="7">
                  <c:v>1.0362635010608785</c:v>
                </c:pt>
                <c:pt idx="8">
                  <c:v>1.0060364672182782</c:v>
                </c:pt>
                <c:pt idx="9">
                  <c:v>1.0024249233035718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FB-4625-A474-31F3C17B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58351"/>
        <c:axId val="297546287"/>
      </c:scatterChart>
      <c:valAx>
        <c:axId val="29755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(1/h)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46287"/>
        <c:crosses val="autoZero"/>
        <c:crossBetween val="midCat"/>
        <c:minorUnit val="0.1"/>
      </c:valAx>
      <c:valAx>
        <c:axId val="297546287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P/O number</a:t>
                </a:r>
              </a:p>
            </c:rich>
          </c:tx>
          <c:layout>
            <c:manualLayout>
              <c:xMode val="edge"/>
              <c:yMode val="edge"/>
              <c:x val="1.1584130798883619E-2"/>
              <c:y val="0.24986904778365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58351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pattFill prst="dkDnDiag">
                <a:fgClr>
                  <a:schemeClr val="tx1"/>
                </a:fgClr>
                <a:bgClr>
                  <a:schemeClr val="bg1"/>
                </a:bgClr>
              </a:patt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'PO calculation'!$D$71:$AF$71</c:f>
              <c:numCache>
                <c:formatCode>General</c:formatCode>
                <c:ptCount val="29"/>
                <c:pt idx="0">
                  <c:v>0.22</c:v>
                </c:pt>
                <c:pt idx="1">
                  <c:v>0.33</c:v>
                </c:pt>
                <c:pt idx="2">
                  <c:v>0.34</c:v>
                </c:pt>
                <c:pt idx="3">
                  <c:v>0.35</c:v>
                </c:pt>
                <c:pt idx="4">
                  <c:v>0.36</c:v>
                </c:pt>
                <c:pt idx="5">
                  <c:v>0.36</c:v>
                </c:pt>
                <c:pt idx="6">
                  <c:v>0.48</c:v>
                </c:pt>
                <c:pt idx="7">
                  <c:v>0.49</c:v>
                </c:pt>
                <c:pt idx="8">
                  <c:v>0.49</c:v>
                </c:pt>
                <c:pt idx="9">
                  <c:v>0.5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0.61</c:v>
                </c:pt>
                <c:pt idx="15">
                  <c:v>0.67</c:v>
                </c:pt>
                <c:pt idx="16">
                  <c:v>0.69</c:v>
                </c:pt>
                <c:pt idx="17">
                  <c:v>0.71</c:v>
                </c:pt>
                <c:pt idx="18">
                  <c:v>0.72</c:v>
                </c:pt>
                <c:pt idx="19">
                  <c:v>0.77</c:v>
                </c:pt>
                <c:pt idx="20">
                  <c:v>0.79</c:v>
                </c:pt>
                <c:pt idx="21">
                  <c:v>0.81</c:v>
                </c:pt>
                <c:pt idx="22">
                  <c:v>0.84</c:v>
                </c:pt>
                <c:pt idx="23">
                  <c:v>0.89</c:v>
                </c:pt>
                <c:pt idx="24">
                  <c:v>0.91</c:v>
                </c:pt>
                <c:pt idx="25">
                  <c:v>0.91</c:v>
                </c:pt>
                <c:pt idx="26">
                  <c:v>0.97</c:v>
                </c:pt>
                <c:pt idx="27">
                  <c:v>0.98</c:v>
                </c:pt>
                <c:pt idx="28">
                  <c:v>0.98</c:v>
                </c:pt>
              </c:numCache>
            </c:numRef>
          </c:xVal>
          <c:yVal>
            <c:numRef>
              <c:f>'PO calculation'!$D$79:$AF$79</c:f>
              <c:numCache>
                <c:formatCode>General</c:formatCode>
                <c:ptCount val="29"/>
                <c:pt idx="0">
                  <c:v>0.98682958199602777</c:v>
                </c:pt>
                <c:pt idx="1">
                  <c:v>1.0439241104951167</c:v>
                </c:pt>
                <c:pt idx="2">
                  <c:v>1.0493387787977724</c:v>
                </c:pt>
                <c:pt idx="3">
                  <c:v>1.0532820001872369</c:v>
                </c:pt>
                <c:pt idx="4">
                  <c:v>1.0065490536438073</c:v>
                </c:pt>
                <c:pt idx="5">
                  <c:v>1.0677271655658913</c:v>
                </c:pt>
                <c:pt idx="6">
                  <c:v>1.0514596422964562</c:v>
                </c:pt>
                <c:pt idx="7">
                  <c:v>1.0461427197179696</c:v>
                </c:pt>
                <c:pt idx="8">
                  <c:v>1.069427693538973</c:v>
                </c:pt>
                <c:pt idx="9">
                  <c:v>1.0600468239787038</c:v>
                </c:pt>
                <c:pt idx="10">
                  <c:v>1.0106327117375653</c:v>
                </c:pt>
                <c:pt idx="11">
                  <c:v>1.0744456643233473</c:v>
                </c:pt>
                <c:pt idx="12">
                  <c:v>1.0641870343333752</c:v>
                </c:pt>
                <c:pt idx="13">
                  <c:v>1.0606943371189617</c:v>
                </c:pt>
                <c:pt idx="14">
                  <c:v>1.0996343479261099</c:v>
                </c:pt>
                <c:pt idx="15">
                  <c:v>1.026876465783654</c:v>
                </c:pt>
                <c:pt idx="16">
                  <c:v>1.0647487405657299</c:v>
                </c:pt>
                <c:pt idx="17">
                  <c:v>1.0861110721653595</c:v>
                </c:pt>
                <c:pt idx="18">
                  <c:v>1.0604624408575976</c:v>
                </c:pt>
                <c:pt idx="19">
                  <c:v>1.0726856665822719</c:v>
                </c:pt>
                <c:pt idx="20">
                  <c:v>1.0899746987657071</c:v>
                </c:pt>
                <c:pt idx="21">
                  <c:v>1.0747923982588126</c:v>
                </c:pt>
                <c:pt idx="22">
                  <c:v>1.051758611967053</c:v>
                </c:pt>
                <c:pt idx="23">
                  <c:v>1.0437148788296258</c:v>
                </c:pt>
                <c:pt idx="24">
                  <c:v>1.0618321621308304</c:v>
                </c:pt>
                <c:pt idx="25">
                  <c:v>1.0385211169091022</c:v>
                </c:pt>
                <c:pt idx="26">
                  <c:v>1.0872268348498892</c:v>
                </c:pt>
                <c:pt idx="27">
                  <c:v>1.0903631146861692</c:v>
                </c:pt>
                <c:pt idx="28">
                  <c:v>1.0744188302677613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F-445D-96D4-9AC4497613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0495517759383876E-3"/>
                  <c:y val="0.2510308387208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'PO calculation'!$AJ$26:$AS$26</c:f>
                <c:numCache>
                  <c:formatCode>General</c:formatCode>
                  <c:ptCount val="10"/>
                  <c:pt idx="0">
                    <c:v>6.4774415551559911E-2</c:v>
                  </c:pt>
                  <c:pt idx="1">
                    <c:v>3.9071153582908635E-2</c:v>
                  </c:pt>
                  <c:pt idx="2">
                    <c:v>3.4384465746628616E-2</c:v>
                  </c:pt>
                  <c:pt idx="3">
                    <c:v>4.163806959466089E-2</c:v>
                  </c:pt>
                  <c:pt idx="4">
                    <c:v>3.0564323337292379E-2</c:v>
                  </c:pt>
                  <c:pt idx="5">
                    <c:v>5.1474374226102189E-2</c:v>
                  </c:pt>
                  <c:pt idx="6">
                    <c:v>5.2818956416536042E-2</c:v>
                  </c:pt>
                  <c:pt idx="7">
                    <c:v>3.4980301934987981E-2</c:v>
                  </c:pt>
                  <c:pt idx="8">
                    <c:v>6.4354351418918002E-2</c:v>
                  </c:pt>
                  <c:pt idx="9">
                    <c:v>5.35480161488779E-2</c:v>
                  </c:pt>
                </c:numCache>
              </c:numRef>
            </c:plus>
            <c:minus>
              <c:numRef>
                <c:f>'PO calculation'!$AJ$26:$AS$26</c:f>
                <c:numCache>
                  <c:formatCode>General</c:formatCode>
                  <c:ptCount val="10"/>
                  <c:pt idx="0">
                    <c:v>6.4774415551559911E-2</c:v>
                  </c:pt>
                  <c:pt idx="1">
                    <c:v>3.9071153582908635E-2</c:v>
                  </c:pt>
                  <c:pt idx="2">
                    <c:v>3.4384465746628616E-2</c:v>
                  </c:pt>
                  <c:pt idx="3">
                    <c:v>4.163806959466089E-2</c:v>
                  </c:pt>
                  <c:pt idx="4">
                    <c:v>3.0564323337292379E-2</c:v>
                  </c:pt>
                  <c:pt idx="5">
                    <c:v>5.1474374226102189E-2</c:v>
                  </c:pt>
                  <c:pt idx="6">
                    <c:v>5.2818956416536042E-2</c:v>
                  </c:pt>
                  <c:pt idx="7">
                    <c:v>3.4980301934987981E-2</c:v>
                  </c:pt>
                  <c:pt idx="8">
                    <c:v>6.4354351418918002E-2</c:v>
                  </c:pt>
                  <c:pt idx="9">
                    <c:v>5.35480161488779E-2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 calculation'!$AJ$54:$AV$54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</c:numCache>
            </c:numRef>
          </c:xVal>
          <c:yVal>
            <c:numRef>
              <c:f>'PO calculation'!$AJ$55:$AV$55</c:f>
              <c:numCache>
                <c:formatCode>General</c:formatCode>
                <c:ptCount val="13"/>
                <c:pt idx="0">
                  <c:v>1.6</c:v>
                </c:pt>
                <c:pt idx="1">
                  <c:v>1.3608174007047364</c:v>
                </c:pt>
                <c:pt idx="2">
                  <c:v>1.3063885054719944</c:v>
                </c:pt>
                <c:pt idx="3">
                  <c:v>1.224657414017599</c:v>
                </c:pt>
                <c:pt idx="4">
                  <c:v>1.1785716313093366</c:v>
                </c:pt>
                <c:pt idx="5">
                  <c:v>1.1424736668689528</c:v>
                </c:pt>
                <c:pt idx="6">
                  <c:v>1.1059061754627093</c:v>
                </c:pt>
                <c:pt idx="7">
                  <c:v>1.0839901565549419</c:v>
                </c:pt>
                <c:pt idx="8">
                  <c:v>1.0890304148815115</c:v>
                </c:pt>
                <c:pt idx="9">
                  <c:v>1.0833194172264822</c:v>
                </c:pt>
                <c:pt idx="10">
                  <c:v>1.0796206676019739</c:v>
                </c:pt>
                <c:pt idx="11">
                  <c:v>1.0530615274623805</c:v>
                </c:pt>
                <c:pt idx="12">
                  <c:v>1.0278062945062714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A-4B50-8177-74EFD551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022015"/>
        <c:axId val="1436147471"/>
      </c:scatterChart>
      <c:valAx>
        <c:axId val="1410022015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(1/h)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47471"/>
        <c:crosses val="autoZero"/>
        <c:crossBetween val="midCat"/>
        <c:minorUnit val="0.1"/>
      </c:valAx>
      <c:valAx>
        <c:axId val="143614747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P/O number</a:t>
                </a:r>
              </a:p>
            </c:rich>
          </c:tx>
          <c:layout>
            <c:manualLayout>
              <c:xMode val="edge"/>
              <c:yMode val="edge"/>
              <c:x val="2.284097091691702E-2"/>
              <c:y val="0.25077667698365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22015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MG1655:  emperical P/O number vs  growth rate</a:t>
            </a:r>
          </a:p>
        </c:rich>
      </c:tx>
      <c:layout>
        <c:manualLayout>
          <c:xMode val="edge"/>
          <c:yMode val="edge"/>
          <c:x val="0.15678538949080886"/>
          <c:y val="2.295552021516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bg2">
                    <a:lumMod val="1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3366797900262413E-2"/>
                  <c:y val="-0.40881582352326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17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0080927384077E-2"/>
                  <c:y val="-0.35694237290790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17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797244094488191E-2"/>
                  <c:y val="-0.1715120789115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 calculation'!$AJ$24:$AS$24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0.56699999999999995</c:v>
                </c:pt>
                <c:pt idx="8">
                  <c:v>0.625</c:v>
                </c:pt>
                <c:pt idx="9">
                  <c:v>0.67500000000000004</c:v>
                </c:pt>
              </c:numCache>
            </c:numRef>
          </c:xVal>
          <c:yVal>
            <c:numRef>
              <c:f>'PO calculation'!$AJ$25:$AS$25</c:f>
              <c:numCache>
                <c:formatCode>0.00</c:formatCode>
                <c:ptCount val="10"/>
                <c:pt idx="0">
                  <c:v>1.4162357864877739</c:v>
                </c:pt>
                <c:pt idx="1">
                  <c:v>1.2064067573687194</c:v>
                </c:pt>
                <c:pt idx="2">
                  <c:v>1.102112583501039</c:v>
                </c:pt>
                <c:pt idx="3">
                  <c:v>1.0591084780907949</c:v>
                </c:pt>
                <c:pt idx="4">
                  <c:v>1.0680510625633453</c:v>
                </c:pt>
                <c:pt idx="5">
                  <c:v>1.0528670285844108</c:v>
                </c:pt>
                <c:pt idx="6">
                  <c:v>1.0291176068994963</c:v>
                </c:pt>
                <c:pt idx="7">
                  <c:v>1.0362635010608785</c:v>
                </c:pt>
                <c:pt idx="8">
                  <c:v>1.0060364672182782</c:v>
                </c:pt>
                <c:pt idx="9">
                  <c:v>1.0024249233035718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3-4E88-9A9B-CCA29133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00863"/>
        <c:axId val="233399903"/>
      </c:scatterChart>
      <c:valAx>
        <c:axId val="2334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99903"/>
        <c:crosses val="autoZero"/>
        <c:crossBetween val="midCat"/>
      </c:valAx>
      <c:valAx>
        <c:axId val="233399903"/>
        <c:scaling>
          <c:orientation val="minMax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P/O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00863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NCM3722: emperical P/O number vs  rate</a:t>
            </a:r>
          </a:p>
        </c:rich>
      </c:tx>
      <c:layout>
        <c:manualLayout>
          <c:xMode val="edge"/>
          <c:yMode val="edge"/>
          <c:x val="0.19163294148369478"/>
          <c:y val="2.7330409276721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92D05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40852067328922E-2"/>
                  <c:y val="-0.3541692093580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17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095332603698092E-2"/>
                  <c:y val="-0.20196772798218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309163729797569"/>
                  <c:y val="-0.13372624767622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 calculation'!$AJ$54:$AV$54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</c:numCache>
            </c:numRef>
          </c:xVal>
          <c:yVal>
            <c:numRef>
              <c:f>'PO calculation'!$AJ$55:$AV$55</c:f>
              <c:numCache>
                <c:formatCode>General</c:formatCode>
                <c:ptCount val="13"/>
                <c:pt idx="0">
                  <c:v>1.6</c:v>
                </c:pt>
                <c:pt idx="1">
                  <c:v>1.3608174007047364</c:v>
                </c:pt>
                <c:pt idx="2">
                  <c:v>1.3063885054719944</c:v>
                </c:pt>
                <c:pt idx="3">
                  <c:v>1.224657414017599</c:v>
                </c:pt>
                <c:pt idx="4">
                  <c:v>1.1785716313093366</c:v>
                </c:pt>
                <c:pt idx="5">
                  <c:v>1.1424736668689528</c:v>
                </c:pt>
                <c:pt idx="6">
                  <c:v>1.1059061754627093</c:v>
                </c:pt>
                <c:pt idx="7">
                  <c:v>1.0839901565549419</c:v>
                </c:pt>
                <c:pt idx="8">
                  <c:v>1.0890304148815115</c:v>
                </c:pt>
                <c:pt idx="9">
                  <c:v>1.0833194172264822</c:v>
                </c:pt>
                <c:pt idx="10">
                  <c:v>1.0796206676019739</c:v>
                </c:pt>
                <c:pt idx="11">
                  <c:v>1.0530615274623805</c:v>
                </c:pt>
                <c:pt idx="12">
                  <c:v>1.0278062945062714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A-42D9-80BA-572FC8E1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52031"/>
        <c:axId val="339486495"/>
      </c:scatterChart>
      <c:valAx>
        <c:axId val="111125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86495"/>
        <c:crosses val="autoZero"/>
        <c:crossBetween val="midCat"/>
      </c:valAx>
      <c:valAx>
        <c:axId val="339486495"/>
        <c:scaling>
          <c:orientation val="minMax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P/O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52031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0</xdr:rowOff>
    </xdr:from>
    <xdr:to>
      <xdr:col>9</xdr:col>
      <xdr:colOff>114300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DF395-FBAA-9311-0612-29EEAFCD1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3</xdr:row>
      <xdr:rowOff>9525</xdr:rowOff>
    </xdr:from>
    <xdr:to>
      <xdr:col>17</xdr:col>
      <xdr:colOff>152401</xdr:colOff>
      <xdr:row>20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71D8E1-8D22-71C3-06E0-AA0A9D8D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6</xdr:row>
      <xdr:rowOff>176211</xdr:rowOff>
    </xdr:from>
    <xdr:to>
      <xdr:col>32</xdr:col>
      <xdr:colOff>314325</xdr:colOff>
      <xdr:row>24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5579E-A31C-2853-07CD-D527A39A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31</xdr:row>
      <xdr:rowOff>57150</xdr:rowOff>
    </xdr:from>
    <xdr:to>
      <xdr:col>32</xdr:col>
      <xdr:colOff>304800</xdr:colOff>
      <xdr:row>48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CDC88-4166-4AC1-8CB6-09C56051E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44FF-49A1-4881-925B-9BB831D9DE6D}">
  <dimension ref="A4:G23"/>
  <sheetViews>
    <sheetView tabSelected="1" workbookViewId="0"/>
  </sheetViews>
  <sheetFormatPr defaultRowHeight="15" x14ac:dyDescent="0.25"/>
  <sheetData>
    <row r="4" spans="1:7" ht="18" x14ac:dyDescent="0.25">
      <c r="A4" s="23" t="s">
        <v>402</v>
      </c>
    </row>
    <row r="5" spans="1:7" ht="18" x14ac:dyDescent="0.25">
      <c r="A5" s="23"/>
    </row>
    <row r="6" spans="1:7" ht="18.75" x14ac:dyDescent="0.25">
      <c r="B6" s="24" t="s">
        <v>406</v>
      </c>
    </row>
    <row r="7" spans="1:7" ht="17.25" x14ac:dyDescent="0.25">
      <c r="B7" s="19" t="s">
        <v>408</v>
      </c>
      <c r="C7" s="1"/>
      <c r="D7" s="1"/>
      <c r="E7" s="1"/>
      <c r="F7" s="1"/>
      <c r="G7" s="1"/>
    </row>
    <row r="8" spans="1:7" x14ac:dyDescent="0.25">
      <c r="B8" s="19" t="s">
        <v>2</v>
      </c>
      <c r="C8" s="1"/>
      <c r="D8" s="1"/>
      <c r="E8" s="1"/>
      <c r="F8" s="1"/>
      <c r="G8" s="1"/>
    </row>
    <row r="9" spans="1:7" x14ac:dyDescent="0.25">
      <c r="B9" s="20" t="s">
        <v>383</v>
      </c>
      <c r="C9" s="1"/>
      <c r="D9" s="1"/>
      <c r="E9" s="1"/>
      <c r="F9" s="1"/>
      <c r="G9" s="1"/>
    </row>
    <row r="10" spans="1:7" s="19" customFormat="1" ht="18.75" customHeight="1" x14ac:dyDescent="0.25">
      <c r="B10" s="20" t="s">
        <v>409</v>
      </c>
      <c r="C10" s="1"/>
      <c r="D10" s="28"/>
      <c r="E10" s="28"/>
      <c r="F10" s="28"/>
      <c r="G10" s="28"/>
    </row>
    <row r="11" spans="1:7" x14ac:dyDescent="0.25">
      <c r="B11" s="20" t="s">
        <v>411</v>
      </c>
      <c r="C11" s="1"/>
      <c r="D11" s="1"/>
      <c r="E11" s="1"/>
      <c r="F11" s="1"/>
      <c r="G11" s="1"/>
    </row>
    <row r="12" spans="1:7" x14ac:dyDescent="0.25">
      <c r="B12" s="20" t="s">
        <v>410</v>
      </c>
      <c r="C12" s="1"/>
      <c r="D12" s="1"/>
      <c r="E12" s="1"/>
      <c r="F12" s="1"/>
      <c r="G12" s="1"/>
    </row>
    <row r="13" spans="1:7" x14ac:dyDescent="0.25">
      <c r="B13" s="20" t="s">
        <v>407</v>
      </c>
      <c r="C13" s="1"/>
      <c r="D13" s="1"/>
      <c r="E13" s="1"/>
      <c r="F13" s="1"/>
      <c r="G13" s="1"/>
    </row>
    <row r="14" spans="1:7" ht="17.25" x14ac:dyDescent="0.25">
      <c r="B14" s="25" t="s">
        <v>403</v>
      </c>
    </row>
    <row r="16" spans="1:7" x14ac:dyDescent="0.25">
      <c r="B16" s="3" t="s">
        <v>373</v>
      </c>
    </row>
    <row r="17" spans="2:3" x14ac:dyDescent="0.25">
      <c r="C17" t="s">
        <v>374</v>
      </c>
    </row>
    <row r="19" spans="2:3" x14ac:dyDescent="0.25">
      <c r="B19" t="s">
        <v>372</v>
      </c>
      <c r="C19" t="s">
        <v>375</v>
      </c>
    </row>
    <row r="20" spans="2:3" x14ac:dyDescent="0.25">
      <c r="B20" t="s">
        <v>372</v>
      </c>
      <c r="C20" t="s">
        <v>385</v>
      </c>
    </row>
    <row r="21" spans="2:3" x14ac:dyDescent="0.25">
      <c r="B21" t="s">
        <v>372</v>
      </c>
      <c r="C21" t="s">
        <v>386</v>
      </c>
    </row>
    <row r="22" spans="2:3" x14ac:dyDescent="0.25">
      <c r="B22" t="s">
        <v>372</v>
      </c>
      <c r="C22" t="s">
        <v>387</v>
      </c>
    </row>
    <row r="23" spans="2:3" x14ac:dyDescent="0.25">
      <c r="B23" t="s">
        <v>372</v>
      </c>
      <c r="C23" t="s">
        <v>388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F676-6737-4D04-88A1-F283C7117767}">
  <dimension ref="A1:BC79"/>
  <sheetViews>
    <sheetView zoomScaleNormal="100" workbookViewId="0"/>
  </sheetViews>
  <sheetFormatPr defaultRowHeight="15" x14ac:dyDescent="0.25"/>
  <sheetData>
    <row r="1" spans="1:55" x14ac:dyDescent="0.25">
      <c r="A1" s="3" t="s">
        <v>358</v>
      </c>
    </row>
    <row r="2" spans="1:55" x14ac:dyDescent="0.25">
      <c r="B2" t="s">
        <v>2</v>
      </c>
      <c r="L2" s="17" t="s">
        <v>2</v>
      </c>
      <c r="U2" s="16" t="s">
        <v>2</v>
      </c>
      <c r="AH2" t="s">
        <v>405</v>
      </c>
    </row>
    <row r="3" spans="1:55" x14ac:dyDescent="0.25">
      <c r="B3" s="17" t="s">
        <v>389</v>
      </c>
      <c r="K3" s="16" t="s">
        <v>390</v>
      </c>
      <c r="L3" s="17" t="s">
        <v>2</v>
      </c>
      <c r="U3" s="16" t="s">
        <v>2</v>
      </c>
      <c r="AH3" t="s">
        <v>2</v>
      </c>
    </row>
    <row r="4" spans="1:55" x14ac:dyDescent="0.25">
      <c r="L4" s="17" t="s">
        <v>2</v>
      </c>
      <c r="U4" s="16" t="s">
        <v>2</v>
      </c>
      <c r="AH4" t="s">
        <v>2</v>
      </c>
    </row>
    <row r="5" spans="1:55" x14ac:dyDescent="0.25">
      <c r="J5" s="17" t="s">
        <v>2</v>
      </c>
      <c r="K5" s="18"/>
      <c r="L5" s="17" t="s">
        <v>2</v>
      </c>
      <c r="M5" s="18"/>
      <c r="S5" s="16"/>
      <c r="U5" s="16" t="s">
        <v>2</v>
      </c>
      <c r="AH5" t="s">
        <v>368</v>
      </c>
    </row>
    <row r="6" spans="1:55" x14ac:dyDescent="0.25">
      <c r="AH6" t="s">
        <v>211</v>
      </c>
    </row>
    <row r="7" spans="1:55" x14ac:dyDescent="0.25">
      <c r="AU7" s="2" t="s">
        <v>400</v>
      </c>
    </row>
    <row r="8" spans="1:55" x14ac:dyDescent="0.25">
      <c r="AI8" s="5" t="s">
        <v>370</v>
      </c>
      <c r="AJ8" s="5" t="s">
        <v>2</v>
      </c>
      <c r="AK8" s="5" t="s">
        <v>359</v>
      </c>
      <c r="AL8" s="5" t="s">
        <v>9</v>
      </c>
      <c r="AM8" s="5" t="s">
        <v>369</v>
      </c>
      <c r="AN8" s="5" t="s">
        <v>392</v>
      </c>
      <c r="AO8" s="5" t="s">
        <v>369</v>
      </c>
      <c r="AP8" s="5" t="s">
        <v>393</v>
      </c>
      <c r="AQ8" s="5" t="s">
        <v>369</v>
      </c>
      <c r="AR8" s="5" t="s">
        <v>394</v>
      </c>
      <c r="AS8" s="5" t="s">
        <v>369</v>
      </c>
      <c r="AT8" s="5" t="s">
        <v>395</v>
      </c>
      <c r="AU8" s="5" t="s">
        <v>369</v>
      </c>
      <c r="AV8" s="5" t="s">
        <v>396</v>
      </c>
      <c r="AW8" s="5" t="s">
        <v>369</v>
      </c>
      <c r="AX8" s="5" t="s">
        <v>397</v>
      </c>
      <c r="AY8" s="5" t="s">
        <v>369</v>
      </c>
      <c r="AZ8" s="5" t="s">
        <v>398</v>
      </c>
      <c r="BA8" s="5" t="s">
        <v>369</v>
      </c>
      <c r="BB8" s="5" t="s">
        <v>399</v>
      </c>
      <c r="BC8" s="5" t="s">
        <v>369</v>
      </c>
    </row>
    <row r="9" spans="1:55" x14ac:dyDescent="0.25">
      <c r="AI9">
        <v>3.3800300000000001</v>
      </c>
      <c r="AJ9" s="5">
        <v>1</v>
      </c>
      <c r="AK9" s="22">
        <v>0.1</v>
      </c>
      <c r="AL9" s="10">
        <f>0.62*AP9+0.38*AR9</f>
        <v>1.4162357864877739</v>
      </c>
      <c r="AM9" s="10">
        <f>0.62*AQ9+0.38*AS9</f>
        <v>6.4774415551559911E-2</v>
      </c>
      <c r="AN9" s="10">
        <v>1.0345290578881441</v>
      </c>
      <c r="AO9" s="10">
        <v>3.9535715848662889E-2</v>
      </c>
      <c r="AP9" s="5">
        <v>1.303894664047208</v>
      </c>
      <c r="AQ9" s="5">
        <v>5.9137634331137126E-2</v>
      </c>
      <c r="AR9" s="5">
        <v>1.5995291967855392</v>
      </c>
      <c r="AS9" s="5">
        <v>7.3971269121723388E-2</v>
      </c>
      <c r="AT9" s="5">
        <v>1.8103360864207867</v>
      </c>
      <c r="AU9" s="5">
        <v>3.337840432353123E-2</v>
      </c>
      <c r="AV9">
        <v>1.8295209200834119</v>
      </c>
      <c r="AW9">
        <v>3.4112757062987869E-3</v>
      </c>
      <c r="AX9" s="11">
        <v>1.8288912380502487</v>
      </c>
      <c r="AY9" s="11">
        <v>2.9644657988746946E-3</v>
      </c>
      <c r="AZ9" s="11">
        <v>1.8286039284890492</v>
      </c>
      <c r="BA9" s="11">
        <v>2.9563817585452771E-3</v>
      </c>
      <c r="BB9" s="11">
        <v>1.8289886071787134</v>
      </c>
      <c r="BC9" s="11">
        <v>3.086249779680039E-3</v>
      </c>
    </row>
    <row r="10" spans="1:55" x14ac:dyDescent="0.25">
      <c r="AI10">
        <v>3.9833600000000002</v>
      </c>
      <c r="AJ10" s="5">
        <v>2</v>
      </c>
      <c r="AK10" s="22">
        <v>0.2</v>
      </c>
      <c r="AL10" s="10">
        <f>AR10</f>
        <v>1.2064067573687194</v>
      </c>
      <c r="AM10" s="10">
        <f>AS10</f>
        <v>3.9071153582908635E-2</v>
      </c>
      <c r="AN10" s="10"/>
      <c r="AO10" s="10"/>
      <c r="AP10" s="5">
        <v>1.0472535701388577</v>
      </c>
      <c r="AQ10" s="5">
        <v>2.7947771888938364E-2</v>
      </c>
      <c r="AR10" s="5">
        <v>1.2064067573687194</v>
      </c>
      <c r="AS10" s="5">
        <v>3.9071153582908635E-2</v>
      </c>
      <c r="AT10" s="5">
        <v>1.3575516284124967</v>
      </c>
      <c r="AU10" s="5">
        <v>5.2151376875223344E-2</v>
      </c>
      <c r="AV10" s="11">
        <v>1.506564878126728</v>
      </c>
      <c r="AW10" s="11">
        <v>6.1920287143994383E-2</v>
      </c>
      <c r="AX10" s="11">
        <v>1.682620431000702</v>
      </c>
      <c r="AY10" s="11">
        <v>7.862238201315723E-2</v>
      </c>
      <c r="AZ10" s="11">
        <v>1.8017523771041304</v>
      </c>
      <c r="BA10" s="11">
        <v>4.7201506930412439E-2</v>
      </c>
      <c r="BB10" s="11">
        <v>1.8335282669398103</v>
      </c>
      <c r="BC10" s="11">
        <v>3.1337057283902696E-3</v>
      </c>
    </row>
    <row r="11" spans="1:55" x14ac:dyDescent="0.25">
      <c r="AI11">
        <v>4.5866899999999999</v>
      </c>
      <c r="AJ11" s="5">
        <v>3</v>
      </c>
      <c r="AK11" s="22">
        <v>0.3</v>
      </c>
      <c r="AL11" s="5">
        <f>0.42*AR11+0.58*AT11</f>
        <v>1.102112583501039</v>
      </c>
      <c r="AM11" s="5">
        <f>0.42*AS11+0.58*AU11</f>
        <v>3.4384465746628616E-2</v>
      </c>
      <c r="AN11" s="5"/>
      <c r="AO11" s="5"/>
      <c r="AP11" s="5">
        <v>0.58523165540234601</v>
      </c>
      <c r="AQ11" s="5">
        <v>8.411677807922828E-2</v>
      </c>
      <c r="AR11" s="5">
        <v>1.0338388241594842</v>
      </c>
      <c r="AS11" s="5">
        <v>3.0870303729651324E-2</v>
      </c>
      <c r="AT11" s="5">
        <v>1.1515522023345788</v>
      </c>
      <c r="AU11" s="5">
        <v>3.6929203758922523E-2</v>
      </c>
      <c r="AV11" s="11">
        <v>1.2520641810230229</v>
      </c>
      <c r="AW11" s="11">
        <v>4.385168758722835E-2</v>
      </c>
      <c r="AX11" s="11">
        <v>1.3711758074783122</v>
      </c>
      <c r="AY11" s="11">
        <v>5.4904548373063085E-2</v>
      </c>
      <c r="AZ11" s="11">
        <v>1.4765908548891014</v>
      </c>
      <c r="BA11" s="11">
        <v>6.1194755706924168E-2</v>
      </c>
      <c r="BB11" s="11">
        <v>1.5888575879458631</v>
      </c>
      <c r="BC11" s="11">
        <v>7.569357124018708E-2</v>
      </c>
    </row>
    <row r="12" spans="1:55" x14ac:dyDescent="0.25">
      <c r="AI12">
        <v>4.8883549999999998</v>
      </c>
      <c r="AJ12" s="5">
        <v>4</v>
      </c>
      <c r="AK12" s="22">
        <v>0.35</v>
      </c>
      <c r="AL12" s="5">
        <f>0.11*AR12+0.89*AT12</f>
        <v>1.0591084780907949</v>
      </c>
      <c r="AM12" s="5">
        <f>0.12*AS12+0.88*AU12</f>
        <v>4.163806959466089E-2</v>
      </c>
      <c r="AN12" s="5"/>
      <c r="AO12" s="5"/>
      <c r="AP12" s="5" t="s">
        <v>2</v>
      </c>
      <c r="AQ12" s="5" t="s">
        <v>2</v>
      </c>
      <c r="AR12" s="5">
        <v>0.87375538500272487</v>
      </c>
      <c r="AS12" s="5">
        <v>0.13334386567275988</v>
      </c>
      <c r="AT12" s="5">
        <v>1.0820172873488709</v>
      </c>
      <c r="AU12" s="11">
        <v>2.9132733765829207E-2</v>
      </c>
      <c r="AV12" s="11">
        <v>1.1731741281210524</v>
      </c>
      <c r="AW12" s="11">
        <v>3.9199183422173121E-2</v>
      </c>
      <c r="AX12" s="11">
        <v>1.2747668656753453</v>
      </c>
      <c r="AY12" s="11">
        <v>4.5487149690896622E-2</v>
      </c>
      <c r="AZ12" s="11">
        <v>1.3595029855895389</v>
      </c>
      <c r="BA12" s="11">
        <v>5.327474385319432E-2</v>
      </c>
      <c r="BB12">
        <v>1.467749140795479</v>
      </c>
      <c r="BC12">
        <v>6.4608742679982595E-2</v>
      </c>
    </row>
    <row r="13" spans="1:55" x14ac:dyDescent="0.25">
      <c r="AI13">
        <v>5.1900200000000005</v>
      </c>
      <c r="AJ13" s="5">
        <v>5</v>
      </c>
      <c r="AK13" s="22">
        <v>0.4</v>
      </c>
      <c r="AL13" s="5">
        <f>0.81*AT13+0.19*AV13</f>
        <v>1.0680510625633453</v>
      </c>
      <c r="AM13" s="5">
        <f>0.81*AU13+0.19*AW13</f>
        <v>3.0564323337292379E-2</v>
      </c>
      <c r="AN13" s="5"/>
      <c r="AO13" s="5"/>
      <c r="AP13" s="5"/>
      <c r="AQ13" s="5"/>
      <c r="AR13" s="5">
        <v>0.75732305918000731</v>
      </c>
      <c r="AS13" s="5">
        <v>0.16952137191149155</v>
      </c>
      <c r="AT13" s="5">
        <v>1.0516075620326988</v>
      </c>
      <c r="AU13" s="5">
        <v>2.93015167173548E-2</v>
      </c>
      <c r="AV13" s="11">
        <v>1.1381523016676807</v>
      </c>
      <c r="AW13" s="11">
        <v>3.5947867348605209E-2</v>
      </c>
      <c r="AX13" s="11">
        <v>1.2226297496198246</v>
      </c>
      <c r="AY13" s="11">
        <v>4.3539803488590968E-2</v>
      </c>
      <c r="AZ13" s="11">
        <v>1.3069981859344231</v>
      </c>
      <c r="BA13" s="11">
        <v>5.3766255851373443E-2</v>
      </c>
      <c r="BB13" s="11">
        <v>1.398939544427916</v>
      </c>
      <c r="BC13" s="11">
        <v>6.4593285940805434E-2</v>
      </c>
    </row>
    <row r="14" spans="1:55" x14ac:dyDescent="0.25">
      <c r="AI14">
        <v>5.3408524999999996</v>
      </c>
      <c r="AJ14" s="5">
        <v>6</v>
      </c>
      <c r="AK14" s="22">
        <v>0.42499999999999999</v>
      </c>
      <c r="AL14" s="5">
        <f>0.66*AT14+0.34*AV14</f>
        <v>1.0546525242489257</v>
      </c>
      <c r="AM14" s="5">
        <f>0.6*AU14+0.4*AW14</f>
        <v>3.7329366254141551E-2</v>
      </c>
      <c r="AN14" s="5"/>
      <c r="AO14" s="5"/>
      <c r="AP14" s="5"/>
      <c r="AQ14" s="5"/>
      <c r="AR14" s="5">
        <v>0.66954977405996485</v>
      </c>
      <c r="AS14" s="5">
        <v>0.14521009825126671</v>
      </c>
      <c r="AT14" s="5">
        <v>1.0259208806501876</v>
      </c>
      <c r="AU14" s="5">
        <v>3.7410086826297435E-2</v>
      </c>
      <c r="AV14" s="11">
        <v>1.1104257147641232</v>
      </c>
      <c r="AW14" s="11">
        <v>3.7208285395907731E-2</v>
      </c>
      <c r="AX14" s="11">
        <v>1.2031616232500004</v>
      </c>
      <c r="AY14" s="11">
        <v>4.8896924283464968E-2</v>
      </c>
      <c r="AZ14" s="11">
        <v>1.2928394341881693</v>
      </c>
      <c r="BA14" s="11">
        <v>5.3314298903027413E-2</v>
      </c>
      <c r="BB14" s="11">
        <v>1.3754691404157788</v>
      </c>
      <c r="BC14" s="11">
        <v>6.5676458443332877E-2</v>
      </c>
    </row>
    <row r="15" spans="1:55" x14ac:dyDescent="0.25">
      <c r="AI15">
        <v>5.4916850000000004</v>
      </c>
      <c r="AJ15" s="5">
        <v>7</v>
      </c>
      <c r="AK15" s="22">
        <v>0.45</v>
      </c>
      <c r="AL15" s="5">
        <f>0.49*AT15+0.51*AV15</f>
        <v>1.0528670285844108</v>
      </c>
      <c r="AM15" s="5">
        <f>0.49*AU15+0.51*AW15</f>
        <v>5.1474374226102189E-2</v>
      </c>
      <c r="AN15" s="5"/>
      <c r="AO15" s="5"/>
      <c r="AP15" s="5"/>
      <c r="AQ15" s="5"/>
      <c r="AR15" s="5">
        <v>0.65676668541305894</v>
      </c>
      <c r="AS15" s="5">
        <v>0.12988538213941259</v>
      </c>
      <c r="AT15" s="5">
        <v>1.0053066304586573</v>
      </c>
      <c r="AU15" s="5">
        <v>6.1127622148798244E-2</v>
      </c>
      <c r="AV15" s="11">
        <v>1.0985623130581741</v>
      </c>
      <c r="AW15" s="11">
        <v>4.219968504547264E-2</v>
      </c>
      <c r="AX15" s="11">
        <v>1.1799005488463943</v>
      </c>
      <c r="AY15" s="11">
        <v>4.9438028250247817E-2</v>
      </c>
      <c r="AZ15" s="11">
        <v>1.2673227503000606</v>
      </c>
      <c r="BA15" s="11">
        <v>5.8278625001347423E-2</v>
      </c>
      <c r="BB15" s="11">
        <v>1.347999365066584</v>
      </c>
      <c r="BC15" s="11">
        <v>6.177913069279857E-2</v>
      </c>
    </row>
    <row r="16" spans="1:55" x14ac:dyDescent="0.25">
      <c r="AI16">
        <v>5.6425175000000003</v>
      </c>
      <c r="AJ16" s="5">
        <v>8</v>
      </c>
      <c r="AK16" s="22">
        <v>0.47499999999999998</v>
      </c>
      <c r="AL16" s="5">
        <f>0.36*AT16+0.64*AV16</f>
        <v>1.0375585555122557</v>
      </c>
      <c r="AM16" s="5">
        <f>0.36*AU16+0.64*AW16</f>
        <v>5.9317955373230077E-2</v>
      </c>
      <c r="AN16" s="5"/>
      <c r="AO16" s="5"/>
      <c r="AP16" s="5"/>
      <c r="AQ16" s="5"/>
      <c r="AR16" s="5">
        <v>0.62693509449112428</v>
      </c>
      <c r="AS16" s="5">
        <v>0.13082261605532824</v>
      </c>
      <c r="AT16" s="5">
        <v>0.95968067726913797</v>
      </c>
      <c r="AU16" s="5">
        <v>0.10122205727185589</v>
      </c>
      <c r="AV16" s="11">
        <v>1.0813648620240095</v>
      </c>
      <c r="AW16" s="11">
        <v>3.5746898055253058E-2</v>
      </c>
      <c r="AX16" s="11">
        <v>1.166903682076287</v>
      </c>
      <c r="AY16" s="11">
        <v>4.8153578424092333E-2</v>
      </c>
      <c r="AZ16" s="11">
        <v>1.2496667394907492</v>
      </c>
      <c r="BA16" s="11">
        <v>5.8327419314141621E-2</v>
      </c>
      <c r="BB16" s="11">
        <v>1.3214520853866025</v>
      </c>
      <c r="BC16">
        <v>6.950578348644107E-2</v>
      </c>
    </row>
    <row r="17" spans="3:55" x14ac:dyDescent="0.25">
      <c r="AI17">
        <v>5.7933500000000002</v>
      </c>
      <c r="AJ17" s="5">
        <v>9</v>
      </c>
      <c r="AK17" s="22">
        <v>0.5</v>
      </c>
      <c r="AL17" s="5">
        <f>0.21*AT17+0.79*AV17</f>
        <v>1.0291176068994963</v>
      </c>
      <c r="AM17" s="5">
        <f>0.21*AU17+0.79*AW17</f>
        <v>5.2818956416536042E-2</v>
      </c>
      <c r="AN17" s="5"/>
      <c r="AO17" s="5"/>
      <c r="AP17" s="5"/>
      <c r="AQ17" s="5"/>
      <c r="AR17" s="5">
        <v>0.56723688761889557</v>
      </c>
      <c r="AS17" s="5">
        <v>6.5080303756163096E-2</v>
      </c>
      <c r="AT17" s="5">
        <v>0.89924761719488999</v>
      </c>
      <c r="AU17" s="5">
        <v>0.12585544530833601</v>
      </c>
      <c r="AV17" s="11">
        <v>1.0636400092260372</v>
      </c>
      <c r="AW17" s="11">
        <v>3.3404193546563904E-2</v>
      </c>
      <c r="AX17" s="11">
        <v>1.1419547189245256</v>
      </c>
      <c r="AY17" s="11">
        <v>4.1782278745120319E-2</v>
      </c>
      <c r="AZ17" s="11">
        <v>1.2186572313556228</v>
      </c>
      <c r="BA17" s="11">
        <v>4.4247521380578823E-2</v>
      </c>
      <c r="BB17" s="11">
        <v>1.2879311956771169</v>
      </c>
      <c r="BC17">
        <v>5.4002282275187719E-2</v>
      </c>
    </row>
    <row r="18" spans="3:55" x14ac:dyDescent="0.25">
      <c r="AI18">
        <v>5.9924488999999994</v>
      </c>
      <c r="AJ18" s="5">
        <v>10</v>
      </c>
      <c r="AK18" s="22">
        <v>0.53300000000000003</v>
      </c>
      <c r="AL18" s="5">
        <f>0.01*AT18+0.99*AV18</f>
        <v>1.039659419615244</v>
      </c>
      <c r="AM18" s="5">
        <f>0.01*AU18+0.99*AW18</f>
        <v>2.9746353953713434E-2</v>
      </c>
      <c r="AN18" s="5"/>
      <c r="AO18" s="5"/>
      <c r="AP18" s="5"/>
      <c r="AQ18" s="5"/>
      <c r="AR18" s="5">
        <v>0.52716968497289585</v>
      </c>
      <c r="AS18" s="5">
        <v>3.2897973491893322E-2</v>
      </c>
      <c r="AT18" s="5">
        <v>0.84937774286529044</v>
      </c>
      <c r="AU18" s="5">
        <v>0.14753426258167127</v>
      </c>
      <c r="AV18" s="11">
        <v>1.0415814567541324</v>
      </c>
      <c r="AW18" s="11">
        <v>2.855657709888558E-2</v>
      </c>
      <c r="AX18" s="11">
        <v>1.1143050550717213</v>
      </c>
      <c r="AY18" s="11">
        <v>4.0406131271603488E-2</v>
      </c>
      <c r="AZ18" s="11">
        <v>1.1948666096447873</v>
      </c>
      <c r="BA18" s="11">
        <v>4.4758936848272833E-2</v>
      </c>
      <c r="BB18" s="11">
        <v>1.2700028798534349</v>
      </c>
      <c r="BC18" s="11">
        <v>5.3180536492793244E-2</v>
      </c>
    </row>
    <row r="19" spans="3:55" x14ac:dyDescent="0.25">
      <c r="AI19">
        <v>6.197581099999999</v>
      </c>
      <c r="AJ19" s="5">
        <v>11</v>
      </c>
      <c r="AK19" s="22">
        <v>0.56699999999999995</v>
      </c>
      <c r="AL19" s="5">
        <f>0.8*AV19+0.2*AX19</f>
        <v>1.0362635010608785</v>
      </c>
      <c r="AM19" s="5">
        <f>0.8*AW19+0.2*AY19</f>
        <v>3.4980301934987981E-2</v>
      </c>
      <c r="AN19" s="5"/>
      <c r="AO19" s="5"/>
      <c r="AP19" s="5"/>
      <c r="AQ19" s="5"/>
      <c r="AR19" s="5">
        <v>0.51196150641274507</v>
      </c>
      <c r="AS19" s="5">
        <v>2.3817369181334141E-3</v>
      </c>
      <c r="AT19" s="5">
        <v>0.72120035034504071</v>
      </c>
      <c r="AU19" s="5">
        <v>0.17394816115717807</v>
      </c>
      <c r="AV19" s="11">
        <v>1.0205660691670797</v>
      </c>
      <c r="AW19" s="11">
        <v>3.3788618162390899E-2</v>
      </c>
      <c r="AX19" s="11">
        <v>1.0990532286360726</v>
      </c>
      <c r="AY19" s="11">
        <v>3.9747037025376311E-2</v>
      </c>
      <c r="AZ19" s="11">
        <v>1.1658980749762535</v>
      </c>
      <c r="BA19" s="11">
        <v>4.6437470007438073E-2</v>
      </c>
      <c r="BB19" s="11">
        <v>1.2298079308466487</v>
      </c>
      <c r="BC19" s="11">
        <v>4.7715284733094401E-2</v>
      </c>
    </row>
    <row r="20" spans="3:55" x14ac:dyDescent="0.25">
      <c r="AI20">
        <v>6.3966799999999999</v>
      </c>
      <c r="AJ20" s="5">
        <v>12</v>
      </c>
      <c r="AK20" s="22">
        <v>0.6</v>
      </c>
      <c r="AL20" s="5">
        <f>0.6*AV20+0.4*AX20</f>
        <v>1.0233754125041084</v>
      </c>
      <c r="AM20" s="5">
        <f>0.6*AW20+0.4*AY20</f>
        <v>5.3976241394324775E-2</v>
      </c>
      <c r="AN20" s="5"/>
      <c r="AO20" s="5"/>
      <c r="AP20" s="5"/>
      <c r="AQ20" s="5"/>
      <c r="AR20" s="5" t="s">
        <v>2</v>
      </c>
      <c r="AS20" s="5" t="s">
        <v>2</v>
      </c>
      <c r="AT20" s="5">
        <v>0.70729923902074043</v>
      </c>
      <c r="AU20" s="5">
        <v>0.1552777594336541</v>
      </c>
      <c r="AV20" s="11">
        <v>0.98609662709153734</v>
      </c>
      <c r="AW20" s="11">
        <v>6.7023756305292323E-2</v>
      </c>
      <c r="AX20" s="11">
        <v>1.0792935906229648</v>
      </c>
      <c r="AY20" s="11">
        <v>3.4404969027873461E-2</v>
      </c>
      <c r="AZ20" s="11">
        <v>1.1408418265996445</v>
      </c>
      <c r="BA20" s="11">
        <v>3.9104082306911446E-2</v>
      </c>
      <c r="BB20" s="11">
        <v>1.2176755230799494</v>
      </c>
      <c r="BC20" s="11">
        <v>4.9983360528173995E-2</v>
      </c>
    </row>
    <row r="21" spans="3:55" x14ac:dyDescent="0.25">
      <c r="AI21">
        <v>6.5475124999999998</v>
      </c>
      <c r="AJ21" s="5">
        <v>13</v>
      </c>
      <c r="AK21" s="22">
        <v>0.625</v>
      </c>
      <c r="AL21" s="5">
        <f>0.45*AV21+0.55*AX21</f>
        <v>1.0060364672182782</v>
      </c>
      <c r="AM21" s="5">
        <f>0.45*AW21+0.55*AY21</f>
        <v>6.4354351418918002E-2</v>
      </c>
      <c r="AN21" s="5"/>
      <c r="AO21" s="5"/>
      <c r="AP21" s="5"/>
      <c r="AQ21" s="5"/>
      <c r="AR21" s="5"/>
      <c r="AS21" s="5"/>
      <c r="AT21" s="5">
        <v>0.6744547281495421</v>
      </c>
      <c r="AU21" s="5">
        <v>0.13528486136455858</v>
      </c>
      <c r="AV21" s="11">
        <v>0.93975346753838873</v>
      </c>
      <c r="AW21" s="11">
        <v>0.10350994363124566</v>
      </c>
      <c r="AX21" s="11">
        <v>1.060268012410915</v>
      </c>
      <c r="AY21" s="11">
        <v>3.2317957790649901E-2</v>
      </c>
      <c r="AZ21" s="11">
        <v>1.1250235322172168</v>
      </c>
      <c r="BA21" s="11">
        <v>4.2273255985288923E-2</v>
      </c>
      <c r="BB21" s="11">
        <v>1.1853658999606034</v>
      </c>
      <c r="BC21" s="11">
        <v>4.3638106800563174E-2</v>
      </c>
    </row>
    <row r="22" spans="3:55" x14ac:dyDescent="0.25">
      <c r="L22" t="s">
        <v>401</v>
      </c>
      <c r="AI22">
        <v>6.6983449999999998</v>
      </c>
      <c r="AJ22" s="5">
        <v>14</v>
      </c>
      <c r="AK22" s="22">
        <v>0.65</v>
      </c>
      <c r="AL22" s="5">
        <f>0.3*AV22+0.7*AX22</f>
        <v>0.99905366805846507</v>
      </c>
      <c r="AM22" s="5">
        <f>0.3*AW22+0.7*AY22</f>
        <v>5.7225122545648516E-2</v>
      </c>
      <c r="AN22" s="5"/>
      <c r="AO22" s="5"/>
      <c r="AP22" s="5"/>
      <c r="AQ22" s="5"/>
      <c r="AR22" s="5"/>
      <c r="AS22" s="5"/>
      <c r="AT22" s="5">
        <v>0.62399854167668101</v>
      </c>
      <c r="AU22" s="5">
        <v>0.10579474422650199</v>
      </c>
      <c r="AV22" s="11">
        <v>0.89120827120525203</v>
      </c>
      <c r="AW22" s="11">
        <v>0.11848100847988559</v>
      </c>
      <c r="AX22" s="11">
        <v>1.0452731238526993</v>
      </c>
      <c r="AY22" s="11">
        <v>3.0972600002404062E-2</v>
      </c>
      <c r="AZ22" s="11">
        <v>1.1164710411013383</v>
      </c>
      <c r="BA22" s="11">
        <v>4.1348654515033618E-2</v>
      </c>
      <c r="BB22" s="11">
        <v>1.1651235933751745</v>
      </c>
      <c r="BC22" s="11">
        <v>4.5762293391420066E-2</v>
      </c>
    </row>
    <row r="23" spans="3:55" x14ac:dyDescent="0.25">
      <c r="AI23">
        <v>6.8491774999999997</v>
      </c>
      <c r="AJ23" s="5">
        <v>15</v>
      </c>
      <c r="AK23" s="22">
        <v>0.67500000000000004</v>
      </c>
      <c r="AL23" s="5">
        <f>0.15*AV23+0.85*AX23</f>
        <v>1.0024249233035718</v>
      </c>
      <c r="AM23" s="5">
        <f>0.15*AW23+0.85*AY23</f>
        <v>5.35480161488779E-2</v>
      </c>
      <c r="AN23" s="5"/>
      <c r="AO23" s="5"/>
      <c r="AP23" s="5"/>
      <c r="AQ23" s="5"/>
      <c r="AR23" s="5"/>
      <c r="AS23" s="5"/>
      <c r="AT23" s="5">
        <v>0.59749787549622002</v>
      </c>
      <c r="AU23" s="5">
        <v>7.8821827225897742E-2</v>
      </c>
      <c r="AV23" s="11">
        <v>0.81473596913674995</v>
      </c>
      <c r="AW23" s="11">
        <v>0.15560881361322812</v>
      </c>
      <c r="AX23" s="11">
        <v>1.0355465034506581</v>
      </c>
      <c r="AY23" s="11">
        <v>3.5537287184580803E-2</v>
      </c>
      <c r="AZ23" s="11">
        <v>1.0962645707887975</v>
      </c>
      <c r="BA23" s="11">
        <v>4.0450460040126819E-2</v>
      </c>
      <c r="BB23" s="11">
        <v>1.1559354244641344</v>
      </c>
      <c r="BC23" s="11">
        <v>4.8092293842222897E-2</v>
      </c>
    </row>
    <row r="24" spans="3:55" x14ac:dyDescent="0.25">
      <c r="AI24" t="s">
        <v>359</v>
      </c>
      <c r="AJ24">
        <v>0.1</v>
      </c>
      <c r="AK24">
        <v>0.2</v>
      </c>
      <c r="AL24">
        <v>0.3</v>
      </c>
      <c r="AM24">
        <v>0.35</v>
      </c>
      <c r="AN24">
        <v>0.4</v>
      </c>
      <c r="AO24">
        <v>0.45</v>
      </c>
      <c r="AP24">
        <v>0.5</v>
      </c>
      <c r="AQ24">
        <v>0.56699999999999995</v>
      </c>
      <c r="AR24">
        <v>0.625</v>
      </c>
      <c r="AS24">
        <v>0.67500000000000004</v>
      </c>
      <c r="BC24" s="11" t="s">
        <v>2</v>
      </c>
    </row>
    <row r="25" spans="3:55" x14ac:dyDescent="0.25">
      <c r="AI25" s="12" t="s">
        <v>9</v>
      </c>
      <c r="AJ25" s="12">
        <v>1.4162357864877739</v>
      </c>
      <c r="AK25" s="12">
        <v>1.2064067573687194</v>
      </c>
      <c r="AL25" s="12">
        <v>1.102112583501039</v>
      </c>
      <c r="AM25" s="12">
        <v>1.0591084780907949</v>
      </c>
      <c r="AN25" s="12">
        <v>1.0680510625633453</v>
      </c>
      <c r="AO25" s="12">
        <v>1.0528670285844108</v>
      </c>
      <c r="AP25" s="12">
        <v>1.0291176068994963</v>
      </c>
      <c r="AQ25" s="12">
        <v>1.0362635010608785</v>
      </c>
      <c r="AR25" s="12">
        <v>1.0060364672182782</v>
      </c>
      <c r="AS25" s="12">
        <v>1.0024249233035718</v>
      </c>
    </row>
    <row r="26" spans="3:55" x14ac:dyDescent="0.25">
      <c r="AI26" s="12" t="s">
        <v>369</v>
      </c>
      <c r="AJ26" s="12">
        <v>6.4774415551559911E-2</v>
      </c>
      <c r="AK26" s="12">
        <v>3.9071153582908635E-2</v>
      </c>
      <c r="AL26" s="12">
        <v>3.4384465746628616E-2</v>
      </c>
      <c r="AM26" s="12">
        <v>4.163806959466089E-2</v>
      </c>
      <c r="AN26" s="12">
        <v>3.0564323337292379E-2</v>
      </c>
      <c r="AO26" s="12">
        <v>5.1474374226102189E-2</v>
      </c>
      <c r="AP26" s="12">
        <v>5.2818956416536042E-2</v>
      </c>
      <c r="AQ26" s="12">
        <v>3.4980301934987981E-2</v>
      </c>
      <c r="AR26" s="12">
        <v>6.4354351418918002E-2</v>
      </c>
      <c r="AS26" s="12">
        <v>5.35480161488779E-2</v>
      </c>
    </row>
    <row r="27" spans="3:55" x14ac:dyDescent="0.25">
      <c r="AJ27" s="12"/>
      <c r="AK27" s="12"/>
      <c r="AL27" s="12"/>
    </row>
    <row r="28" spans="3:55" x14ac:dyDescent="0.25">
      <c r="C28" t="s">
        <v>404</v>
      </c>
    </row>
    <row r="31" spans="3:55" x14ac:dyDescent="0.25">
      <c r="C31" t="s">
        <v>208</v>
      </c>
      <c r="E31" t="s">
        <v>211</v>
      </c>
      <c r="AH31" t="s">
        <v>368</v>
      </c>
    </row>
    <row r="32" spans="3:55" x14ac:dyDescent="0.25">
      <c r="C32" t="s">
        <v>220</v>
      </c>
      <c r="D32">
        <v>0.11</v>
      </c>
      <c r="E32">
        <v>0.21</v>
      </c>
      <c r="F32">
        <v>0.31</v>
      </c>
      <c r="G32">
        <v>0.41</v>
      </c>
      <c r="H32">
        <v>0.49</v>
      </c>
    </row>
    <row r="33" spans="3:54" x14ac:dyDescent="0.25">
      <c r="C33" t="s">
        <v>194</v>
      </c>
      <c r="D33">
        <v>1</v>
      </c>
      <c r="E33">
        <v>1</v>
      </c>
      <c r="F33">
        <v>1</v>
      </c>
      <c r="G33">
        <v>1</v>
      </c>
      <c r="H33">
        <v>1</v>
      </c>
      <c r="AH33" t="s">
        <v>212</v>
      </c>
    </row>
    <row r="34" spans="3:54" x14ac:dyDescent="0.25">
      <c r="C34" t="s">
        <v>197</v>
      </c>
      <c r="D34">
        <v>0.77337905236907944</v>
      </c>
      <c r="E34">
        <v>0.65100120017686813</v>
      </c>
      <c r="F34">
        <v>0.64270349337463539</v>
      </c>
      <c r="G34">
        <v>0.71963649760530424</v>
      </c>
      <c r="H34">
        <v>0.7025945349158178</v>
      </c>
    </row>
    <row r="35" spans="3:54" x14ac:dyDescent="0.25">
      <c r="C35" t="s">
        <v>198</v>
      </c>
      <c r="D35">
        <v>0.31920199501246876</v>
      </c>
      <c r="E35">
        <v>0.21603183627060793</v>
      </c>
      <c r="F35">
        <v>0.19824470831182286</v>
      </c>
      <c r="G35">
        <v>0.22473289942281652</v>
      </c>
      <c r="H35">
        <v>0.39166436654706088</v>
      </c>
    </row>
    <row r="36" spans="3:54" x14ac:dyDescent="0.25">
      <c r="C36" t="s">
        <v>196</v>
      </c>
      <c r="D36">
        <v>0.73534912718204537</v>
      </c>
      <c r="E36">
        <v>0.83949213568315129</v>
      </c>
      <c r="F36">
        <v>0.8808724832214756</v>
      </c>
      <c r="G36">
        <v>1.0536657251627146</v>
      </c>
      <c r="H36">
        <v>1.7638697212255066</v>
      </c>
      <c r="AI36" t="s">
        <v>359</v>
      </c>
      <c r="AJ36" t="s">
        <v>371</v>
      </c>
      <c r="AK36" t="s">
        <v>9</v>
      </c>
      <c r="AL36" t="s">
        <v>369</v>
      </c>
      <c r="AM36" t="s">
        <v>360</v>
      </c>
      <c r="AO36" t="s">
        <v>361</v>
      </c>
      <c r="AQ36" t="s">
        <v>362</v>
      </c>
      <c r="AS36" t="s">
        <v>363</v>
      </c>
      <c r="AU36" t="s">
        <v>364</v>
      </c>
      <c r="AW36" t="s">
        <v>365</v>
      </c>
      <c r="AY36" t="s">
        <v>366</v>
      </c>
      <c r="BA36" t="s">
        <v>367</v>
      </c>
    </row>
    <row r="37" spans="3:54" x14ac:dyDescent="0.25">
      <c r="C37" t="s">
        <v>195</v>
      </c>
      <c r="D37">
        <v>0.85847880299252077</v>
      </c>
      <c r="E37">
        <v>0.6814477923062332</v>
      </c>
      <c r="F37">
        <v>0.53471863706763068</v>
      </c>
      <c r="G37">
        <v>0.43116787424781972</v>
      </c>
      <c r="H37">
        <v>0.47336461495997884</v>
      </c>
      <c r="AH37" s="13"/>
      <c r="AI37" s="5">
        <v>0.1</v>
      </c>
      <c r="AJ37">
        <v>2.5703</v>
      </c>
      <c r="AK37">
        <v>1.6</v>
      </c>
      <c r="AL37">
        <f>AP37</f>
        <v>7.9150615168106758E-2</v>
      </c>
      <c r="AM37">
        <v>1.1838612946312521</v>
      </c>
      <c r="AN37">
        <v>5.0227244000655404E-2</v>
      </c>
      <c r="AO37">
        <v>1.6096724649288563</v>
      </c>
      <c r="AP37">
        <v>7.9150615168106758E-2</v>
      </c>
      <c r="AQ37">
        <v>1.8316515159844473</v>
      </c>
      <c r="AR37">
        <v>4.894653889866759E-3</v>
      </c>
      <c r="AS37">
        <v>1.8309682624615891</v>
      </c>
      <c r="AT37">
        <v>3.7047883087246375E-3</v>
      </c>
      <c r="AU37">
        <v>1.8314305497677699</v>
      </c>
      <c r="AV37">
        <v>4.2344301840423464E-3</v>
      </c>
      <c r="AW37">
        <v>1.8310610559716911</v>
      </c>
      <c r="AX37">
        <v>3.9199117924495928E-3</v>
      </c>
      <c r="AY37">
        <v>1.8312669089941307</v>
      </c>
      <c r="AZ37">
        <v>3.7127274163530513E-3</v>
      </c>
      <c r="BA37">
        <v>1.8318048882999138</v>
      </c>
      <c r="BB37">
        <v>4.0374693370091265E-3</v>
      </c>
    </row>
    <row r="38" spans="3:54" x14ac:dyDescent="0.25">
      <c r="C38" t="s">
        <v>199</v>
      </c>
      <c r="D38">
        <v>0.63348573011914777</v>
      </c>
      <c r="E38">
        <v>0.69538668856463004</v>
      </c>
      <c r="F38">
        <v>0.693082085699536</v>
      </c>
      <c r="G38">
        <v>0.72424850246291861</v>
      </c>
      <c r="H38">
        <v>0.51878431011746018</v>
      </c>
      <c r="AH38" s="13"/>
      <c r="AI38" s="5">
        <v>0.2</v>
      </c>
      <c r="AJ38">
        <v>3.1736</v>
      </c>
      <c r="AK38">
        <f>0.83*AO38+0.17*AQ38</f>
        <v>1.3608174007047364</v>
      </c>
      <c r="AL38">
        <f>0.83*AP38+0.17*AR38</f>
        <v>6.8339431060733924E-2</v>
      </c>
      <c r="AM38">
        <v>1.0053877845319747</v>
      </c>
      <c r="AN38">
        <v>5.6130621864619451E-2</v>
      </c>
      <c r="AO38">
        <v>1.3147650459055515</v>
      </c>
      <c r="AP38">
        <v>6.4456821105304873E-2</v>
      </c>
      <c r="AQ38">
        <v>1.5856612506066394</v>
      </c>
      <c r="AR38">
        <v>8.7295703196064028E-2</v>
      </c>
      <c r="AS38">
        <v>1.8123492617208499</v>
      </c>
      <c r="AT38">
        <v>5.1757619399289939E-2</v>
      </c>
      <c r="AU38">
        <v>1.8438120618244651</v>
      </c>
      <c r="AV38">
        <v>4.4849892293259384E-3</v>
      </c>
      <c r="AW38">
        <v>1.8446563496467423</v>
      </c>
      <c r="AX38">
        <v>4.2889638255865069E-3</v>
      </c>
      <c r="AY38">
        <v>1.8435898011113769</v>
      </c>
      <c r="AZ38">
        <v>4.2749160094566717E-3</v>
      </c>
      <c r="BA38">
        <v>1.8445960415443907</v>
      </c>
      <c r="BB38">
        <v>4.7080371162070839E-3</v>
      </c>
    </row>
    <row r="39" spans="3:54" x14ac:dyDescent="0.25">
      <c r="AH39" s="13"/>
      <c r="AI39" s="5">
        <v>0.3</v>
      </c>
      <c r="AJ39">
        <v>3.7768999999999999</v>
      </c>
      <c r="AK39">
        <f>0.22*AO39+0.78*AQ39</f>
        <v>1.3063885054719944</v>
      </c>
      <c r="AL39">
        <f>0.22*AP39+0.78*AR39</f>
        <v>5.7493270918076989E-2</v>
      </c>
      <c r="AM39">
        <v>0.66553163833522433</v>
      </c>
      <c r="AN39">
        <v>0.11903864053573202</v>
      </c>
      <c r="AO39">
        <v>1.1378562046867351</v>
      </c>
      <c r="AP39">
        <v>4.5562129101651451E-2</v>
      </c>
      <c r="AQ39">
        <v>1.3539232569755291</v>
      </c>
      <c r="AR39">
        <v>6.0858464763735472E-2</v>
      </c>
      <c r="AS39">
        <v>1.5550299223617698</v>
      </c>
      <c r="AT39">
        <v>8.315330232237958E-2</v>
      </c>
      <c r="AU39">
        <v>1.7558194889106975</v>
      </c>
      <c r="AV39">
        <v>8.8310612889096085E-2</v>
      </c>
      <c r="AW39">
        <v>1.8400474249847165</v>
      </c>
      <c r="AX39">
        <v>2.2836725303641826E-2</v>
      </c>
      <c r="AY39">
        <v>1.8501758632750513</v>
      </c>
      <c r="AZ39">
        <v>5.6177886156875984E-3</v>
      </c>
      <c r="BA39">
        <v>1.8503035202269367</v>
      </c>
      <c r="BB39">
        <v>5.2260810858875302E-3</v>
      </c>
    </row>
    <row r="40" spans="3:54" x14ac:dyDescent="0.25">
      <c r="C40" t="s">
        <v>9</v>
      </c>
      <c r="D40">
        <f>D34*227/(D34*227+D35*515+D38*364) + D36*740/(D36*740+D37*392) + 0.5*D37*392/(D37*392+D36*740)</f>
        <v>1.116647507217492</v>
      </c>
      <c r="E40">
        <f t="shared" ref="E40:H40" si="0">E34*227/(E34*227+E35*515+E38*364) + E36*740/(E36*740+E37*392) + 0.5*E37*392/(E37*392+E36*740)</f>
        <v>1.138190361557113</v>
      </c>
      <c r="F40">
        <f t="shared" si="0"/>
        <v>1.1699687476124259</v>
      </c>
      <c r="G40">
        <f t="shared" si="0"/>
        <v>1.2119211782356321</v>
      </c>
      <c r="H40">
        <f t="shared" si="0"/>
        <v>1.2277284715235803</v>
      </c>
      <c r="J40" t="s">
        <v>384</v>
      </c>
      <c r="K40">
        <f>AVERAGE(D40:H40)</f>
        <v>1.1728912532292486</v>
      </c>
      <c r="AH40" s="13"/>
      <c r="AI40" s="5">
        <v>0.4</v>
      </c>
      <c r="AJ40">
        <v>4.3802000000000003</v>
      </c>
      <c r="AK40">
        <f>0.62*AQ40+0.38*AS40</f>
        <v>1.224657414017599</v>
      </c>
      <c r="AL40">
        <f>0.62*AR40+0.38*AT40</f>
        <v>5.0627986565080357E-2</v>
      </c>
      <c r="AO40">
        <v>0.9825875487805823</v>
      </c>
      <c r="AP40">
        <v>7.3096186301786589E-2</v>
      </c>
      <c r="AQ40">
        <v>1.1681387039539666</v>
      </c>
      <c r="AR40">
        <v>4.6768981165249364E-2</v>
      </c>
      <c r="AS40">
        <v>1.3168721514898416</v>
      </c>
      <c r="AT40">
        <v>5.6924258533225656E-2</v>
      </c>
      <c r="AU40">
        <v>1.481488099374896</v>
      </c>
      <c r="AV40">
        <v>6.9300400915517757E-2</v>
      </c>
      <c r="AW40">
        <v>1.6502473716260884</v>
      </c>
      <c r="AX40">
        <v>8.9488595604444554E-2</v>
      </c>
      <c r="AY40">
        <v>1.7796845601199223</v>
      </c>
      <c r="AZ40">
        <v>8.1467364195948411E-2</v>
      </c>
      <c r="BA40">
        <v>1.8451494277360661</v>
      </c>
      <c r="BB40">
        <v>2.369781841650774E-2</v>
      </c>
    </row>
    <row r="41" spans="3:54" x14ac:dyDescent="0.25">
      <c r="L41" s="1"/>
      <c r="AH41" s="13"/>
      <c r="AI41" s="5">
        <v>0.5</v>
      </c>
      <c r="AJ41">
        <v>4.9835000000000003</v>
      </c>
      <c r="AK41">
        <f>AS41</f>
        <v>1.1785716313093366</v>
      </c>
      <c r="AL41">
        <f>AT41</f>
        <v>4.1366616268854614E-2</v>
      </c>
      <c r="AO41">
        <v>0.6731508108798494</v>
      </c>
      <c r="AP41">
        <v>0.14435079267647724</v>
      </c>
      <c r="AQ41">
        <v>1.0525784567992615</v>
      </c>
      <c r="AR41">
        <v>3.4453540185008187E-2</v>
      </c>
      <c r="AS41">
        <v>1.1785716313093366</v>
      </c>
      <c r="AT41">
        <v>4.1366616268854614E-2</v>
      </c>
      <c r="AU41">
        <v>1.3074550188898073</v>
      </c>
      <c r="AV41">
        <v>5.7620453121207192E-2</v>
      </c>
      <c r="AW41">
        <v>1.4333206239484173</v>
      </c>
      <c r="AX41">
        <v>6.8203211764833807E-2</v>
      </c>
      <c r="AY41">
        <v>1.5609756128493169</v>
      </c>
      <c r="AZ41">
        <v>8.9566425990732404E-2</v>
      </c>
      <c r="BA41">
        <v>1.6807191366331609</v>
      </c>
      <c r="BB41">
        <v>9.1619450607149142E-2</v>
      </c>
    </row>
    <row r="42" spans="3:54" x14ac:dyDescent="0.25">
      <c r="AG42" s="5"/>
      <c r="AH42" s="13"/>
      <c r="AI42" s="10">
        <v>0.6</v>
      </c>
      <c r="AJ42">
        <v>5.5868000000000002</v>
      </c>
      <c r="AK42">
        <f>0.41*AS42+0.59*AU42</f>
        <v>1.1424736668689528</v>
      </c>
      <c r="AL42">
        <f>0.41*AT42+0.59*AV42</f>
        <v>4.2933776685130778E-2</v>
      </c>
      <c r="AM42" s="14"/>
      <c r="AN42" s="14"/>
      <c r="AO42" s="14"/>
      <c r="AP42" s="14"/>
      <c r="AQ42" s="10">
        <v>0.85904125248186858</v>
      </c>
      <c r="AR42" s="10">
        <v>0.14673004022202135</v>
      </c>
      <c r="AS42" s="10">
        <v>1.0774863317058951</v>
      </c>
      <c r="AT42" s="10">
        <v>3.7905905503901945E-2</v>
      </c>
      <c r="AU42">
        <v>1.1876343574059931</v>
      </c>
      <c r="AV42">
        <v>4.6427721065306751E-2</v>
      </c>
      <c r="AW42">
        <v>1.2917953863081377</v>
      </c>
      <c r="AX42">
        <v>5.6214196194933903E-2</v>
      </c>
      <c r="AY42">
        <v>1.3876274207852239</v>
      </c>
      <c r="AZ42">
        <v>6.5058135658608754E-2</v>
      </c>
      <c r="BA42">
        <v>1.5059124940511435</v>
      </c>
      <c r="BB42">
        <v>7.951520994114708E-2</v>
      </c>
    </row>
    <row r="43" spans="3:54" x14ac:dyDescent="0.25">
      <c r="C43" t="s">
        <v>209</v>
      </c>
      <c r="E43" s="4" t="s">
        <v>213</v>
      </c>
      <c r="AG43" s="5"/>
      <c r="AI43" s="10">
        <v>0.7</v>
      </c>
      <c r="AJ43">
        <v>6.1900999999999993</v>
      </c>
      <c r="AK43">
        <f>AU43*0.82+AW43*0.18</f>
        <v>1.1059061754627093</v>
      </c>
      <c r="AL43">
        <f>AV43*0.82+AX43*0.18</f>
        <v>3.940061607682524E-2</v>
      </c>
      <c r="AM43" s="14"/>
      <c r="AN43" s="14"/>
      <c r="AO43" s="15"/>
      <c r="AP43" s="15"/>
      <c r="AQ43" s="5">
        <v>0.62306669351249011</v>
      </c>
      <c r="AR43" s="5">
        <v>8.6384826451464808E-2</v>
      </c>
      <c r="AS43" s="5">
        <v>0.97546911677840287</v>
      </c>
      <c r="AT43" s="5">
        <v>7.3995206365257721E-2</v>
      </c>
      <c r="AU43">
        <v>1.0909620971656708</v>
      </c>
      <c r="AV43">
        <v>3.8125349696175509E-2</v>
      </c>
      <c r="AW43">
        <v>1.1739847543714403</v>
      </c>
      <c r="AX43">
        <v>4.5210162922007378E-2</v>
      </c>
      <c r="AY43">
        <v>1.2552363019080333</v>
      </c>
      <c r="AZ43">
        <v>5.49484902876528E-2</v>
      </c>
      <c r="BA43">
        <v>1.3440106763225361</v>
      </c>
      <c r="BB43">
        <v>5.9436930031796835E-2</v>
      </c>
    </row>
    <row r="44" spans="3:54" x14ac:dyDescent="0.25">
      <c r="C44" t="s">
        <v>220</v>
      </c>
      <c r="D44">
        <v>0.12</v>
      </c>
      <c r="E44">
        <v>0.2</v>
      </c>
      <c r="F44">
        <v>0.26</v>
      </c>
      <c r="G44">
        <v>0.3</v>
      </c>
      <c r="H44">
        <v>0.35</v>
      </c>
      <c r="I44">
        <v>0.4</v>
      </c>
      <c r="J44">
        <v>0.42</v>
      </c>
      <c r="K44">
        <v>0.44</v>
      </c>
      <c r="L44">
        <v>0.46</v>
      </c>
      <c r="M44">
        <v>0.47</v>
      </c>
      <c r="N44">
        <v>0.47</v>
      </c>
      <c r="O44">
        <v>0.5</v>
      </c>
      <c r="P44">
        <v>0.55000000000000004</v>
      </c>
      <c r="Q44">
        <v>0.57999999999999996</v>
      </c>
      <c r="R44">
        <v>0.65</v>
      </c>
      <c r="V44" t="s">
        <v>2</v>
      </c>
      <c r="AG44" s="5"/>
      <c r="AI44" s="5">
        <v>0.75</v>
      </c>
      <c r="AJ44">
        <v>6.4917499999999997</v>
      </c>
      <c r="AK44">
        <f>0.5*AU44+0.5*AW44</f>
        <v>1.0839901565549419</v>
      </c>
      <c r="AL44">
        <f>0.5*AV44+0.5*AX44</f>
        <v>3.4601788639850535E-2</v>
      </c>
      <c r="AM44" s="15"/>
      <c r="AN44" s="15"/>
      <c r="AO44" s="15"/>
      <c r="AP44" s="15"/>
      <c r="AQ44" s="5">
        <v>0.54110072870521408</v>
      </c>
      <c r="AR44" s="5">
        <v>3.0225502294867816E-2</v>
      </c>
      <c r="AS44" s="5">
        <v>0.82996833958474825</v>
      </c>
      <c r="AT44" s="5">
        <v>0.15917315398498788</v>
      </c>
      <c r="AU44">
        <v>1.0470505536171704</v>
      </c>
      <c r="AV44">
        <v>2.9088450033567931E-2</v>
      </c>
      <c r="AW44">
        <v>1.1209297594927135</v>
      </c>
      <c r="AX44">
        <v>4.0115127246133142E-2</v>
      </c>
      <c r="AY44">
        <v>1.2057519362334304</v>
      </c>
      <c r="AZ44">
        <v>5.0234836138719062E-2</v>
      </c>
      <c r="BA44">
        <v>1.2708751450378906</v>
      </c>
      <c r="BB44">
        <v>5.2105664023082365E-2</v>
      </c>
    </row>
    <row r="45" spans="3:54" x14ac:dyDescent="0.25">
      <c r="C45" t="s">
        <v>357</v>
      </c>
      <c r="D45" t="s">
        <v>178</v>
      </c>
      <c r="E45" t="s">
        <v>177</v>
      </c>
      <c r="F45" t="s">
        <v>181</v>
      </c>
      <c r="G45" t="s">
        <v>170</v>
      </c>
      <c r="H45" t="s">
        <v>176</v>
      </c>
      <c r="I45" t="s">
        <v>174</v>
      </c>
      <c r="J45" t="s">
        <v>171</v>
      </c>
      <c r="K45" t="s">
        <v>182</v>
      </c>
      <c r="L45" t="s">
        <v>172</v>
      </c>
      <c r="M45" t="s">
        <v>173</v>
      </c>
      <c r="N45" t="s">
        <v>180</v>
      </c>
      <c r="O45" t="s">
        <v>175</v>
      </c>
      <c r="P45" t="s">
        <v>179</v>
      </c>
      <c r="Q45" t="s">
        <v>169</v>
      </c>
      <c r="R45" t="s">
        <v>183</v>
      </c>
      <c r="AG45" s="4"/>
      <c r="AI45" s="5">
        <v>0.8</v>
      </c>
      <c r="AJ45">
        <v>6.7934000000000001</v>
      </c>
      <c r="AK45">
        <f>0.2*AU45+0.8*AW45</f>
        <v>1.0890304148815115</v>
      </c>
      <c r="AL45">
        <f>0.2*AV45+0.8*AX45</f>
        <v>5.1310862262200205E-2</v>
      </c>
      <c r="AM45" s="15"/>
      <c r="AN45" s="15"/>
      <c r="AO45" s="15"/>
      <c r="AP45" s="15"/>
      <c r="AQ45" s="5">
        <v>0.56172233340370947</v>
      </c>
      <c r="AR45" s="5">
        <v>7.8107128618381926E-16</v>
      </c>
      <c r="AS45" s="5">
        <v>0.74646064498703379</v>
      </c>
      <c r="AT45" s="5">
        <v>0.17844961698387213</v>
      </c>
      <c r="AU45">
        <v>1.0158667669730987</v>
      </c>
      <c r="AV45">
        <v>6.0705811983859423E-2</v>
      </c>
      <c r="AW45">
        <v>1.1073213268586146</v>
      </c>
      <c r="AX45">
        <v>4.89621248317854E-2</v>
      </c>
      <c r="AY45">
        <v>1.1815837187224105</v>
      </c>
      <c r="AZ45">
        <v>5.2333017520123537E-2</v>
      </c>
      <c r="BA45">
        <v>1.2553947026163386</v>
      </c>
      <c r="BB45">
        <v>6.9056578803655538E-2</v>
      </c>
    </row>
    <row r="46" spans="3:54" x14ac:dyDescent="0.25">
      <c r="C46" t="s">
        <v>194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AI46" s="5">
        <v>0.85</v>
      </c>
      <c r="AJ46">
        <v>7.0950499999999996</v>
      </c>
      <c r="AK46">
        <f>0.9*AW46+0.1*AY46</f>
        <v>1.0833194172264822</v>
      </c>
      <c r="AL46">
        <f>0.9*AX46+0.1*AZ46</f>
        <v>5.6044678980280233E-2</v>
      </c>
      <c r="AM46" s="15"/>
      <c r="AN46" s="15"/>
      <c r="AO46" s="15"/>
      <c r="AP46" s="15"/>
      <c r="AQ46" s="15"/>
      <c r="AR46" s="15"/>
      <c r="AS46" s="5">
        <v>0.7180347980055497</v>
      </c>
      <c r="AT46" s="5">
        <v>0.16708099609382199</v>
      </c>
      <c r="AU46">
        <v>0.94873613421153535</v>
      </c>
      <c r="AV46">
        <v>0.14020543156245197</v>
      </c>
      <c r="AW46">
        <v>1.0779902297647674</v>
      </c>
      <c r="AX46">
        <v>5.486070318386245E-2</v>
      </c>
      <c r="AY46">
        <v>1.1312821043819143</v>
      </c>
      <c r="AZ46">
        <v>6.6700461148040235E-2</v>
      </c>
      <c r="BA46">
        <v>1.2169057791601299</v>
      </c>
      <c r="BB46">
        <v>7.8693590130232693E-2</v>
      </c>
    </row>
    <row r="47" spans="3:54" x14ac:dyDescent="0.25">
      <c r="C47" t="s">
        <v>197</v>
      </c>
      <c r="D47">
        <v>0.47680492160290261</v>
      </c>
      <c r="E47">
        <v>0.48341275422101443</v>
      </c>
      <c r="F47">
        <v>0.24589763933655728</v>
      </c>
      <c r="G47">
        <v>0.29444927899584916</v>
      </c>
      <c r="H47">
        <v>0.36420845720926842</v>
      </c>
      <c r="I47">
        <v>0.16252510230441311</v>
      </c>
      <c r="J47">
        <v>0.25087636428196708</v>
      </c>
      <c r="K47">
        <v>0.20444006145676452</v>
      </c>
      <c r="L47">
        <v>0.32147285146439603</v>
      </c>
      <c r="M47">
        <v>0.25517540635106728</v>
      </c>
      <c r="N47">
        <v>0.2383384701052077</v>
      </c>
      <c r="O47">
        <v>0.28491831453201105</v>
      </c>
      <c r="P47">
        <v>0.15009180053115248</v>
      </c>
      <c r="Q47">
        <v>0.18494070897647383</v>
      </c>
      <c r="R47">
        <v>0.21112027568562955</v>
      </c>
      <c r="AI47" s="5">
        <v>0.9</v>
      </c>
      <c r="AJ47">
        <v>7.3967000000000001</v>
      </c>
      <c r="AK47">
        <f>0.6*AW47+0.4*AY47</f>
        <v>1.0796206676019739</v>
      </c>
      <c r="AL47">
        <f>0.6*AX47+0.4*AZ47</f>
        <v>4.5800649079750899E-2</v>
      </c>
      <c r="AM47" s="15"/>
      <c r="AN47" s="15"/>
      <c r="AO47" s="15"/>
      <c r="AP47" s="15"/>
      <c r="AQ47" s="15"/>
      <c r="AR47" s="15"/>
      <c r="AS47" s="5">
        <v>0.66392007091854144</v>
      </c>
      <c r="AT47" s="5">
        <v>0.12697907715899565</v>
      </c>
      <c r="AU47">
        <v>0.88035871743066341</v>
      </c>
      <c r="AV47">
        <v>0.15178660796388768</v>
      </c>
      <c r="AW47">
        <v>1.0511777118369861</v>
      </c>
      <c r="AX47">
        <v>3.989175924433646E-2</v>
      </c>
      <c r="AY47">
        <v>1.1222851012494557</v>
      </c>
      <c r="AZ47">
        <v>5.4663983832872569E-2</v>
      </c>
      <c r="BA47">
        <v>1.1871449911222169</v>
      </c>
      <c r="BB47">
        <v>5.8525318725005951E-2</v>
      </c>
    </row>
    <row r="48" spans="3:54" x14ac:dyDescent="0.25">
      <c r="C48" t="s">
        <v>198</v>
      </c>
      <c r="D48">
        <v>0.23626137332491637</v>
      </c>
      <c r="E48">
        <v>0.18968184169785518</v>
      </c>
      <c r="F48">
        <v>0.17361467909842712</v>
      </c>
      <c r="G48">
        <v>0.13398079916374875</v>
      </c>
      <c r="H48">
        <v>0.13242355392438163</v>
      </c>
      <c r="I48">
        <v>0.12757157561009894</v>
      </c>
      <c r="J48">
        <v>9.032392586797075E-2</v>
      </c>
      <c r="K48">
        <v>0.11238992176500355</v>
      </c>
      <c r="L48">
        <v>0.1473134313913973</v>
      </c>
      <c r="M48">
        <v>0.12527317846445907</v>
      </c>
      <c r="N48">
        <v>0.10908903327629543</v>
      </c>
      <c r="O48">
        <v>0.19751569268739863</v>
      </c>
      <c r="P48">
        <v>0.43233472712218063</v>
      </c>
      <c r="Q48">
        <v>0.2345432584286995</v>
      </c>
      <c r="R48">
        <v>0.29127312094570923</v>
      </c>
      <c r="AI48" s="5">
        <v>0.95</v>
      </c>
      <c r="AJ48">
        <v>7.6983499999999996</v>
      </c>
      <c r="AK48">
        <f>0.3*AW48+0.7*AY48</f>
        <v>1.0530615274623805</v>
      </c>
      <c r="AL48">
        <f>0.3*AX48+0.7*AZ48</f>
        <v>5.8140397150507665E-2</v>
      </c>
      <c r="AM48" s="15"/>
      <c r="AN48" s="15"/>
      <c r="AO48" s="15"/>
      <c r="AP48" s="15"/>
      <c r="AQ48" s="15"/>
      <c r="AR48" s="15"/>
      <c r="AS48" s="5">
        <v>0.63825907031232343</v>
      </c>
      <c r="AT48" s="5">
        <v>8.5779202524392348E-2</v>
      </c>
      <c r="AU48">
        <v>0.79267005609065644</v>
      </c>
      <c r="AV48">
        <v>0.18647257968589176</v>
      </c>
      <c r="AW48">
        <v>1.0018943178502928</v>
      </c>
      <c r="AX48">
        <v>6.9652902235046305E-2</v>
      </c>
      <c r="AY48">
        <v>1.0749903315818465</v>
      </c>
      <c r="AZ48">
        <v>5.3206466399991111E-2</v>
      </c>
      <c r="BA48">
        <v>1.1459070337727792</v>
      </c>
      <c r="BB48">
        <v>5.7240162819665701E-2</v>
      </c>
    </row>
    <row r="49" spans="3:54" x14ac:dyDescent="0.25">
      <c r="C49" t="s">
        <v>196</v>
      </c>
      <c r="D49">
        <v>0.59892724552577736</v>
      </c>
      <c r="E49">
        <v>0.50503021487012822</v>
      </c>
      <c r="F49">
        <v>0.20146729286815232</v>
      </c>
      <c r="G49">
        <v>0.56639843117720612</v>
      </c>
      <c r="H49">
        <v>0.45322527026492876</v>
      </c>
      <c r="I49">
        <v>0.47270548089680992</v>
      </c>
      <c r="J49">
        <v>0.34378817257001371</v>
      </c>
      <c r="K49">
        <v>0.33568989594413157</v>
      </c>
      <c r="L49">
        <v>0.37171582549551191</v>
      </c>
      <c r="M49">
        <v>0.2976930939585713</v>
      </c>
      <c r="N49">
        <v>0.32043089437338163</v>
      </c>
      <c r="O49">
        <v>0.49815856348670379</v>
      </c>
      <c r="P49">
        <v>0.3597284537681254</v>
      </c>
      <c r="Q49">
        <v>0.42368174382480905</v>
      </c>
      <c r="R49">
        <v>0.36139752456685009</v>
      </c>
      <c r="AI49" s="5">
        <v>1</v>
      </c>
      <c r="AJ49">
        <v>8</v>
      </c>
      <c r="AK49">
        <f>AY49</f>
        <v>1.0278062945062714</v>
      </c>
      <c r="AL49">
        <f>AZ49</f>
        <v>4.4445745244596234E-2</v>
      </c>
      <c r="AM49" s="15"/>
      <c r="AN49" s="15"/>
      <c r="AO49" s="15"/>
      <c r="AP49" s="15"/>
      <c r="AQ49" s="15"/>
      <c r="AR49" s="15"/>
      <c r="AS49" s="5">
        <v>0.5155141343220333</v>
      </c>
      <c r="AT49" s="5">
        <v>1.9408518008517586E-2</v>
      </c>
      <c r="AU49">
        <v>0.71047697286378642</v>
      </c>
      <c r="AV49">
        <v>0.1765470442429411</v>
      </c>
      <c r="AW49">
        <v>0.90494173921657928</v>
      </c>
      <c r="AX49">
        <v>0.14854241323374404</v>
      </c>
      <c r="AY49">
        <v>1.0278062945062714</v>
      </c>
      <c r="AZ49">
        <v>4.4445745244596234E-2</v>
      </c>
      <c r="BA49">
        <v>1.0990272666559648</v>
      </c>
      <c r="BB49">
        <v>5.009252372675272E-2</v>
      </c>
    </row>
    <row r="50" spans="3:54" x14ac:dyDescent="0.25">
      <c r="C50" t="s">
        <v>195</v>
      </c>
      <c r="D50">
        <v>0.26020491507774896</v>
      </c>
      <c r="E50">
        <v>0.1943206975251191</v>
      </c>
      <c r="F50">
        <v>7.3219284408043164E-2</v>
      </c>
      <c r="G50">
        <v>9.7179843478378561E-2</v>
      </c>
      <c r="H50">
        <v>0.12683758806245343</v>
      </c>
      <c r="I50">
        <v>3.886588026369904E-2</v>
      </c>
      <c r="J50">
        <v>5.00377735960656E-2</v>
      </c>
      <c r="K50">
        <v>4.9068226406085998E-2</v>
      </c>
      <c r="L50">
        <v>9.1622320595260598E-2</v>
      </c>
      <c r="M50">
        <v>6.3304980449106846E-2</v>
      </c>
      <c r="N50">
        <v>5.8317524013433659E-2</v>
      </c>
      <c r="O50">
        <v>9.7217219358080489E-2</v>
      </c>
      <c r="P50">
        <v>7.4178318551870015E-2</v>
      </c>
      <c r="Q50">
        <v>5.6813788230676704E-2</v>
      </c>
      <c r="R50">
        <v>7.4922324770547014E-2</v>
      </c>
    </row>
    <row r="51" spans="3:54" x14ac:dyDescent="0.25">
      <c r="C51" t="s">
        <v>199</v>
      </c>
      <c r="D51">
        <v>0.55460297044055962</v>
      </c>
      <c r="E51">
        <v>0.50885638088880292</v>
      </c>
      <c r="F51">
        <v>0.26302380408520348</v>
      </c>
      <c r="G51">
        <v>0.73678906694363455</v>
      </c>
      <c r="H51">
        <v>0.4154359661952105</v>
      </c>
      <c r="I51">
        <v>0.23195713857338934</v>
      </c>
      <c r="J51">
        <v>0.24591563828888222</v>
      </c>
      <c r="K51">
        <v>0.27405550523789873</v>
      </c>
      <c r="L51">
        <v>0.31250317895165863</v>
      </c>
      <c r="M51">
        <v>0.17715647074424598</v>
      </c>
      <c r="N51">
        <v>0.2743924115869335</v>
      </c>
      <c r="O51">
        <v>0.32515232339221678</v>
      </c>
      <c r="P51">
        <v>0.17282367827853187</v>
      </c>
      <c r="Q51">
        <v>0.16089558801679252</v>
      </c>
      <c r="R51">
        <v>0.20503521644276654</v>
      </c>
    </row>
    <row r="53" spans="3:54" x14ac:dyDescent="0.25">
      <c r="C53" t="s">
        <v>9</v>
      </c>
      <c r="D53">
        <f>D47*227/(D47*227+D48*515+D51*364) + D49*740/(D49*740+D50*392) + 0.5*D50*392/(D50*392+D49*740)</f>
        <v>1.1571253533653663</v>
      </c>
      <c r="E53">
        <f t="shared" ref="E53:R53" si="1">E47*227/(E47*227+E48*515+E51*364) + E49*740/(E49*740+E50*392) + 0.5*E50*392/(E50*392+E49*740)</f>
        <v>1.1948188932970241</v>
      </c>
      <c r="F53">
        <f t="shared" si="1"/>
        <v>1.1509212836182439</v>
      </c>
      <c r="G53">
        <f t="shared" si="1"/>
        <v>1.1237747091123194</v>
      </c>
      <c r="H53">
        <f t="shared" si="1"/>
        <v>1.2091219208689017</v>
      </c>
      <c r="I53">
        <f t="shared" si="1"/>
        <v>1.1763951997615225</v>
      </c>
      <c r="J53">
        <f t="shared" si="1"/>
        <v>1.2593131500997028</v>
      </c>
      <c r="K53">
        <f t="shared" si="1"/>
        <v>1.1915063286734575</v>
      </c>
      <c r="L53">
        <f t="shared" si="1"/>
        <v>1.2201548247066989</v>
      </c>
      <c r="M53">
        <f t="shared" si="1"/>
        <v>1.2592603254633685</v>
      </c>
      <c r="N53">
        <f t="shared" si="1"/>
        <v>1.2134673683408483</v>
      </c>
      <c r="O53">
        <f t="shared" si="1"/>
        <v>1.1802858793861741</v>
      </c>
      <c r="P53">
        <f t="shared" si="1"/>
        <v>1.0573559224992386</v>
      </c>
      <c r="Q53">
        <f t="shared" si="1"/>
        <v>1.1565106662507654</v>
      </c>
      <c r="R53">
        <f t="shared" si="1"/>
        <v>1.1263521059741615</v>
      </c>
      <c r="T53" t="s">
        <v>384</v>
      </c>
      <c r="U53">
        <f>AVERAGE(D53:R53)</f>
        <v>1.1784242620945196</v>
      </c>
    </row>
    <row r="54" spans="3:54" x14ac:dyDescent="0.25">
      <c r="AI54" t="s">
        <v>359</v>
      </c>
      <c r="AJ54">
        <v>0.1</v>
      </c>
      <c r="AK54">
        <v>0.2</v>
      </c>
      <c r="AL54">
        <v>0.3</v>
      </c>
      <c r="AM54">
        <v>0.4</v>
      </c>
      <c r="AN54">
        <v>0.5</v>
      </c>
      <c r="AO54">
        <v>0.6</v>
      </c>
      <c r="AP54">
        <v>0.7</v>
      </c>
      <c r="AQ54">
        <v>0.75</v>
      </c>
      <c r="AR54">
        <v>0.8</v>
      </c>
      <c r="AS54">
        <v>0.85</v>
      </c>
      <c r="AT54">
        <v>0.9</v>
      </c>
      <c r="AU54">
        <v>0.95</v>
      </c>
      <c r="AV54">
        <v>1</v>
      </c>
    </row>
    <row r="55" spans="3:54" x14ac:dyDescent="0.25">
      <c r="AI55" t="s">
        <v>9</v>
      </c>
      <c r="AJ55">
        <v>1.6</v>
      </c>
      <c r="AK55">
        <v>1.3608174007047364</v>
      </c>
      <c r="AL55">
        <v>1.3063885054719944</v>
      </c>
      <c r="AM55">
        <v>1.224657414017599</v>
      </c>
      <c r="AN55">
        <v>1.1785716313093366</v>
      </c>
      <c r="AO55">
        <v>1.1424736668689528</v>
      </c>
      <c r="AP55">
        <v>1.1059061754627093</v>
      </c>
      <c r="AQ55">
        <v>1.0839901565549419</v>
      </c>
      <c r="AR55">
        <v>1.0890304148815115</v>
      </c>
      <c r="AS55">
        <v>1.0833194172264822</v>
      </c>
      <c r="AT55">
        <v>1.0796206676019739</v>
      </c>
      <c r="AU55">
        <v>1.0530615274623805</v>
      </c>
      <c r="AV55">
        <v>1.0278062945062714</v>
      </c>
    </row>
    <row r="56" spans="3:54" x14ac:dyDescent="0.25">
      <c r="C56" t="s">
        <v>356</v>
      </c>
      <c r="E56" s="4" t="s">
        <v>213</v>
      </c>
      <c r="AI56" t="s">
        <v>369</v>
      </c>
      <c r="AJ56">
        <v>7.9150615168106758E-2</v>
      </c>
      <c r="AK56">
        <v>6.8339431060733924E-2</v>
      </c>
      <c r="AL56">
        <v>5.7493270918076989E-2</v>
      </c>
      <c r="AM56">
        <v>5.0627986565080357E-2</v>
      </c>
      <c r="AN56">
        <v>4.1366616268854614E-2</v>
      </c>
      <c r="AO56">
        <v>4.2933776685130778E-2</v>
      </c>
      <c r="AP56">
        <v>3.940061607682524E-2</v>
      </c>
      <c r="AQ56">
        <v>3.4601788639850535E-2</v>
      </c>
      <c r="AR56">
        <v>5.1310862262200205E-2</v>
      </c>
      <c r="AS56">
        <v>5.6044678980280233E-2</v>
      </c>
      <c r="AT56">
        <v>4.5800649079750899E-2</v>
      </c>
      <c r="AU56">
        <v>5.8140397150507665E-2</v>
      </c>
      <c r="AV56">
        <v>4.4445745244596234E-2</v>
      </c>
    </row>
    <row r="57" spans="3:54" x14ac:dyDescent="0.25">
      <c r="C57" t="s">
        <v>220</v>
      </c>
      <c r="D57">
        <v>0.21</v>
      </c>
      <c r="E57">
        <v>0.22</v>
      </c>
      <c r="F57">
        <v>0.25</v>
      </c>
      <c r="G57">
        <v>0.26</v>
      </c>
      <c r="H57">
        <v>0.31</v>
      </c>
      <c r="I57">
        <v>0.35</v>
      </c>
      <c r="J57">
        <v>0.36</v>
      </c>
      <c r="K57">
        <v>0.41</v>
      </c>
      <c r="L57">
        <v>0.42</v>
      </c>
      <c r="M57">
        <v>0.45</v>
      </c>
      <c r="N57">
        <v>0.46</v>
      </c>
      <c r="O57">
        <v>0.51</v>
      </c>
      <c r="P57">
        <v>0.53</v>
      </c>
      <c r="Q57">
        <v>0.55000000000000004</v>
      </c>
      <c r="R57">
        <v>0.63</v>
      </c>
      <c r="S57">
        <v>0.65</v>
      </c>
      <c r="T57">
        <v>0.73</v>
      </c>
    </row>
    <row r="58" spans="3:54" x14ac:dyDescent="0.25">
      <c r="C58" t="s">
        <v>194</v>
      </c>
      <c r="D58">
        <v>2773.0378535600198</v>
      </c>
      <c r="E58">
        <v>2810.06816112253</v>
      </c>
      <c r="F58">
        <v>3609.4668359576899</v>
      </c>
      <c r="G58">
        <v>3053.68112666963</v>
      </c>
      <c r="H58">
        <v>3384.95269324425</v>
      </c>
      <c r="I58">
        <v>4440.5103313938598</v>
      </c>
      <c r="J58">
        <v>3733.5824819606501</v>
      </c>
      <c r="K58">
        <v>3825.2981621864701</v>
      </c>
      <c r="L58">
        <v>4756.08424368941</v>
      </c>
      <c r="M58">
        <v>5165.3231384266701</v>
      </c>
      <c r="N58">
        <v>4131.5482138970101</v>
      </c>
      <c r="O58">
        <v>4191.8059767489904</v>
      </c>
      <c r="P58">
        <v>5499.1845247852898</v>
      </c>
      <c r="Q58">
        <v>5510.0381944908204</v>
      </c>
      <c r="R58">
        <v>6040.06740878856</v>
      </c>
      <c r="S58">
        <v>6267.3699383855501</v>
      </c>
      <c r="T58">
        <v>6344.49972858407</v>
      </c>
    </row>
    <row r="59" spans="3:54" x14ac:dyDescent="0.25">
      <c r="C59" t="s">
        <v>197</v>
      </c>
      <c r="D59">
        <v>754.97628413377799</v>
      </c>
      <c r="E59">
        <v>770.63257473425006</v>
      </c>
      <c r="F59">
        <v>1211.2655683834901</v>
      </c>
      <c r="G59">
        <v>854.15040208178198</v>
      </c>
      <c r="H59">
        <v>1122.42436833907</v>
      </c>
      <c r="I59">
        <v>1209.9992226182001</v>
      </c>
      <c r="J59">
        <v>1058.2206493941601</v>
      </c>
      <c r="K59">
        <v>1093.6765319118999</v>
      </c>
      <c r="L59">
        <v>1183.2941352656201</v>
      </c>
      <c r="M59">
        <v>1220.7906333999499</v>
      </c>
      <c r="N59">
        <v>1183.2941352656201</v>
      </c>
      <c r="O59">
        <v>1220.7906333999499</v>
      </c>
      <c r="P59">
        <v>1514.85340285549</v>
      </c>
      <c r="Q59">
        <v>1319.6024164942801</v>
      </c>
      <c r="R59">
        <v>1483.73718737487</v>
      </c>
      <c r="S59">
        <v>1857.1467143192101</v>
      </c>
      <c r="T59">
        <v>1561.0005511347499</v>
      </c>
    </row>
    <row r="60" spans="3:54" x14ac:dyDescent="0.25">
      <c r="C60" t="s">
        <v>198</v>
      </c>
      <c r="D60">
        <v>121.149503380007</v>
      </c>
      <c r="E60">
        <v>130.91181837905</v>
      </c>
      <c r="F60">
        <v>146.60217454649799</v>
      </c>
      <c r="G60">
        <v>139.653632848406</v>
      </c>
      <c r="H60">
        <v>147.82352319217401</v>
      </c>
      <c r="I60">
        <v>146.61120399265599</v>
      </c>
      <c r="J60">
        <v>216.00092410315699</v>
      </c>
      <c r="K60">
        <v>206.50781082571299</v>
      </c>
      <c r="L60">
        <v>144.00636551587701</v>
      </c>
      <c r="M60">
        <v>179.50489335450999</v>
      </c>
      <c r="N60">
        <v>263.80811059649801</v>
      </c>
      <c r="O60">
        <v>355.83757285804199</v>
      </c>
      <c r="P60">
        <v>173.23659708777399</v>
      </c>
      <c r="Q60">
        <v>162.635998090762</v>
      </c>
      <c r="R60">
        <v>247.37009080453601</v>
      </c>
      <c r="S60">
        <v>327.08051270948999</v>
      </c>
      <c r="T60">
        <v>336.951193102199</v>
      </c>
    </row>
    <row r="61" spans="3:54" x14ac:dyDescent="0.25">
      <c r="C61" t="s">
        <v>196</v>
      </c>
      <c r="D61">
        <v>729.67925915276305</v>
      </c>
      <c r="E61">
        <v>723.85954261735503</v>
      </c>
      <c r="F61">
        <v>1509.19253405115</v>
      </c>
      <c r="G61">
        <v>853.58329115486697</v>
      </c>
      <c r="H61">
        <v>956.31303961034303</v>
      </c>
      <c r="I61">
        <v>1388.6463003904</v>
      </c>
      <c r="J61">
        <v>1176.98926967633</v>
      </c>
      <c r="K61">
        <v>1292.6904192315601</v>
      </c>
      <c r="L61">
        <v>1493.1610789511799</v>
      </c>
      <c r="M61">
        <v>1759.60406919206</v>
      </c>
      <c r="N61">
        <v>1605.0588141989101</v>
      </c>
      <c r="O61">
        <v>1781.7081895471699</v>
      </c>
      <c r="P61">
        <v>2853.65690080277</v>
      </c>
      <c r="Q61">
        <v>2168.2745388572098</v>
      </c>
      <c r="R61">
        <v>2511.1579226245799</v>
      </c>
      <c r="S61">
        <v>2723.9691287609999</v>
      </c>
      <c r="T61">
        <v>2951.97593177613</v>
      </c>
    </row>
    <row r="62" spans="3:54" x14ac:dyDescent="0.25">
      <c r="C62" t="s">
        <v>195</v>
      </c>
      <c r="D62">
        <v>578.67221241052505</v>
      </c>
      <c r="E62">
        <v>614.60458234255498</v>
      </c>
      <c r="F62">
        <v>1036.78341138936</v>
      </c>
      <c r="G62">
        <v>877.79226231447501</v>
      </c>
      <c r="H62">
        <v>541.09118136089398</v>
      </c>
      <c r="I62">
        <v>900.46724417078997</v>
      </c>
      <c r="J62">
        <v>911.76361630608301</v>
      </c>
      <c r="K62">
        <v>575.28163705660302</v>
      </c>
      <c r="L62">
        <v>459.69214968376201</v>
      </c>
      <c r="M62">
        <v>945.15547752904399</v>
      </c>
      <c r="N62">
        <v>602.08340190920796</v>
      </c>
      <c r="O62">
        <v>551.98366376332297</v>
      </c>
      <c r="P62">
        <v>528.42670610687605</v>
      </c>
      <c r="Q62">
        <v>941.18135323998797</v>
      </c>
      <c r="R62">
        <v>582.062920142964</v>
      </c>
      <c r="S62">
        <v>884.85627960900899</v>
      </c>
      <c r="T62">
        <v>634.89426886433898</v>
      </c>
    </row>
    <row r="63" spans="3:54" x14ac:dyDescent="0.25">
      <c r="C63" t="s">
        <v>199</v>
      </c>
      <c r="D63">
        <v>3769.0485472638902</v>
      </c>
      <c r="E63">
        <v>3958.8278439506398</v>
      </c>
      <c r="F63">
        <v>5361.9900598245504</v>
      </c>
      <c r="G63">
        <v>6354.6583399532801</v>
      </c>
      <c r="H63">
        <v>4511.3942722748097</v>
      </c>
      <c r="I63">
        <v>6410.7552308049399</v>
      </c>
      <c r="J63">
        <v>4938.7808979703696</v>
      </c>
      <c r="K63">
        <v>5182.1701080354696</v>
      </c>
      <c r="L63">
        <v>6622.1208655707896</v>
      </c>
      <c r="M63">
        <v>7329.3968634052599</v>
      </c>
      <c r="N63">
        <v>5495.8601359410304</v>
      </c>
      <c r="O63">
        <v>5022.5015590643898</v>
      </c>
      <c r="P63">
        <v>8120.4389207596096</v>
      </c>
      <c r="Q63">
        <v>10965.5961799244</v>
      </c>
      <c r="R63">
        <v>8298.6508367014394</v>
      </c>
      <c r="S63">
        <v>12003.134219821701</v>
      </c>
      <c r="T63">
        <v>8663.7664386308006</v>
      </c>
    </row>
    <row r="64" spans="3:54" x14ac:dyDescent="0.25">
      <c r="C64" t="s">
        <v>352</v>
      </c>
      <c r="D64">
        <v>953.53640567815705</v>
      </c>
      <c r="E64">
        <v>987.53776182143599</v>
      </c>
      <c r="F64">
        <v>874.87972126254897</v>
      </c>
      <c r="G64">
        <v>1093.1644106897199</v>
      </c>
      <c r="H64">
        <v>1115.40789853861</v>
      </c>
      <c r="I64">
        <v>981.12912138020795</v>
      </c>
      <c r="J64">
        <v>1419.8302984785</v>
      </c>
      <c r="K64">
        <v>1535.1996158884399</v>
      </c>
      <c r="L64">
        <v>1050.95162401262</v>
      </c>
      <c r="M64">
        <v>1048.6748503172901</v>
      </c>
      <c r="N64">
        <v>1919.28855470696</v>
      </c>
      <c r="O64">
        <v>2317.6796171179099</v>
      </c>
      <c r="P64">
        <v>1153.3085712202801</v>
      </c>
      <c r="Q64">
        <v>1229.5888482410301</v>
      </c>
      <c r="R64">
        <v>1277.2704254631001</v>
      </c>
      <c r="S64">
        <v>1261.3675510957301</v>
      </c>
      <c r="T64">
        <v>1277.3530268890499</v>
      </c>
    </row>
    <row r="65" spans="3:35" x14ac:dyDescent="0.25">
      <c r="C65" t="s">
        <v>353</v>
      </c>
      <c r="D65">
        <v>1120.0289656043699</v>
      </c>
      <c r="E65">
        <v>1173.40020917332</v>
      </c>
      <c r="F65">
        <v>950.33568738189103</v>
      </c>
      <c r="G65">
        <v>1236.8325530155701</v>
      </c>
      <c r="H65">
        <v>1364.70192618289</v>
      </c>
      <c r="I65">
        <v>1073.3345011305</v>
      </c>
      <c r="J65">
        <v>1542.69245863221</v>
      </c>
      <c r="K65">
        <v>1831.9397710999999</v>
      </c>
      <c r="L65">
        <v>1224.81708285373</v>
      </c>
      <c r="M65">
        <v>1237.94029303257</v>
      </c>
      <c r="N65">
        <v>2246.0051196537702</v>
      </c>
      <c r="O65">
        <v>2766.6158522391302</v>
      </c>
      <c r="P65">
        <v>1360.3309220333001</v>
      </c>
      <c r="Q65">
        <v>1382.6863879662401</v>
      </c>
      <c r="R65">
        <v>1512.6662868306601</v>
      </c>
      <c r="S65">
        <v>1436.7297226667999</v>
      </c>
      <c r="T65">
        <v>1597.54737305759</v>
      </c>
    </row>
    <row r="67" spans="3:35" x14ac:dyDescent="0.25">
      <c r="C67" t="s">
        <v>9</v>
      </c>
      <c r="D67">
        <f>D59*227/(D59*227+D60*515+D63*364) + D61*740/(D61*740+D62*392) + 0.5*D62*392/(D62*392+D61*740)</f>
        <v>0.95881900776906448</v>
      </c>
      <c r="E67">
        <f t="shared" ref="E67:T67" si="2">E59*227/(E59*227+E60*515+E63*364) + E61*740/(E61*740+E62*392) + 0.5*E62*392/(E62*392+E61*740)</f>
        <v>0.94879987161741619</v>
      </c>
      <c r="F67">
        <f t="shared" si="2"/>
        <v>0.98602353461604897</v>
      </c>
      <c r="G67">
        <f t="shared" si="2"/>
        <v>0.89885996865282891</v>
      </c>
      <c r="H67">
        <f t="shared" si="2"/>
        <v>1.0138305573082489</v>
      </c>
      <c r="I67">
        <f t="shared" si="2"/>
        <v>0.97450925190273863</v>
      </c>
      <c r="J67">
        <f t="shared" si="2"/>
        <v>0.96629104751433281</v>
      </c>
      <c r="K67">
        <f t="shared" si="2"/>
        <v>1.0154012041862588</v>
      </c>
      <c r="L67">
        <f t="shared" si="2"/>
        <v>1.0274522986985131</v>
      </c>
      <c r="M67">
        <f t="shared" si="2"/>
        <v>0.98047833542367624</v>
      </c>
      <c r="N67">
        <f t="shared" si="2"/>
        <v>1.0288039981729491</v>
      </c>
      <c r="O67">
        <f t="shared" si="2"/>
        <v>1.0506001028213745</v>
      </c>
      <c r="P67">
        <f t="shared" si="2"/>
        <v>1.0568040652686359</v>
      </c>
      <c r="Q67">
        <f t="shared" si="2"/>
        <v>0.97499598404719678</v>
      </c>
      <c r="R67">
        <f t="shared" si="2"/>
        <v>1.0419682437262423</v>
      </c>
      <c r="S67">
        <f t="shared" si="2"/>
        <v>1.0116016530659846</v>
      </c>
      <c r="T67">
        <f t="shared" si="2"/>
        <v>1.0451117883827894</v>
      </c>
      <c r="V67" t="s">
        <v>384</v>
      </c>
      <c r="W67">
        <f>AVERAGE(D67:T67)</f>
        <v>0.99884417136319403</v>
      </c>
    </row>
    <row r="70" spans="3:35" x14ac:dyDescent="0.25">
      <c r="C70" t="s">
        <v>391</v>
      </c>
      <c r="E70" t="s">
        <v>212</v>
      </c>
      <c r="F70" t="s">
        <v>2</v>
      </c>
      <c r="K70" t="s">
        <v>2</v>
      </c>
    </row>
    <row r="71" spans="3:35" x14ac:dyDescent="0.25">
      <c r="C71" t="s">
        <v>220</v>
      </c>
      <c r="D71">
        <v>0.22</v>
      </c>
      <c r="E71">
        <v>0.33</v>
      </c>
      <c r="F71">
        <v>0.34</v>
      </c>
      <c r="G71">
        <v>0.35</v>
      </c>
      <c r="H71">
        <v>0.36</v>
      </c>
      <c r="I71">
        <v>0.36</v>
      </c>
      <c r="J71">
        <v>0.48</v>
      </c>
      <c r="K71">
        <v>0.49</v>
      </c>
      <c r="L71">
        <v>0.49</v>
      </c>
      <c r="M71">
        <v>0.5</v>
      </c>
      <c r="N71">
        <v>0.54</v>
      </c>
      <c r="O71">
        <v>0.55000000000000004</v>
      </c>
      <c r="P71">
        <v>0.56000000000000005</v>
      </c>
      <c r="Q71">
        <v>0.56000000000000005</v>
      </c>
      <c r="R71">
        <v>0.61</v>
      </c>
      <c r="S71">
        <v>0.67</v>
      </c>
      <c r="T71">
        <v>0.69</v>
      </c>
      <c r="U71">
        <v>0.71</v>
      </c>
      <c r="V71">
        <v>0.72</v>
      </c>
      <c r="W71">
        <v>0.77</v>
      </c>
      <c r="X71">
        <v>0.79</v>
      </c>
      <c r="Y71">
        <v>0.81</v>
      </c>
      <c r="Z71">
        <v>0.84</v>
      </c>
      <c r="AA71">
        <v>0.89</v>
      </c>
      <c r="AB71">
        <v>0.91</v>
      </c>
      <c r="AC71">
        <v>0.91</v>
      </c>
      <c r="AD71">
        <v>0.97</v>
      </c>
      <c r="AE71">
        <v>0.98</v>
      </c>
      <c r="AF71">
        <v>0.98</v>
      </c>
    </row>
    <row r="72" spans="3:35" x14ac:dyDescent="0.25">
      <c r="C72" t="s">
        <v>194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4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4">
        <v>1</v>
      </c>
      <c r="Q72" s="5">
        <v>1</v>
      </c>
      <c r="R72" s="5">
        <v>1</v>
      </c>
      <c r="S72" s="5">
        <v>1</v>
      </c>
      <c r="T72" s="4">
        <v>1</v>
      </c>
      <c r="U72" s="5">
        <v>1</v>
      </c>
      <c r="V72" s="5">
        <v>1</v>
      </c>
      <c r="W72" s="4">
        <v>1</v>
      </c>
      <c r="X72" s="5">
        <v>1</v>
      </c>
      <c r="Y72" s="5">
        <v>1</v>
      </c>
      <c r="Z72" s="5">
        <v>1</v>
      </c>
      <c r="AA72" s="5">
        <v>1</v>
      </c>
      <c r="AB72" s="4">
        <v>1</v>
      </c>
      <c r="AC72" s="5">
        <v>1</v>
      </c>
      <c r="AD72" s="5">
        <v>1</v>
      </c>
      <c r="AE72" s="5">
        <v>1</v>
      </c>
      <c r="AF72" s="5">
        <v>1</v>
      </c>
    </row>
    <row r="73" spans="3:35" x14ac:dyDescent="0.25">
      <c r="C73" t="s">
        <v>197</v>
      </c>
      <c r="D73" s="5">
        <v>0.44393108854039887</v>
      </c>
      <c r="E73" s="5">
        <v>0.49643354527292283</v>
      </c>
      <c r="F73" s="5">
        <v>0.55984428929377361</v>
      </c>
      <c r="G73" s="5">
        <v>0.53613981819966594</v>
      </c>
      <c r="H73" s="5">
        <v>0.37911561700279306</v>
      </c>
      <c r="I73" s="5">
        <v>0.51842231650299075</v>
      </c>
      <c r="J73" s="4">
        <v>0.49909618152863061</v>
      </c>
      <c r="K73" s="5">
        <v>0.45442840156109504</v>
      </c>
      <c r="L73" s="5">
        <v>0.49237852538729737</v>
      </c>
      <c r="M73" s="5">
        <v>0.50711506011955532</v>
      </c>
      <c r="N73" s="5">
        <v>0.3109655885577815</v>
      </c>
      <c r="O73" s="5">
        <v>0.49902763312152776</v>
      </c>
      <c r="P73" s="4">
        <v>0.46325548577211523</v>
      </c>
      <c r="Q73" s="5">
        <v>0.44301174548275951</v>
      </c>
      <c r="R73" s="5">
        <v>0.71015768791799327</v>
      </c>
      <c r="S73" s="5">
        <v>0.32475692744370904</v>
      </c>
      <c r="T73" s="4">
        <v>0.44874843219481225</v>
      </c>
      <c r="U73" s="5">
        <v>0.46728682657936643</v>
      </c>
      <c r="V73" s="5">
        <v>0.44580673631946788</v>
      </c>
      <c r="W73" s="4">
        <v>0.43068045325886406</v>
      </c>
      <c r="X73" s="5">
        <v>0.69987172121323626</v>
      </c>
      <c r="Y73" s="5">
        <v>0.43383674443932402</v>
      </c>
      <c r="Z73" s="5">
        <v>0.38311318633858044</v>
      </c>
      <c r="AA73" s="5">
        <v>0.33123083216502441</v>
      </c>
      <c r="AB73" s="4">
        <v>0.36499167089323442</v>
      </c>
      <c r="AC73" s="5">
        <v>0.3458295751850784</v>
      </c>
      <c r="AD73" s="5">
        <v>0.69188574509406153</v>
      </c>
      <c r="AE73" s="5">
        <v>0.46059439331866109</v>
      </c>
      <c r="AF73" s="5">
        <v>0.57681176926499855</v>
      </c>
    </row>
    <row r="74" spans="3:35" x14ac:dyDescent="0.25">
      <c r="C74" t="s">
        <v>198</v>
      </c>
      <c r="D74" s="4">
        <v>1.1060713255802517</v>
      </c>
      <c r="E74" s="4">
        <v>0.16106254647748275</v>
      </c>
      <c r="F74" s="4">
        <v>0.1679229180605524</v>
      </c>
      <c r="G74" s="4">
        <v>0.17046435468106866</v>
      </c>
      <c r="H74" s="4">
        <v>0.87730296756808424</v>
      </c>
      <c r="I74" s="4">
        <v>0.31978668180179548</v>
      </c>
      <c r="J74" s="4">
        <v>0.16342504326403429</v>
      </c>
      <c r="K74" s="4">
        <v>0.18764577922217196</v>
      </c>
      <c r="L74" s="4">
        <v>0.31274355941251702</v>
      </c>
      <c r="M74" s="4">
        <v>0.19124979263366856</v>
      </c>
      <c r="N74" s="4">
        <v>0.68986064041007056</v>
      </c>
      <c r="O74" s="4">
        <v>0.19136325303985646</v>
      </c>
      <c r="P74" s="4">
        <v>0.1901415294971058</v>
      </c>
      <c r="Q74" s="4">
        <v>0.19818385379198958</v>
      </c>
      <c r="R74" s="4">
        <v>0.62454224134119085</v>
      </c>
      <c r="S74" s="4">
        <v>0.64505620316450385</v>
      </c>
      <c r="T74" s="4">
        <v>0.24426024566730964</v>
      </c>
      <c r="U74" s="4">
        <v>0.2317478083580273</v>
      </c>
      <c r="V74" s="4">
        <v>0.24831406127724903</v>
      </c>
      <c r="W74" s="4">
        <v>0.34429640557844776</v>
      </c>
      <c r="X74" s="4">
        <v>0.58624899628234228</v>
      </c>
      <c r="Y74" s="4">
        <v>0.44644324604185898</v>
      </c>
      <c r="Z74" s="4">
        <v>0.61070212968614901</v>
      </c>
      <c r="AA74" s="4">
        <v>0.58547276069721876</v>
      </c>
      <c r="AB74" s="4">
        <v>0.55591397545729404</v>
      </c>
      <c r="AC74" s="4">
        <v>0.61543669126996337</v>
      </c>
      <c r="AD74" s="4">
        <v>0.50206348241795618</v>
      </c>
      <c r="AE74" s="4">
        <v>0.26571256028130824</v>
      </c>
      <c r="AF74" s="4">
        <v>0.3770507888665709</v>
      </c>
    </row>
    <row r="75" spans="3:35" x14ac:dyDescent="0.25">
      <c r="C75" t="s">
        <v>196</v>
      </c>
      <c r="D75">
        <v>0.91362751162016198</v>
      </c>
      <c r="E75">
        <v>0.5418372771633303</v>
      </c>
      <c r="F75">
        <v>0.65561830662600351</v>
      </c>
      <c r="G75">
        <v>0.63778924722847397</v>
      </c>
      <c r="H75">
        <v>0.84539269402174999</v>
      </c>
      <c r="I75">
        <v>0.83025460886324476</v>
      </c>
      <c r="J75">
        <v>0.58673427038948778</v>
      </c>
      <c r="K75">
        <v>0.50626105677704114</v>
      </c>
      <c r="L75">
        <v>0.77132273201552082</v>
      </c>
      <c r="M75">
        <v>0.590951008926906</v>
      </c>
      <c r="N75">
        <v>0.70988291501717671</v>
      </c>
      <c r="O75">
        <v>0.51957525898648205</v>
      </c>
      <c r="P75">
        <v>0.55213337462008527</v>
      </c>
      <c r="Q75">
        <v>0.5043638132074687</v>
      </c>
      <c r="R75">
        <v>1.0636355359533842</v>
      </c>
      <c r="S75">
        <v>0.7429492776000548</v>
      </c>
      <c r="T75">
        <v>0.56264572798454437</v>
      </c>
      <c r="U75">
        <v>0.60477267413242597</v>
      </c>
      <c r="V75">
        <v>0.60038415189379357</v>
      </c>
      <c r="W75">
        <v>0.72060257071068778</v>
      </c>
      <c r="X75">
        <v>0.97145672909316294</v>
      </c>
      <c r="Y75">
        <v>0.79887713161476692</v>
      </c>
      <c r="Z75">
        <v>0.93496510577439196</v>
      </c>
      <c r="AA75">
        <v>0.81039951188753234</v>
      </c>
      <c r="AB75">
        <v>0.91763731686695371</v>
      </c>
      <c r="AC75">
        <v>0.79477120069911855</v>
      </c>
      <c r="AD75">
        <v>0.96921631165696565</v>
      </c>
      <c r="AE75">
        <v>0.78060439767419798</v>
      </c>
      <c r="AF75">
        <v>0.81468142783809872</v>
      </c>
    </row>
    <row r="76" spans="3:35" x14ac:dyDescent="0.25">
      <c r="C76" t="s">
        <v>195</v>
      </c>
      <c r="D76">
        <v>0.41977243659525293</v>
      </c>
      <c r="E76">
        <v>0.15744442826922983</v>
      </c>
      <c r="F76">
        <v>0.1733163653830995</v>
      </c>
      <c r="G76">
        <v>0.1612194265660257</v>
      </c>
      <c r="H76">
        <v>0.30346504131037871</v>
      </c>
      <c r="I76">
        <v>0.1111116936052514</v>
      </c>
      <c r="J76">
        <v>0.12466122579472201</v>
      </c>
      <c r="K76">
        <v>0.12877571755255876</v>
      </c>
      <c r="L76">
        <v>0.10154255343910137</v>
      </c>
      <c r="M76">
        <v>0.1295790752321393</v>
      </c>
      <c r="N76">
        <v>0.21294339287977435</v>
      </c>
      <c r="O76">
        <v>0.10913545346906481</v>
      </c>
      <c r="P76">
        <v>9.428276917187664E-2</v>
      </c>
      <c r="Q76">
        <v>0.10515193070401099</v>
      </c>
      <c r="R76">
        <v>0.11249449158657925</v>
      </c>
      <c r="S76">
        <v>0.17585418793976004</v>
      </c>
      <c r="T76">
        <v>9.087457651832194E-2</v>
      </c>
      <c r="U76">
        <v>8.2231513802011102E-2</v>
      </c>
      <c r="V76">
        <v>0.10334323843455599</v>
      </c>
      <c r="W76">
        <v>9.0186939726559223E-2</v>
      </c>
      <c r="X76">
        <v>0.11586651731892679</v>
      </c>
      <c r="Y76">
        <v>0.10818064503904157</v>
      </c>
      <c r="Z76">
        <v>0.15662439607775225</v>
      </c>
      <c r="AA76">
        <v>0.13791304398473761</v>
      </c>
      <c r="AB76">
        <v>0.10780430933824196</v>
      </c>
      <c r="AC76">
        <v>0.15729012452861185</v>
      </c>
      <c r="AD76">
        <v>0.10277250922103431</v>
      </c>
      <c r="AE76">
        <v>8.0529752262566562E-2</v>
      </c>
      <c r="AF76">
        <v>9.8870178297508396E-2</v>
      </c>
    </row>
    <row r="77" spans="3:35" x14ac:dyDescent="0.25">
      <c r="C77" t="s">
        <v>199</v>
      </c>
      <c r="D77">
        <v>1.4267098234859976</v>
      </c>
      <c r="E77">
        <v>2.2611836896260251</v>
      </c>
      <c r="F77">
        <v>2.565545700413105</v>
      </c>
      <c r="G77">
        <v>2.40103768207315</v>
      </c>
      <c r="H77">
        <v>1.2576375480628743</v>
      </c>
      <c r="I77">
        <v>2.4307509389671238</v>
      </c>
      <c r="J77">
        <v>2.5077556905385485</v>
      </c>
      <c r="K77">
        <v>2.1369256058538921</v>
      </c>
      <c r="L77">
        <v>2.2601660781752879</v>
      </c>
      <c r="M77">
        <v>2.2348020901981518</v>
      </c>
      <c r="N77">
        <v>1.2789032236847424</v>
      </c>
      <c r="O77">
        <v>1.9175110577475292</v>
      </c>
      <c r="P77">
        <v>2.1762125377961374</v>
      </c>
      <c r="Q77">
        <v>1.9452988295159663</v>
      </c>
      <c r="R77">
        <v>2.1838732757509205</v>
      </c>
      <c r="S77">
        <v>1.3371905439008751</v>
      </c>
      <c r="T77">
        <v>2.0614032650564464</v>
      </c>
      <c r="U77">
        <v>1.8151181580054447</v>
      </c>
      <c r="V77">
        <v>2.089821792251028</v>
      </c>
      <c r="W77">
        <v>1.8324604454059512</v>
      </c>
      <c r="X77">
        <v>2.380729720886499</v>
      </c>
      <c r="Y77">
        <v>1.5969307651127707</v>
      </c>
      <c r="Z77">
        <v>1.4796145686754365</v>
      </c>
      <c r="AA77">
        <v>1.3934865743878193</v>
      </c>
      <c r="AB77">
        <v>1.4837099889102916</v>
      </c>
      <c r="AC77">
        <v>1.4223666988515096</v>
      </c>
      <c r="AD77">
        <v>2.649114917732875</v>
      </c>
      <c r="AE77">
        <v>1.8072343401783095</v>
      </c>
      <c r="AF77">
        <v>2.5450780924749576</v>
      </c>
    </row>
    <row r="79" spans="3:35" x14ac:dyDescent="0.25">
      <c r="C79" t="s">
        <v>9</v>
      </c>
      <c r="D79">
        <f t="shared" ref="D79:AF79" si="3">D73*227/(D73*227+D74*515+D77*364) + D75*740/(D75*740+D76*392) + 0.5*D76*392/(D76*392+D75*740)</f>
        <v>0.98682958199602777</v>
      </c>
      <c r="E79">
        <f t="shared" si="3"/>
        <v>1.0439241104951167</v>
      </c>
      <c r="F79">
        <f t="shared" si="3"/>
        <v>1.0493387787977724</v>
      </c>
      <c r="G79">
        <f t="shared" si="3"/>
        <v>1.0532820001872369</v>
      </c>
      <c r="H79">
        <f t="shared" si="3"/>
        <v>1.0065490536438073</v>
      </c>
      <c r="I79">
        <f t="shared" si="3"/>
        <v>1.0677271655658913</v>
      </c>
      <c r="J79">
        <f t="shared" si="3"/>
        <v>1.0514596422964562</v>
      </c>
      <c r="K79">
        <f t="shared" si="3"/>
        <v>1.0461427197179696</v>
      </c>
      <c r="L79">
        <f t="shared" si="3"/>
        <v>1.069427693538973</v>
      </c>
      <c r="M79">
        <f t="shared" si="3"/>
        <v>1.0600468239787038</v>
      </c>
      <c r="N79">
        <f t="shared" si="3"/>
        <v>1.0106327117375653</v>
      </c>
      <c r="O79">
        <f t="shared" si="3"/>
        <v>1.0744456643233473</v>
      </c>
      <c r="P79">
        <f t="shared" si="3"/>
        <v>1.0641870343333752</v>
      </c>
      <c r="Q79">
        <f t="shared" si="3"/>
        <v>1.0606943371189617</v>
      </c>
      <c r="R79">
        <f t="shared" si="3"/>
        <v>1.0996343479261099</v>
      </c>
      <c r="S79">
        <f t="shared" si="3"/>
        <v>1.026876465783654</v>
      </c>
      <c r="T79">
        <f t="shared" si="3"/>
        <v>1.0647487405657299</v>
      </c>
      <c r="U79">
        <f t="shared" si="3"/>
        <v>1.0861110721653595</v>
      </c>
      <c r="V79">
        <f t="shared" si="3"/>
        <v>1.0604624408575976</v>
      </c>
      <c r="W79">
        <f t="shared" si="3"/>
        <v>1.0726856665822719</v>
      </c>
      <c r="X79">
        <f t="shared" si="3"/>
        <v>1.0899746987657071</v>
      </c>
      <c r="Y79">
        <f t="shared" si="3"/>
        <v>1.0747923982588126</v>
      </c>
      <c r="Z79">
        <f t="shared" si="3"/>
        <v>1.051758611967053</v>
      </c>
      <c r="AA79">
        <f t="shared" si="3"/>
        <v>1.0437148788296258</v>
      </c>
      <c r="AB79">
        <f t="shared" si="3"/>
        <v>1.0618321621308304</v>
      </c>
      <c r="AC79">
        <f t="shared" si="3"/>
        <v>1.0385211169091022</v>
      </c>
      <c r="AD79">
        <f t="shared" si="3"/>
        <v>1.0872268348498892</v>
      </c>
      <c r="AE79">
        <f t="shared" si="3"/>
        <v>1.0903631146861692</v>
      </c>
      <c r="AF79">
        <f t="shared" si="3"/>
        <v>1.0744188302677613</v>
      </c>
      <c r="AH79" t="s">
        <v>384</v>
      </c>
      <c r="AI79">
        <f>AVERAGE(D79:AF79)</f>
        <v>1.0575106447681681</v>
      </c>
    </row>
  </sheetData>
  <sortState xmlns:xlrd2="http://schemas.microsoft.com/office/spreadsheetml/2017/richdata2" columnSort="1" ref="D44:R51">
    <sortCondition ref="D44:R44"/>
  </sortState>
  <phoneticPr fontId="1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365A-11A4-455B-A568-0751CD7A67B9}">
  <dimension ref="A1:O79"/>
  <sheetViews>
    <sheetView workbookViewId="0"/>
  </sheetViews>
  <sheetFormatPr defaultColWidth="9.140625" defaultRowHeight="15.95" customHeight="1" x14ac:dyDescent="0.25"/>
  <cols>
    <col min="1" max="1" width="30.7109375" style="6" customWidth="1"/>
    <col min="2" max="2" width="45.140625" style="6" customWidth="1"/>
    <col min="3" max="7" width="20.7109375" style="6" customWidth="1"/>
    <col min="8" max="16384" width="9.140625" style="6"/>
  </cols>
  <sheetData>
    <row r="1" spans="1:15" ht="15.95" customHeight="1" x14ac:dyDescent="0.25">
      <c r="A1" s="21" t="s">
        <v>380</v>
      </c>
    </row>
    <row r="2" spans="1:15" ht="15.95" customHeight="1" x14ac:dyDescent="0.25">
      <c r="A2" s="6" t="s">
        <v>381</v>
      </c>
      <c r="B2" s="7"/>
      <c r="D2" s="7"/>
      <c r="E2" s="7"/>
      <c r="F2" s="7"/>
      <c r="G2" s="7"/>
    </row>
    <row r="3" spans="1:15" ht="15.95" customHeight="1" x14ac:dyDescent="0.25">
      <c r="A3" s="7"/>
      <c r="C3" s="7" t="s">
        <v>4</v>
      </c>
      <c r="D3" s="7"/>
      <c r="E3" s="7"/>
      <c r="F3" s="7"/>
      <c r="G3" s="7"/>
    </row>
    <row r="4" spans="1:15" ht="15.95" customHeight="1" x14ac:dyDescent="0.25">
      <c r="A4" s="7" t="s">
        <v>219</v>
      </c>
      <c r="B4" s="7" t="s">
        <v>215</v>
      </c>
      <c r="C4" s="7">
        <v>0.11</v>
      </c>
      <c r="D4" s="7">
        <v>0.21</v>
      </c>
      <c r="E4" s="7">
        <v>0.31</v>
      </c>
      <c r="F4" s="7">
        <v>0.41</v>
      </c>
      <c r="G4" s="7">
        <v>0.49</v>
      </c>
    </row>
    <row r="5" spans="1:15" ht="15.95" customHeight="1" x14ac:dyDescent="0.25">
      <c r="A5" s="7"/>
      <c r="B5" s="7"/>
      <c r="C5" s="7"/>
      <c r="D5" s="7"/>
      <c r="E5" s="7"/>
      <c r="F5" s="7"/>
      <c r="G5" s="7"/>
    </row>
    <row r="6" spans="1:15" ht="15.95" customHeight="1" x14ac:dyDescent="0.25">
      <c r="A6" s="7" t="s">
        <v>81</v>
      </c>
      <c r="B6" s="7" t="s">
        <v>207</v>
      </c>
      <c r="C6" s="7">
        <v>352.66547490583298</v>
      </c>
      <c r="D6" s="7">
        <v>313.54678185745098</v>
      </c>
      <c r="E6" s="7">
        <v>313.71158974359003</v>
      </c>
      <c r="F6" s="7">
        <v>314.097912713472</v>
      </c>
      <c r="G6" s="7">
        <v>419.51826401446601</v>
      </c>
    </row>
    <row r="7" spans="1:15" ht="15.95" customHeight="1" x14ac:dyDescent="0.25">
      <c r="A7" s="7"/>
      <c r="B7" s="8" t="s">
        <v>216</v>
      </c>
      <c r="C7" s="7">
        <f>C6/C63</f>
        <v>0.11337745737273322</v>
      </c>
      <c r="D7" s="7">
        <f>D6/D63</f>
        <v>8.7243043302650827E-2</v>
      </c>
      <c r="E7" s="7">
        <f>E6/E63</f>
        <v>8.335343205827031E-2</v>
      </c>
      <c r="F7" s="7">
        <f>F6/F63</f>
        <v>9.4241646568076126E-2</v>
      </c>
      <c r="G7" s="7">
        <f>G6/G63</f>
        <v>0.14425292549586566</v>
      </c>
    </row>
    <row r="8" spans="1:15" ht="15.95" customHeight="1" x14ac:dyDescent="0.25">
      <c r="A8" s="7"/>
      <c r="B8" s="8" t="s">
        <v>217</v>
      </c>
      <c r="C8" s="7">
        <f>C6/C65</f>
        <v>0.31920199501246876</v>
      </c>
      <c r="D8" s="7">
        <f>D6/D65</f>
        <v>0.21603183627060793</v>
      </c>
      <c r="E8" s="7">
        <f>E6/E65</f>
        <v>0.19824470831182286</v>
      </c>
      <c r="F8" s="7">
        <f>F6/F65</f>
        <v>0.22473289942281652</v>
      </c>
      <c r="G8" s="7">
        <f>G6/G65</f>
        <v>0.39166436654706088</v>
      </c>
    </row>
    <row r="9" spans="1:15" ht="15.95" customHeight="1" x14ac:dyDescent="0.25">
      <c r="C9" s="7" t="s">
        <v>2</v>
      </c>
    </row>
    <row r="10" spans="1:15" ht="15.95" customHeight="1" x14ac:dyDescent="0.25">
      <c r="B10" s="7" t="s">
        <v>5</v>
      </c>
      <c r="C10" s="7" t="s">
        <v>10</v>
      </c>
      <c r="K10" s="7"/>
      <c r="L10" s="7"/>
      <c r="M10" s="7"/>
      <c r="N10" s="7"/>
      <c r="O10" s="7"/>
    </row>
    <row r="11" spans="1:15" ht="15.95" customHeight="1" x14ac:dyDescent="0.25">
      <c r="A11" s="7" t="s">
        <v>11</v>
      </c>
      <c r="B11" s="8" t="s">
        <v>12</v>
      </c>
      <c r="C11" s="8">
        <v>942.27806576402304</v>
      </c>
      <c r="D11" s="8">
        <v>995.09847084233297</v>
      </c>
      <c r="E11" s="8">
        <v>1043.6629059829099</v>
      </c>
      <c r="F11" s="8">
        <v>1012.66540164453</v>
      </c>
      <c r="G11" s="8">
        <v>728.46582278481003</v>
      </c>
    </row>
    <row r="12" spans="1:15" ht="15.95" customHeight="1" x14ac:dyDescent="0.25">
      <c r="A12" s="7" t="s">
        <v>13</v>
      </c>
      <c r="B12" s="8" t="s">
        <v>14</v>
      </c>
      <c r="C12" s="8">
        <v>1096.56921103533</v>
      </c>
      <c r="D12" s="8">
        <v>1191.4777710583201</v>
      </c>
      <c r="E12" s="8">
        <v>1336.9505641025601</v>
      </c>
      <c r="F12" s="8">
        <v>1284.8835926628699</v>
      </c>
      <c r="G12" s="8">
        <v>1188.19161597896</v>
      </c>
    </row>
    <row r="13" spans="1:15" ht="15.95" customHeight="1" x14ac:dyDescent="0.25">
      <c r="A13" s="7" t="s">
        <v>15</v>
      </c>
      <c r="B13" s="8" t="s">
        <v>16</v>
      </c>
      <c r="C13" s="8">
        <v>551.03980454036503</v>
      </c>
      <c r="D13" s="8">
        <v>533.57961123110101</v>
      </c>
      <c r="E13" s="8">
        <v>570.23617094017095</v>
      </c>
      <c r="F13" s="8">
        <v>570.18211258696999</v>
      </c>
      <c r="G13" s="8">
        <v>441.69153378267293</v>
      </c>
    </row>
    <row r="14" spans="1:15" ht="15.95" customHeight="1" x14ac:dyDescent="0.25">
      <c r="A14" s="7" t="s">
        <v>17</v>
      </c>
      <c r="B14" s="8" t="s">
        <v>18</v>
      </c>
      <c r="C14" s="8">
        <v>1390.6867067087501</v>
      </c>
      <c r="D14" s="8">
        <v>1599.088587473</v>
      </c>
      <c r="E14" s="8">
        <v>1960.2889572649599</v>
      </c>
      <c r="F14" s="8">
        <v>1764.44073371284</v>
      </c>
      <c r="G14" s="8">
        <v>1365.57777412461</v>
      </c>
    </row>
    <row r="15" spans="1:15" ht="15.95" customHeight="1" x14ac:dyDescent="0.25">
      <c r="A15" s="8" t="s">
        <v>19</v>
      </c>
      <c r="B15" s="8" t="s">
        <v>20</v>
      </c>
      <c r="C15" s="8">
        <v>806.58451389595905</v>
      </c>
      <c r="D15" s="8">
        <v>747.01145572354187</v>
      </c>
      <c r="E15" s="8">
        <v>770.39070085469996</v>
      </c>
      <c r="F15" s="8">
        <v>830.04235294117598</v>
      </c>
      <c r="G15" s="8">
        <v>532.45411803386503</v>
      </c>
    </row>
    <row r="16" spans="1:15" ht="15.95" customHeight="1" x14ac:dyDescent="0.25">
      <c r="A16" s="8" t="s">
        <v>47</v>
      </c>
      <c r="B16" s="8" t="s">
        <v>48</v>
      </c>
      <c r="C16" s="8">
        <v>339.57827954800001</v>
      </c>
      <c r="D16" s="8">
        <v>602.88995248380104</v>
      </c>
      <c r="E16" s="8">
        <v>420.73299145299097</v>
      </c>
      <c r="F16" s="8">
        <v>572.58504743832998</v>
      </c>
      <c r="G16" s="8">
        <v>258.983790892652</v>
      </c>
    </row>
    <row r="17" spans="1:7" ht="15.95" customHeight="1" x14ac:dyDescent="0.25">
      <c r="A17" s="8"/>
      <c r="B17" s="8"/>
      <c r="C17" s="8"/>
      <c r="D17" s="8"/>
      <c r="E17" s="8"/>
      <c r="F17" s="8"/>
      <c r="G17" s="8"/>
    </row>
    <row r="18" spans="1:7" ht="15.95" customHeight="1" x14ac:dyDescent="0.25">
      <c r="A18" s="8"/>
      <c r="B18" s="8" t="s">
        <v>218</v>
      </c>
      <c r="C18" s="7">
        <f>AVERAGE(C11:C16)</f>
        <v>854.45609691540449</v>
      </c>
      <c r="D18" s="7">
        <f t="shared" ref="D18:G18" si="0">AVERAGE(D11:D16)</f>
        <v>944.8576414686828</v>
      </c>
      <c r="E18" s="7">
        <f t="shared" si="0"/>
        <v>1017.0437150997154</v>
      </c>
      <c r="F18" s="7">
        <f t="shared" si="0"/>
        <v>1005.7998734977861</v>
      </c>
      <c r="G18" s="7">
        <f t="shared" si="0"/>
        <v>752.56077593292832</v>
      </c>
    </row>
    <row r="19" spans="1:7" ht="15.95" customHeight="1" x14ac:dyDescent="0.25">
      <c r="A19" s="8"/>
      <c r="B19" s="8" t="s">
        <v>216</v>
      </c>
      <c r="C19" s="7">
        <f>C18/C63</f>
        <v>0.27469674974780461</v>
      </c>
      <c r="D19" s="7">
        <f>D18/D63</f>
        <v>0.26290257435003533</v>
      </c>
      <c r="E19" s="7">
        <f>E18/E63</f>
        <v>0.2702293666489799</v>
      </c>
      <c r="F19" s="7">
        <f>F18/F63</f>
        <v>0.30177926168793817</v>
      </c>
      <c r="G19" s="7">
        <f>G18/G63</f>
        <v>0.258770839922288</v>
      </c>
    </row>
    <row r="20" spans="1:7" ht="15.95" customHeight="1" x14ac:dyDescent="0.25">
      <c r="A20" s="8"/>
      <c r="B20" s="8" t="s">
        <v>217</v>
      </c>
      <c r="C20" s="7">
        <f>C18/C$65</f>
        <v>0.77337905236907944</v>
      </c>
      <c r="D20" s="7">
        <f>D18/D$65</f>
        <v>0.65100120017686813</v>
      </c>
      <c r="E20" s="7">
        <f>E18/E$65</f>
        <v>0.64270349337463539</v>
      </c>
      <c r="F20" s="7">
        <f>F18/F$65</f>
        <v>0.71963649760530424</v>
      </c>
      <c r="G20" s="7">
        <f>G18/G$65</f>
        <v>0.7025945349158178</v>
      </c>
    </row>
    <row r="21" spans="1:7" ht="15.95" customHeight="1" x14ac:dyDescent="0.25">
      <c r="A21" s="7"/>
      <c r="B21" s="8"/>
      <c r="C21" s="7"/>
      <c r="D21" s="7"/>
      <c r="E21" s="7"/>
      <c r="F21" s="7"/>
      <c r="G21" s="7"/>
    </row>
    <row r="22" spans="1:7" ht="15.95" customHeight="1" x14ac:dyDescent="0.25">
      <c r="A22" s="8"/>
      <c r="B22" s="8" t="s">
        <v>6</v>
      </c>
      <c r="C22" s="7" t="s">
        <v>22</v>
      </c>
      <c r="D22" s="8"/>
      <c r="E22" s="8"/>
      <c r="F22" s="8"/>
      <c r="G22" s="8"/>
    </row>
    <row r="23" spans="1:7" ht="15.95" customHeight="1" x14ac:dyDescent="0.25">
      <c r="A23" s="8" t="s">
        <v>23</v>
      </c>
      <c r="B23" s="8" t="s">
        <v>24</v>
      </c>
      <c r="C23" s="8">
        <v>2939.7973572228502</v>
      </c>
      <c r="D23" s="8">
        <v>4296.6910755939498</v>
      </c>
      <c r="E23" s="8">
        <v>4826.58352136752</v>
      </c>
      <c r="F23" s="8">
        <v>4098.7203036053097</v>
      </c>
      <c r="G23" s="8">
        <v>2475.7194805194799</v>
      </c>
    </row>
    <row r="24" spans="1:7" ht="15.95" customHeight="1" x14ac:dyDescent="0.25">
      <c r="A24" s="8" t="s">
        <v>25</v>
      </c>
      <c r="B24" s="8" t="s">
        <v>26</v>
      </c>
      <c r="C24" s="8">
        <v>3051.3829176422701</v>
      </c>
      <c r="D24" s="8">
        <v>4149.8191619870404</v>
      </c>
      <c r="E24" s="8">
        <v>4423.4151111111096</v>
      </c>
      <c r="F24" s="8">
        <v>4554.2480961416804</v>
      </c>
      <c r="G24" s="8">
        <v>2310.7503534440202</v>
      </c>
    </row>
    <row r="25" spans="1:7" ht="15.95" customHeight="1" x14ac:dyDescent="0.25">
      <c r="A25" s="7" t="s">
        <v>49</v>
      </c>
      <c r="B25" s="8" t="s">
        <v>50</v>
      </c>
      <c r="C25" s="7">
        <v>307.89349078692902</v>
      </c>
      <c r="D25" s="7">
        <v>636.995041036717</v>
      </c>
      <c r="E25" s="7">
        <v>620.887521367521</v>
      </c>
      <c r="F25" s="7">
        <v>457.24417457305498</v>
      </c>
      <c r="G25" s="7">
        <v>214.63725135623901</v>
      </c>
    </row>
    <row r="26" spans="1:7" ht="15.95" customHeight="1" x14ac:dyDescent="0.25">
      <c r="A26" s="7"/>
      <c r="B26" s="7"/>
      <c r="C26" s="7"/>
      <c r="D26" s="7"/>
      <c r="E26" s="7"/>
      <c r="F26" s="7"/>
      <c r="G26" s="7"/>
    </row>
    <row r="27" spans="1:7" ht="15.95" customHeight="1" x14ac:dyDescent="0.25">
      <c r="A27" s="7"/>
      <c r="B27" s="8" t="s">
        <v>218</v>
      </c>
      <c r="C27" s="7">
        <f>AVERAGE(C23:C25)/3</f>
        <v>699.89708507244995</v>
      </c>
      <c r="D27" s="7">
        <f t="shared" ref="D27:G27" si="1">AVERAGE(D23:D25)/3</f>
        <v>1009.2783642908563</v>
      </c>
      <c r="E27" s="7">
        <f t="shared" si="1"/>
        <v>1096.7651282051277</v>
      </c>
      <c r="F27" s="7">
        <f t="shared" si="1"/>
        <v>1012.2458415911163</v>
      </c>
      <c r="G27" s="7">
        <f t="shared" si="1"/>
        <v>555.6785650355265</v>
      </c>
    </row>
    <row r="28" spans="1:7" ht="15.95" customHeight="1" x14ac:dyDescent="0.25">
      <c r="A28" s="7"/>
      <c r="B28" s="8" t="s">
        <v>216</v>
      </c>
      <c r="C28" s="7">
        <f>C27/C63</f>
        <v>0.22500799645695474</v>
      </c>
      <c r="D28" s="7">
        <f>D27/D63</f>
        <v>0.28082736336387415</v>
      </c>
      <c r="E28" s="7">
        <f>E27/E63</f>
        <v>0.29141141285996802</v>
      </c>
      <c r="F28" s="7">
        <f>F27/F63</f>
        <v>0.30371330397937768</v>
      </c>
      <c r="G28" s="7">
        <f>G27/G63</f>
        <v>0.19107215470112474</v>
      </c>
    </row>
    <row r="29" spans="1:7" ht="15.95" customHeight="1" x14ac:dyDescent="0.25">
      <c r="A29" s="7"/>
      <c r="B29" s="8" t="s">
        <v>217</v>
      </c>
      <c r="C29" s="7">
        <f>C27/C$65</f>
        <v>0.63348573011914777</v>
      </c>
      <c r="D29" s="7">
        <f>D27/D$65</f>
        <v>0.69538668856463004</v>
      </c>
      <c r="E29" s="7">
        <f>E27/E$65</f>
        <v>0.693082085699536</v>
      </c>
      <c r="F29" s="7">
        <f>F27/F$65</f>
        <v>0.72424850246291861</v>
      </c>
      <c r="G29" s="7">
        <f>G27/G$65</f>
        <v>0.51878431011746018</v>
      </c>
    </row>
    <row r="30" spans="1:7" ht="15.95" customHeight="1" x14ac:dyDescent="0.25">
      <c r="A30" s="7"/>
      <c r="B30" s="7"/>
      <c r="C30" s="7"/>
      <c r="D30" s="7"/>
      <c r="E30" s="7"/>
      <c r="F30" s="7"/>
      <c r="G30" s="7"/>
    </row>
    <row r="31" spans="1:7" ht="15.95" customHeight="1" x14ac:dyDescent="0.25">
      <c r="A31" s="7"/>
      <c r="B31" s="7" t="s">
        <v>7</v>
      </c>
      <c r="C31" s="7" t="s">
        <v>27</v>
      </c>
      <c r="D31" s="7"/>
      <c r="E31" s="7"/>
      <c r="F31" s="7"/>
      <c r="G31" s="7"/>
    </row>
    <row r="32" spans="1:7" ht="15.95" customHeight="1" x14ac:dyDescent="0.25">
      <c r="A32" s="8" t="s">
        <v>28</v>
      </c>
      <c r="B32" s="8" t="s">
        <v>29</v>
      </c>
      <c r="C32" s="8">
        <v>758.36853099867699</v>
      </c>
      <c r="D32" s="8">
        <v>1169.4744881209499</v>
      </c>
      <c r="E32" s="8">
        <v>1262.19897435897</v>
      </c>
      <c r="F32" s="8">
        <v>1521.40103731815</v>
      </c>
      <c r="G32" s="8">
        <v>1915.17922077922</v>
      </c>
    </row>
    <row r="33" spans="1:7" ht="15.95" customHeight="1" x14ac:dyDescent="0.25">
      <c r="A33" s="8" t="s">
        <v>30</v>
      </c>
      <c r="B33" s="8" t="s">
        <v>31</v>
      </c>
      <c r="C33" s="8">
        <v>866.51009263972298</v>
      </c>
      <c r="D33" s="8">
        <v>1267.3890971922201</v>
      </c>
      <c r="E33" s="8">
        <v>1525.66769230769</v>
      </c>
      <c r="F33" s="8">
        <v>1423.91053763441</v>
      </c>
      <c r="G33" s="8">
        <v>1863.4415913200701</v>
      </c>
    </row>
    <row r="34" spans="1:7" ht="15.95" customHeight="1" x14ac:dyDescent="0.25">
      <c r="A34" s="7"/>
      <c r="B34" s="7"/>
      <c r="C34" s="7"/>
      <c r="D34" s="7"/>
      <c r="E34" s="7"/>
      <c r="F34" s="7"/>
      <c r="G34" s="7"/>
    </row>
    <row r="35" spans="1:7" ht="15.95" customHeight="1" x14ac:dyDescent="0.25">
      <c r="A35" s="7"/>
      <c r="B35" s="8" t="s">
        <v>218</v>
      </c>
      <c r="C35" s="7">
        <v>812.43931181919993</v>
      </c>
      <c r="D35" s="7">
        <v>1218.431792656585</v>
      </c>
      <c r="E35" s="7">
        <v>1393.93333333333</v>
      </c>
      <c r="F35" s="7">
        <v>1472.65578747628</v>
      </c>
      <c r="G35" s="7">
        <v>1889.3104060496451</v>
      </c>
    </row>
    <row r="36" spans="1:7" ht="15.95" customHeight="1" x14ac:dyDescent="0.25">
      <c r="A36" s="7"/>
      <c r="B36" s="8" t="s">
        <v>216</v>
      </c>
      <c r="C36" s="7">
        <f>C35/C63</f>
        <v>0.26118888861550577</v>
      </c>
      <c r="D36" s="7">
        <f>D35/D63</f>
        <v>0.33902340511468676</v>
      </c>
      <c r="E36" s="7">
        <f>E35/E63</f>
        <v>0.37036925377453966</v>
      </c>
      <c r="F36" s="7">
        <f>F35/F63</f>
        <v>0.44185427735196392</v>
      </c>
      <c r="G36" s="7">
        <f>G35/G63</f>
        <v>0.64964645551890754</v>
      </c>
    </row>
    <row r="37" spans="1:7" ht="15.95" customHeight="1" x14ac:dyDescent="0.25">
      <c r="A37" s="7"/>
      <c r="B37" s="8" t="s">
        <v>217</v>
      </c>
      <c r="C37" s="7">
        <f>C35/C$65</f>
        <v>0.73534912718204537</v>
      </c>
      <c r="D37" s="7">
        <f>D35/D$65</f>
        <v>0.83949213568315129</v>
      </c>
      <c r="E37" s="7">
        <f>E35/E$65</f>
        <v>0.8808724832214756</v>
      </c>
      <c r="F37" s="7">
        <f>F35/F$65</f>
        <v>1.0536657251627146</v>
      </c>
      <c r="G37" s="7">
        <f>G35/G$65</f>
        <v>1.7638697212255066</v>
      </c>
    </row>
    <row r="38" spans="1:7" ht="15.95" customHeight="1" x14ac:dyDescent="0.25">
      <c r="A38" s="7"/>
      <c r="B38" s="7"/>
      <c r="C38" s="7"/>
      <c r="D38" s="7"/>
      <c r="E38" s="7"/>
      <c r="F38" s="7"/>
      <c r="G38" s="7"/>
    </row>
    <row r="39" spans="1:7" ht="15.95" customHeight="1" x14ac:dyDescent="0.25">
      <c r="A39" s="7"/>
      <c r="B39" s="6" t="s">
        <v>8</v>
      </c>
      <c r="C39" s="7" t="s">
        <v>214</v>
      </c>
    </row>
    <row r="40" spans="1:7" ht="15.95" customHeight="1" x14ac:dyDescent="0.25">
      <c r="A40" s="6" t="s">
        <v>32</v>
      </c>
      <c r="B40" s="9" t="s">
        <v>33</v>
      </c>
      <c r="C40" s="9">
        <v>1228.1299643693401</v>
      </c>
      <c r="D40" s="9">
        <v>1280.5910669546399</v>
      </c>
      <c r="E40" s="9">
        <v>1134.75364102564</v>
      </c>
      <c r="F40" s="9">
        <v>807.38611005692587</v>
      </c>
      <c r="G40" s="9">
        <v>692.69294755877002</v>
      </c>
    </row>
    <row r="41" spans="1:7" ht="15.95" customHeight="1" x14ac:dyDescent="0.25">
      <c r="A41" s="6" t="s">
        <v>34</v>
      </c>
      <c r="B41" s="9"/>
      <c r="C41" s="9">
        <v>668.82456276086805</v>
      </c>
      <c r="D41" s="9">
        <v>697.50406911447101</v>
      </c>
      <c r="E41" s="9">
        <v>557.57333333333304</v>
      </c>
      <c r="F41" s="9">
        <v>397.857356103732</v>
      </c>
      <c r="G41" s="9">
        <v>321.364589840539</v>
      </c>
    </row>
    <row r="42" spans="1:7" ht="15.95" customHeight="1" x14ac:dyDescent="0.25">
      <c r="B42" s="9"/>
      <c r="C42" s="9"/>
      <c r="D42" s="9"/>
      <c r="E42" s="9"/>
      <c r="F42" s="9"/>
      <c r="G42" s="9"/>
    </row>
    <row r="43" spans="1:7" ht="15.95" customHeight="1" x14ac:dyDescent="0.25">
      <c r="B43" s="8" t="s">
        <v>218</v>
      </c>
      <c r="C43" s="6">
        <f>AVERAGE(C40:C41)</f>
        <v>948.47726356510407</v>
      </c>
      <c r="D43" s="6">
        <f t="shared" ref="D43:G43" si="2">AVERAGE(D40:D41)</f>
        <v>989.04756803455552</v>
      </c>
      <c r="E43" s="6">
        <f t="shared" si="2"/>
        <v>846.16348717948654</v>
      </c>
      <c r="F43" s="6">
        <f t="shared" si="2"/>
        <v>602.62173308032891</v>
      </c>
      <c r="G43" s="6">
        <f t="shared" si="2"/>
        <v>507.02876869965451</v>
      </c>
    </row>
    <row r="44" spans="1:7" ht="15.95" customHeight="1" x14ac:dyDescent="0.25">
      <c r="B44" s="8" t="s">
        <v>216</v>
      </c>
      <c r="C44" s="6">
        <f>C43/C63</f>
        <v>0.30492335703565243</v>
      </c>
      <c r="D44" s="6">
        <f t="shared" ref="D44:G44" si="3">D43/D63</f>
        <v>0.27519823133011601</v>
      </c>
      <c r="E44" s="6">
        <f t="shared" si="3"/>
        <v>0.22482634701654511</v>
      </c>
      <c r="F44" s="6">
        <f t="shared" si="3"/>
        <v>0.18081006617514525</v>
      </c>
      <c r="G44" s="6">
        <f t="shared" si="3"/>
        <v>0.17434374011656784</v>
      </c>
    </row>
    <row r="45" spans="1:7" ht="15.95" customHeight="1" x14ac:dyDescent="0.25">
      <c r="A45" s="7"/>
      <c r="B45" s="8" t="s">
        <v>217</v>
      </c>
      <c r="C45" s="7">
        <f>C43/C$65</f>
        <v>0.85847880299252077</v>
      </c>
      <c r="D45" s="7">
        <f t="shared" ref="D45:G45" si="4">D43/D$65</f>
        <v>0.6814477923062332</v>
      </c>
      <c r="E45" s="7">
        <f t="shared" si="4"/>
        <v>0.53471863706763068</v>
      </c>
      <c r="F45" s="7">
        <f t="shared" si="4"/>
        <v>0.43116787424781972</v>
      </c>
      <c r="G45" s="7">
        <f t="shared" si="4"/>
        <v>0.47336461495997884</v>
      </c>
    </row>
    <row r="46" spans="1:7" ht="15.95" customHeight="1" x14ac:dyDescent="0.25">
      <c r="A46" s="7"/>
      <c r="B46" s="7"/>
      <c r="C46" s="7"/>
      <c r="D46" s="7"/>
      <c r="E46" s="7"/>
      <c r="F46" s="7"/>
      <c r="G46" s="7"/>
    </row>
    <row r="47" spans="1:7" ht="15.95" customHeight="1" x14ac:dyDescent="0.25">
      <c r="A47" s="7"/>
      <c r="B47" s="7" t="s">
        <v>3</v>
      </c>
      <c r="C47" s="7" t="s">
        <v>35</v>
      </c>
      <c r="D47" s="7"/>
      <c r="E47" s="7"/>
      <c r="F47" s="7"/>
      <c r="G47" s="7"/>
    </row>
    <row r="48" spans="1:7" ht="15.95" customHeight="1" x14ac:dyDescent="0.25">
      <c r="A48" s="8" t="s">
        <v>36</v>
      </c>
      <c r="B48" s="9" t="s">
        <v>37</v>
      </c>
      <c r="C48" s="8">
        <v>4635.6223556958203</v>
      </c>
      <c r="D48" s="8">
        <v>5122.3642678185697</v>
      </c>
      <c r="E48" s="8">
        <v>5480.5578119658103</v>
      </c>
      <c r="F48" s="8">
        <v>5022.8203921568602</v>
      </c>
      <c r="G48" s="8">
        <v>4620.9094196942297</v>
      </c>
    </row>
    <row r="49" spans="1:7" ht="15.95" customHeight="1" x14ac:dyDescent="0.25">
      <c r="A49" s="8" t="s">
        <v>38</v>
      </c>
      <c r="B49" s="9" t="s">
        <v>39</v>
      </c>
      <c r="C49" s="8">
        <v>11570.458295836301</v>
      </c>
      <c r="D49" s="8">
        <v>13552.372043196499</v>
      </c>
      <c r="E49" s="8">
        <v>14835.126974359</v>
      </c>
      <c r="F49" s="8">
        <v>12876.298039215701</v>
      </c>
      <c r="G49" s="8">
        <v>11486.049383527899</v>
      </c>
    </row>
    <row r="50" spans="1:7" ht="15.95" customHeight="1" x14ac:dyDescent="0.25">
      <c r="A50" s="8" t="s">
        <v>40</v>
      </c>
      <c r="B50" s="9" t="s">
        <v>41</v>
      </c>
      <c r="C50" s="8">
        <v>2973.5485452509402</v>
      </c>
      <c r="D50" s="8">
        <v>3276.2888293736501</v>
      </c>
      <c r="E50" s="8">
        <v>3548.45388034188</v>
      </c>
      <c r="F50" s="8">
        <v>3008.4744339025901</v>
      </c>
      <c r="G50" s="8">
        <v>2515.0400789084301</v>
      </c>
    </row>
    <row r="51" spans="1:7" ht="15.95" customHeight="1" x14ac:dyDescent="0.25">
      <c r="A51" s="8" t="s">
        <v>42</v>
      </c>
      <c r="B51" s="9" t="s">
        <v>43</v>
      </c>
      <c r="C51" s="8">
        <v>8579.6897566934804</v>
      </c>
      <c r="D51" s="8">
        <v>9160.5167688984893</v>
      </c>
      <c r="E51" s="8">
        <v>9772.4428034188004</v>
      </c>
      <c r="F51" s="8">
        <v>8728.4892093611597</v>
      </c>
      <c r="G51" s="8">
        <v>7186.8001972710799</v>
      </c>
    </row>
    <row r="52" spans="1:7" ht="15.95" customHeight="1" x14ac:dyDescent="0.25">
      <c r="A52" s="8" t="s">
        <v>44</v>
      </c>
      <c r="B52" s="9" t="s">
        <v>45</v>
      </c>
      <c r="C52" s="8">
        <v>3232.5372533849099</v>
      </c>
      <c r="D52" s="8">
        <v>4142.6680950323998</v>
      </c>
      <c r="E52" s="8">
        <v>3767.8069059828999</v>
      </c>
      <c r="F52" s="8">
        <v>3366.85500316256</v>
      </c>
      <c r="G52" s="8">
        <v>3017.9298372513599</v>
      </c>
    </row>
    <row r="53" spans="1:7" ht="15.95" customHeight="1" x14ac:dyDescent="0.25">
      <c r="A53" s="8" t="s">
        <v>51</v>
      </c>
      <c r="B53" s="9"/>
      <c r="C53" s="8">
        <v>2209.6696162068602</v>
      </c>
      <c r="D53" s="8">
        <v>2902.78310151188</v>
      </c>
      <c r="E53" s="8">
        <v>3164.8924444444401</v>
      </c>
      <c r="F53" s="8">
        <v>2795.2997849462399</v>
      </c>
      <c r="G53" s="8">
        <v>2142.2335032056499</v>
      </c>
    </row>
    <row r="54" spans="1:7" ht="15.95" customHeight="1" x14ac:dyDescent="0.25">
      <c r="A54" s="8"/>
      <c r="B54" s="8"/>
      <c r="C54" s="8"/>
      <c r="D54" s="8"/>
      <c r="E54" s="8"/>
      <c r="F54" s="8"/>
      <c r="G54" s="8"/>
    </row>
    <row r="55" spans="1:7" ht="15.95" customHeight="1" x14ac:dyDescent="0.25">
      <c r="A55" s="7"/>
      <c r="B55" s="7" t="s">
        <v>46</v>
      </c>
      <c r="C55" s="7"/>
      <c r="D55" s="7"/>
      <c r="E55" s="7"/>
      <c r="F55" s="7"/>
      <c r="G55" s="7"/>
    </row>
    <row r="56" spans="1:7" ht="15.95" customHeight="1" x14ac:dyDescent="0.25">
      <c r="A56" s="8" t="s">
        <v>52</v>
      </c>
      <c r="B56" s="7"/>
      <c r="C56" s="8">
        <f>C48</f>
        <v>4635.6223556958203</v>
      </c>
      <c r="D56" s="8">
        <f t="shared" ref="D56:G56" si="5">D48</f>
        <v>5122.3642678185697</v>
      </c>
      <c r="E56" s="8">
        <f t="shared" si="5"/>
        <v>5480.5578119658103</v>
      </c>
      <c r="F56" s="8">
        <f t="shared" si="5"/>
        <v>5022.8203921568602</v>
      </c>
      <c r="G56" s="8">
        <f t="shared" si="5"/>
        <v>4620.9094196942297</v>
      </c>
    </row>
    <row r="57" spans="1:7" ht="15.95" customHeight="1" x14ac:dyDescent="0.25">
      <c r="A57" s="8" t="s">
        <v>53</v>
      </c>
      <c r="B57" s="7"/>
      <c r="C57" s="7">
        <f>C49/3</f>
        <v>3856.8194319454337</v>
      </c>
      <c r="D57" s="7">
        <f t="shared" ref="D57:G57" si="6">D49/3</f>
        <v>4517.4573477321665</v>
      </c>
      <c r="E57" s="7">
        <f t="shared" si="6"/>
        <v>4945.0423247863337</v>
      </c>
      <c r="F57" s="7">
        <f t="shared" si="6"/>
        <v>4292.0993464052335</v>
      </c>
      <c r="G57" s="7">
        <f t="shared" si="6"/>
        <v>3828.683127842633</v>
      </c>
    </row>
    <row r="58" spans="1:7" ht="15.95" customHeight="1" x14ac:dyDescent="0.25">
      <c r="A58" s="8" t="s">
        <v>54</v>
      </c>
      <c r="B58" s="7"/>
      <c r="C58" s="7">
        <f>C50</f>
        <v>2973.5485452509402</v>
      </c>
      <c r="D58" s="7">
        <f t="shared" ref="D58:G58" si="7">D50</f>
        <v>3276.2888293736501</v>
      </c>
      <c r="E58" s="7">
        <f t="shared" si="7"/>
        <v>3548.45388034188</v>
      </c>
      <c r="F58" s="7">
        <f t="shared" si="7"/>
        <v>3008.4744339025901</v>
      </c>
      <c r="G58" s="7">
        <f t="shared" si="7"/>
        <v>2515.0400789084301</v>
      </c>
    </row>
    <row r="59" spans="1:7" ht="15.95" customHeight="1" x14ac:dyDescent="0.25">
      <c r="A59" s="8" t="s">
        <v>55</v>
      </c>
      <c r="B59" s="7"/>
      <c r="C59" s="7">
        <f>C51/3</f>
        <v>2859.8965855644933</v>
      </c>
      <c r="D59" s="7">
        <f t="shared" ref="D59:G59" si="8">D51/3</f>
        <v>3053.5055896328299</v>
      </c>
      <c r="E59" s="7">
        <f t="shared" si="8"/>
        <v>3257.4809344729333</v>
      </c>
      <c r="F59" s="7">
        <f t="shared" si="8"/>
        <v>2909.4964031203867</v>
      </c>
      <c r="G59" s="7">
        <f t="shared" si="8"/>
        <v>2395.6000657570266</v>
      </c>
    </row>
    <row r="60" spans="1:7" ht="15.95" customHeight="1" x14ac:dyDescent="0.25">
      <c r="A60" s="8" t="s">
        <v>56</v>
      </c>
      <c r="B60" s="7"/>
      <c r="C60" s="7">
        <f>C52</f>
        <v>3232.5372533849099</v>
      </c>
      <c r="D60" s="7">
        <f t="shared" ref="D60:G60" si="9">D52</f>
        <v>4142.6680950323998</v>
      </c>
      <c r="E60" s="7">
        <f t="shared" si="9"/>
        <v>3767.8069059828999</v>
      </c>
      <c r="F60" s="7">
        <f t="shared" si="9"/>
        <v>3366.85500316256</v>
      </c>
      <c r="G60" s="7">
        <f t="shared" si="9"/>
        <v>3017.9298372513599</v>
      </c>
    </row>
    <row r="61" spans="1:7" ht="15.95" customHeight="1" x14ac:dyDescent="0.25">
      <c r="A61" s="8" t="s">
        <v>57</v>
      </c>
      <c r="B61" s="7"/>
      <c r="C61" s="7">
        <f>C53/2</f>
        <v>1104.8348081034301</v>
      </c>
      <c r="D61" s="7">
        <f t="shared" ref="D61:G61" si="10">D53/2</f>
        <v>1451.39155075594</v>
      </c>
      <c r="E61" s="7">
        <f t="shared" si="10"/>
        <v>1582.4462222222201</v>
      </c>
      <c r="F61" s="7">
        <f t="shared" si="10"/>
        <v>1397.64989247312</v>
      </c>
      <c r="G61" s="7">
        <f t="shared" si="10"/>
        <v>1071.1167516028249</v>
      </c>
    </row>
    <row r="62" spans="1:7" ht="15.95" customHeight="1" x14ac:dyDescent="0.25">
      <c r="A62" s="8"/>
      <c r="B62" s="7"/>
      <c r="C62" s="7"/>
      <c r="D62" s="7"/>
      <c r="E62" s="7"/>
      <c r="F62" s="7"/>
      <c r="G62" s="7"/>
    </row>
    <row r="63" spans="1:7" ht="15.95" customHeight="1" x14ac:dyDescent="0.25">
      <c r="A63" s="7"/>
      <c r="B63" s="7" t="s">
        <v>21</v>
      </c>
      <c r="C63" s="7">
        <f>AVERAGE(C56:C61)</f>
        <v>3110.5431633241715</v>
      </c>
      <c r="D63" s="7">
        <f t="shared" ref="D63:G63" si="11">AVERAGE(D56:D61)</f>
        <v>3593.9459467242596</v>
      </c>
      <c r="E63" s="7">
        <f t="shared" si="11"/>
        <v>3763.6313466286797</v>
      </c>
      <c r="F63" s="7">
        <f t="shared" si="11"/>
        <v>3332.8992452034581</v>
      </c>
      <c r="G63" s="7">
        <f t="shared" si="11"/>
        <v>2908.2132135094175</v>
      </c>
    </row>
    <row r="64" spans="1:7" ht="15.95" customHeight="1" x14ac:dyDescent="0.25">
      <c r="C64" s="7">
        <f>C63/C$63</f>
        <v>1</v>
      </c>
      <c r="D64" s="7">
        <f t="shared" ref="D64" si="12">D63/D$63</f>
        <v>1</v>
      </c>
      <c r="E64" s="7">
        <f t="shared" ref="E64" si="13">E63/E$63</f>
        <v>1</v>
      </c>
      <c r="F64" s="7">
        <f t="shared" ref="F64" si="14">F63/F$63</f>
        <v>1</v>
      </c>
      <c r="G64" s="7">
        <f t="shared" ref="G64" si="15">G63/G$63</f>
        <v>1</v>
      </c>
    </row>
    <row r="65" spans="1:7" ht="15.95" customHeight="1" x14ac:dyDescent="0.25">
      <c r="B65" s="6" t="s">
        <v>201</v>
      </c>
      <c r="C65" s="6">
        <f>AVERAGE(C61)</f>
        <v>1104.8348081034301</v>
      </c>
      <c r="D65" s="6">
        <f t="shared" ref="D65:G65" si="16">AVERAGE(D61)</f>
        <v>1451.39155075594</v>
      </c>
      <c r="E65" s="6">
        <f t="shared" si="16"/>
        <v>1582.4462222222201</v>
      </c>
      <c r="F65" s="6">
        <f t="shared" si="16"/>
        <v>1397.64989247312</v>
      </c>
      <c r="G65" s="6">
        <f t="shared" si="16"/>
        <v>1071.1167516028249</v>
      </c>
    </row>
    <row r="66" spans="1:7" ht="15.95" customHeight="1" x14ac:dyDescent="0.25">
      <c r="B66" s="6" t="s">
        <v>304</v>
      </c>
      <c r="C66">
        <f>C63/(4.19*C4+3.75)</f>
        <v>738.68844269020201</v>
      </c>
      <c r="D66">
        <f>D63/(4.19*D4+3.75)</f>
        <v>776.24699166812661</v>
      </c>
      <c r="E66">
        <f>E63/(4.19*E4+3.75)</f>
        <v>745.43590616345739</v>
      </c>
      <c r="F66">
        <f>F63/(4.19*F4+3.75)</f>
        <v>609.53917321155438</v>
      </c>
      <c r="G66">
        <f>G63/(4.19*G4+3.75)</f>
        <v>501.1482162136474</v>
      </c>
    </row>
    <row r="67" spans="1:7" ht="15.95" customHeight="1" x14ac:dyDescent="0.25">
      <c r="C67">
        <f>C65/(4.19*C4+3.75)</f>
        <v>262.37498114498806</v>
      </c>
      <c r="D67">
        <f>D65/(4.19*D4+3.75)</f>
        <v>313.48226759885523</v>
      </c>
      <c r="E67">
        <f>E65/(4.19*E4+3.75)</f>
        <v>313.42395813389453</v>
      </c>
      <c r="F67">
        <f>F65/(4.19*F4+3.75)</f>
        <v>255.60999514861646</v>
      </c>
      <c r="G67">
        <f>G65/(4.19*G4+3.75)</f>
        <v>184.57664896397182</v>
      </c>
    </row>
    <row r="68" spans="1:7" ht="15.95" customHeight="1" x14ac:dyDescent="0.25">
      <c r="C68"/>
      <c r="D68"/>
      <c r="E68"/>
      <c r="F68"/>
      <c r="G68"/>
    </row>
    <row r="69" spans="1:7" ht="15.95" customHeight="1" x14ac:dyDescent="0.25">
      <c r="B69" s="6" t="s">
        <v>200</v>
      </c>
    </row>
    <row r="70" spans="1:7" ht="15.95" customHeight="1" x14ac:dyDescent="0.25">
      <c r="A70" s="6" t="s">
        <v>205</v>
      </c>
      <c r="B70" s="9" t="s">
        <v>203</v>
      </c>
      <c r="C70" s="6">
        <v>1248.7939570395999</v>
      </c>
      <c r="D70" s="6">
        <v>1732.75853131749</v>
      </c>
      <c r="E70" s="6">
        <v>2044.0270769230799</v>
      </c>
      <c r="F70" s="6">
        <v>1938.13859582543</v>
      </c>
      <c r="G70" s="6">
        <v>2656.0620746342302</v>
      </c>
    </row>
    <row r="71" spans="1:7" ht="15.95" customHeight="1" x14ac:dyDescent="0.25">
      <c r="A71" s="6" t="s">
        <v>206</v>
      </c>
      <c r="B71" s="9" t="s">
        <v>204</v>
      </c>
      <c r="C71" s="6">
        <v>1082.7932159218201</v>
      </c>
      <c r="D71" s="6">
        <v>1374.10501943844</v>
      </c>
      <c r="E71" s="6">
        <v>1485.22830769231</v>
      </c>
      <c r="F71" s="6">
        <v>1536.1619228336499</v>
      </c>
      <c r="G71" s="6">
        <v>1809.93010027947</v>
      </c>
    </row>
    <row r="73" spans="1:7" ht="15.95" customHeight="1" x14ac:dyDescent="0.25">
      <c r="B73" s="8" t="s">
        <v>218</v>
      </c>
      <c r="C73" s="6">
        <f>AVERAGE(C70:C71)</f>
        <v>1165.79358648071</v>
      </c>
      <c r="D73" s="6">
        <f t="shared" ref="D73:G73" si="17">AVERAGE(D70:D71)</f>
        <v>1553.4317753779651</v>
      </c>
      <c r="E73" s="6">
        <f t="shared" si="17"/>
        <v>1764.6276923076948</v>
      </c>
      <c r="F73" s="6">
        <f t="shared" si="17"/>
        <v>1737.1502593295399</v>
      </c>
      <c r="G73" s="6">
        <f t="shared" si="17"/>
        <v>2232.9960874568501</v>
      </c>
    </row>
    <row r="74" spans="1:7" ht="15.95" customHeight="1" x14ac:dyDescent="0.25">
      <c r="B74" s="8" t="s">
        <v>216</v>
      </c>
      <c r="C74" s="6">
        <f>C73/C63</f>
        <v>0.37478778633467064</v>
      </c>
      <c r="D74" s="6">
        <f t="shared" ref="D74:G74" si="18">D73/D63</f>
        <v>0.43223570927488686</v>
      </c>
      <c r="E74" s="6">
        <f t="shared" si="18"/>
        <v>0.46886305532777073</v>
      </c>
      <c r="F74" s="6">
        <f t="shared" si="18"/>
        <v>0.52121295350573815</v>
      </c>
      <c r="G74" s="6">
        <f t="shared" si="18"/>
        <v>0.76782406361541655</v>
      </c>
    </row>
    <row r="75" spans="1:7" ht="15.95" customHeight="1" x14ac:dyDescent="0.25">
      <c r="B75" s="8" t="s">
        <v>217</v>
      </c>
      <c r="C75" s="6">
        <f>C73/C65</f>
        <v>1.0551745635910244</v>
      </c>
      <c r="D75" s="6">
        <f t="shared" ref="D75:G75" si="19">D73/D65</f>
        <v>1.0703050975933259</v>
      </c>
      <c r="E75" s="6">
        <f t="shared" si="19"/>
        <v>1.1151264842540041</v>
      </c>
      <c r="F75" s="6">
        <f t="shared" si="19"/>
        <v>1.2429080191575583</v>
      </c>
      <c r="G75" s="6">
        <f t="shared" si="19"/>
        <v>2.0847364062931351</v>
      </c>
    </row>
    <row r="78" spans="1:7" ht="15.95" customHeight="1" x14ac:dyDescent="0.25">
      <c r="B78" s="9"/>
      <c r="C78" s="9"/>
      <c r="D78" s="9"/>
    </row>
    <row r="79" spans="1:7" ht="15.95" customHeight="1" x14ac:dyDescent="0.25">
      <c r="B79" s="9"/>
      <c r="C79" s="9"/>
      <c r="D79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E547-EA11-4347-BC5C-C0EB23B69E94}">
  <dimension ref="A1:AP64"/>
  <sheetViews>
    <sheetView workbookViewId="0"/>
  </sheetViews>
  <sheetFormatPr defaultRowHeight="15" x14ac:dyDescent="0.25"/>
  <sheetData>
    <row r="1" spans="1:42" x14ac:dyDescent="0.25">
      <c r="A1" s="3" t="s">
        <v>378</v>
      </c>
    </row>
    <row r="2" spans="1:42" x14ac:dyDescent="0.25">
      <c r="A2" t="s">
        <v>379</v>
      </c>
      <c r="G2">
        <v>0.57999999999999996</v>
      </c>
      <c r="H2">
        <v>0.3</v>
      </c>
      <c r="I2">
        <v>0.42</v>
      </c>
      <c r="J2">
        <v>0.46</v>
      </c>
      <c r="K2">
        <v>0.47</v>
      </c>
      <c r="L2">
        <v>0.4</v>
      </c>
      <c r="M2">
        <v>0.5</v>
      </c>
      <c r="N2">
        <v>0.35</v>
      </c>
      <c r="O2">
        <v>0.2</v>
      </c>
      <c r="P2">
        <v>0.12</v>
      </c>
      <c r="Q2">
        <v>0.55000000000000004</v>
      </c>
      <c r="R2">
        <v>0.47</v>
      </c>
      <c r="S2">
        <v>0.26</v>
      </c>
      <c r="T2">
        <v>0.44</v>
      </c>
      <c r="U2">
        <v>0.65</v>
      </c>
    </row>
    <row r="3" spans="1:42" x14ac:dyDescent="0.25">
      <c r="G3" t="s">
        <v>169</v>
      </c>
      <c r="H3" t="s">
        <v>170</v>
      </c>
      <c r="I3" t="s">
        <v>171</v>
      </c>
      <c r="J3" t="s">
        <v>172</v>
      </c>
      <c r="K3" t="s">
        <v>173</v>
      </c>
      <c r="L3" t="s">
        <v>174</v>
      </c>
      <c r="M3" t="s">
        <v>175</v>
      </c>
      <c r="N3" t="s">
        <v>176</v>
      </c>
      <c r="O3" t="s">
        <v>177</v>
      </c>
      <c r="P3" t="s">
        <v>178</v>
      </c>
      <c r="Q3" t="s">
        <v>179</v>
      </c>
      <c r="R3" t="s">
        <v>180</v>
      </c>
      <c r="S3" t="s">
        <v>181</v>
      </c>
      <c r="T3" t="s">
        <v>182</v>
      </c>
      <c r="U3" t="s">
        <v>183</v>
      </c>
    </row>
    <row r="4" spans="1:42" s="2" customFormat="1" x14ac:dyDescent="0.25">
      <c r="A4" s="2" t="s">
        <v>163</v>
      </c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180</v>
      </c>
      <c r="S4" s="2" t="s">
        <v>181</v>
      </c>
      <c r="T4" s="2" t="s">
        <v>182</v>
      </c>
      <c r="U4" s="2" t="s">
        <v>183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x14ac:dyDescent="0.25">
      <c r="A5" t="s">
        <v>70</v>
      </c>
      <c r="B5" t="s">
        <v>71</v>
      </c>
      <c r="C5" t="s">
        <v>72</v>
      </c>
      <c r="D5">
        <v>29</v>
      </c>
      <c r="E5">
        <v>2800.06</v>
      </c>
      <c r="F5">
        <v>55169.736620000003</v>
      </c>
      <c r="G5">
        <v>14552.281556209095</v>
      </c>
      <c r="H5">
        <v>11045.306849393877</v>
      </c>
      <c r="I5">
        <v>16436.37299908591</v>
      </c>
      <c r="J5">
        <v>18990.924671307537</v>
      </c>
      <c r="K5">
        <v>17975.024780242005</v>
      </c>
      <c r="L5">
        <v>19368.785635927263</v>
      </c>
      <c r="M5">
        <v>16489.570091937439</v>
      </c>
      <c r="N5">
        <v>13451.69533217054</v>
      </c>
      <c r="O5">
        <v>10761.185193612782</v>
      </c>
      <c r="P5">
        <v>8336.0765559711617</v>
      </c>
      <c r="Q5">
        <v>16490.099660140451</v>
      </c>
      <c r="R5">
        <v>17104.882105667402</v>
      </c>
      <c r="S5">
        <v>11768.660873299068</v>
      </c>
      <c r="T5">
        <v>20018.203556660032</v>
      </c>
      <c r="U5">
        <v>19100.107207715464</v>
      </c>
    </row>
    <row r="6" spans="1:42" x14ac:dyDescent="0.25">
      <c r="A6" t="s">
        <v>124</v>
      </c>
      <c r="B6" t="s">
        <v>125</v>
      </c>
      <c r="C6" t="s">
        <v>126</v>
      </c>
      <c r="D6">
        <v>3</v>
      </c>
      <c r="E6">
        <v>280.94</v>
      </c>
      <c r="F6">
        <v>30265.358</v>
      </c>
      <c r="G6">
        <v>1155.1934733445175</v>
      </c>
      <c r="H6">
        <v>770.22337411972603</v>
      </c>
      <c r="I6">
        <v>1866.789521079121</v>
      </c>
      <c r="J6">
        <v>1355.0081725627158</v>
      </c>
      <c r="K6">
        <v>2108.6993086453199</v>
      </c>
      <c r="L6">
        <v>3159.3305237713425</v>
      </c>
      <c r="M6">
        <v>2822.4774231247961</v>
      </c>
      <c r="N6">
        <v>2034.5169370407391</v>
      </c>
      <c r="O6">
        <v>1353.3773805740166</v>
      </c>
      <c r="P6">
        <v>1302.4250449502874</v>
      </c>
      <c r="Q6">
        <v>2338.9771880361673</v>
      </c>
      <c r="R6">
        <v>2385.8762890224007</v>
      </c>
      <c r="S6">
        <v>1581.3865914479227</v>
      </c>
      <c r="T6">
        <v>2903.032974427088</v>
      </c>
      <c r="U6">
        <v>3190.5476784607349</v>
      </c>
      <c r="X6" t="s">
        <v>210</v>
      </c>
    </row>
    <row r="7" spans="1:42" x14ac:dyDescent="0.25">
      <c r="A7" t="s">
        <v>109</v>
      </c>
      <c r="B7" t="s">
        <v>110</v>
      </c>
      <c r="C7" t="s">
        <v>111</v>
      </c>
      <c r="D7">
        <v>9</v>
      </c>
      <c r="E7">
        <v>754.25</v>
      </c>
      <c r="F7">
        <v>15040.737880000001</v>
      </c>
      <c r="G7">
        <v>10112.339802744285</v>
      </c>
      <c r="H7">
        <v>7138.0040105805538</v>
      </c>
      <c r="I7">
        <v>11550.956246986312</v>
      </c>
      <c r="J7">
        <v>11471.570899101278</v>
      </c>
      <c r="K7">
        <v>12008.615058074298</v>
      </c>
      <c r="L7">
        <v>12893.737248163827</v>
      </c>
      <c r="M7">
        <v>8472.4123766155899</v>
      </c>
      <c r="N7">
        <v>7101.2145082789675</v>
      </c>
      <c r="O7">
        <v>5401.9421404406066</v>
      </c>
      <c r="P7">
        <v>4130.3563747564212</v>
      </c>
      <c r="Q7">
        <v>10339.316608967969</v>
      </c>
      <c r="R7">
        <v>11266.853099093341</v>
      </c>
      <c r="S7">
        <v>7045.2269207641693</v>
      </c>
      <c r="T7">
        <v>11301.783984509095</v>
      </c>
      <c r="U7">
        <v>12777.02380647465</v>
      </c>
      <c r="Y7" t="s">
        <v>169</v>
      </c>
      <c r="Z7" t="s">
        <v>170</v>
      </c>
      <c r="AA7" t="s">
        <v>171</v>
      </c>
      <c r="AB7" t="s">
        <v>172</v>
      </c>
      <c r="AC7" t="s">
        <v>173</v>
      </c>
      <c r="AD7" t="s">
        <v>174</v>
      </c>
      <c r="AE7" t="s">
        <v>175</v>
      </c>
      <c r="AF7" t="s">
        <v>176</v>
      </c>
      <c r="AG7" t="s">
        <v>177</v>
      </c>
      <c r="AH7" t="s">
        <v>178</v>
      </c>
      <c r="AI7" t="s">
        <v>179</v>
      </c>
      <c r="AJ7" t="s">
        <v>180</v>
      </c>
      <c r="AK7" t="s">
        <v>181</v>
      </c>
      <c r="AL7" t="s">
        <v>182</v>
      </c>
      <c r="AM7" t="s">
        <v>183</v>
      </c>
    </row>
    <row r="8" spans="1:42" x14ac:dyDescent="0.25">
      <c r="A8" t="s">
        <v>58</v>
      </c>
      <c r="B8" t="s">
        <v>59</v>
      </c>
      <c r="C8" t="s">
        <v>60</v>
      </c>
      <c r="D8">
        <v>38</v>
      </c>
      <c r="E8">
        <v>2757.77</v>
      </c>
      <c r="F8">
        <v>50275.819309999999</v>
      </c>
      <c r="G8">
        <v>24155.614371722724</v>
      </c>
      <c r="H8">
        <v>16016.190068999036</v>
      </c>
      <c r="I8">
        <v>23706.726265901805</v>
      </c>
      <c r="J8">
        <v>25158.902438804766</v>
      </c>
      <c r="K8">
        <v>26448.571984300081</v>
      </c>
      <c r="L8">
        <v>30533.081120890136</v>
      </c>
      <c r="M8">
        <v>24035.0346565625</v>
      </c>
      <c r="N8">
        <v>19993.581925304163</v>
      </c>
      <c r="O8">
        <v>14633.906290214452</v>
      </c>
      <c r="P8">
        <v>10874.526213814655</v>
      </c>
      <c r="Q8">
        <v>23770.354155378478</v>
      </c>
      <c r="R8">
        <v>24278.893321209296</v>
      </c>
      <c r="S8">
        <v>14506.605080497948</v>
      </c>
      <c r="T8">
        <v>25884.715560229612</v>
      </c>
      <c r="U8">
        <v>24015.715663242798</v>
      </c>
      <c r="X8" t="s">
        <v>194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</row>
    <row r="9" spans="1:42" x14ac:dyDescent="0.25">
      <c r="A9" t="s">
        <v>145</v>
      </c>
      <c r="B9" t="s">
        <v>146</v>
      </c>
      <c r="C9" t="s">
        <v>147</v>
      </c>
      <c r="D9">
        <v>1</v>
      </c>
      <c r="E9">
        <v>73.23</v>
      </c>
      <c r="F9">
        <v>8232.3850700000003</v>
      </c>
      <c r="G9">
        <v>285.98113814104858</v>
      </c>
      <c r="H9">
        <v>144.73844199536816</v>
      </c>
      <c r="I9">
        <v>249.16415120851707</v>
      </c>
      <c r="J9">
        <v>360.63625199097368</v>
      </c>
      <c r="K9">
        <v>376.16855285286829</v>
      </c>
      <c r="L9">
        <v>370.89484097295019</v>
      </c>
      <c r="M9">
        <v>191.85315531800032</v>
      </c>
      <c r="N9">
        <v>225.87975090597558</v>
      </c>
      <c r="O9">
        <v>181.14788641054392</v>
      </c>
      <c r="P9">
        <v>138.23620100880697</v>
      </c>
      <c r="Q9">
        <v>322.54206722078084</v>
      </c>
      <c r="R9">
        <v>320.65624817685955</v>
      </c>
      <c r="S9">
        <v>188.74046693125612</v>
      </c>
      <c r="T9">
        <v>306.35790025924734</v>
      </c>
      <c r="U9">
        <v>350.65890451283627</v>
      </c>
      <c r="X9" t="s">
        <v>197</v>
      </c>
      <c r="Y9">
        <v>0.18494070897647383</v>
      </c>
      <c r="Z9">
        <v>0.29444927899584916</v>
      </c>
      <c r="AA9">
        <v>0.25087636428196708</v>
      </c>
      <c r="AB9">
        <v>0.32147285146439603</v>
      </c>
      <c r="AC9">
        <v>0.25517540635106728</v>
      </c>
      <c r="AD9">
        <v>0.16252510230441311</v>
      </c>
      <c r="AE9">
        <v>0.28491831453201105</v>
      </c>
      <c r="AF9">
        <v>0.36420845720926842</v>
      </c>
      <c r="AG9">
        <v>0.48341275422101443</v>
      </c>
      <c r="AH9">
        <v>0.47680492160290261</v>
      </c>
      <c r="AI9">
        <v>0.15009180053115248</v>
      </c>
      <c r="AJ9">
        <v>0.2383384701052077</v>
      </c>
      <c r="AK9">
        <v>0.24589763933655728</v>
      </c>
      <c r="AL9">
        <v>0.20444006145676452</v>
      </c>
      <c r="AM9">
        <v>0.21112027568562955</v>
      </c>
    </row>
    <row r="10" spans="1:42" x14ac:dyDescent="0.25">
      <c r="A10" t="s">
        <v>97</v>
      </c>
      <c r="B10" t="s">
        <v>98</v>
      </c>
      <c r="C10" t="s">
        <v>99</v>
      </c>
      <c r="D10">
        <v>11</v>
      </c>
      <c r="E10">
        <v>685.03</v>
      </c>
      <c r="F10">
        <v>17235.289820000002</v>
      </c>
      <c r="G10">
        <v>8987.8096729116151</v>
      </c>
      <c r="H10">
        <v>5494.7733004018637</v>
      </c>
      <c r="I10">
        <v>9734.9460280354888</v>
      </c>
      <c r="J10">
        <v>9147.3387740734634</v>
      </c>
      <c r="K10">
        <v>9955.8274216500813</v>
      </c>
      <c r="L10">
        <v>11267.327749946549</v>
      </c>
      <c r="M10">
        <v>7597.6584097526438</v>
      </c>
      <c r="N10">
        <v>5943.4542493108383</v>
      </c>
      <c r="O10">
        <v>4337.006935715026</v>
      </c>
      <c r="P10">
        <v>3471.2773437301812</v>
      </c>
      <c r="Q10">
        <v>9156.4193021661213</v>
      </c>
      <c r="R10">
        <v>8574.6901065245202</v>
      </c>
      <c r="S10">
        <v>5248.831653896943</v>
      </c>
      <c r="T10">
        <v>8841.2770399353794</v>
      </c>
      <c r="U10">
        <v>9157.655490596364</v>
      </c>
      <c r="X10" t="s">
        <v>198</v>
      </c>
      <c r="Y10">
        <v>0.2345432584286995</v>
      </c>
      <c r="Z10">
        <v>0.13398079916374875</v>
      </c>
      <c r="AA10">
        <v>9.032392586797075E-2</v>
      </c>
      <c r="AB10">
        <v>0.1473134313913973</v>
      </c>
      <c r="AC10">
        <v>0.12527317846445907</v>
      </c>
      <c r="AD10">
        <v>0.12757157561009894</v>
      </c>
      <c r="AE10">
        <v>0.19751569268739863</v>
      </c>
      <c r="AF10">
        <v>0.13242355392438163</v>
      </c>
      <c r="AG10">
        <v>0.18968184169785518</v>
      </c>
      <c r="AH10">
        <v>0.23626137332491637</v>
      </c>
      <c r="AI10">
        <v>0.43233472712218063</v>
      </c>
      <c r="AJ10">
        <v>0.10908903327629543</v>
      </c>
      <c r="AK10">
        <v>0.17361467909842712</v>
      </c>
      <c r="AL10">
        <v>0.11238992176500355</v>
      </c>
      <c r="AM10">
        <v>0.29127312094570923</v>
      </c>
    </row>
    <row r="11" spans="1:42" x14ac:dyDescent="0.25">
      <c r="A11" t="s">
        <v>85</v>
      </c>
      <c r="B11" t="s">
        <v>86</v>
      </c>
      <c r="C11" t="s">
        <v>87</v>
      </c>
      <c r="D11">
        <v>16</v>
      </c>
      <c r="E11">
        <v>878.86</v>
      </c>
      <c r="F11">
        <v>31539.279149999998</v>
      </c>
      <c r="G11">
        <v>2306.5774208335647</v>
      </c>
      <c r="H11">
        <v>1639.5701492964231</v>
      </c>
      <c r="I11">
        <v>2288.4453653925948</v>
      </c>
      <c r="J11">
        <v>2260.6156845568339</v>
      </c>
      <c r="K11">
        <v>2413.8961354532707</v>
      </c>
      <c r="L11">
        <v>2778.9966189331881</v>
      </c>
      <c r="M11">
        <v>2449.8058274419245</v>
      </c>
      <c r="N11">
        <v>1822.8509596701786</v>
      </c>
      <c r="O11">
        <v>1413.3114794458695</v>
      </c>
      <c r="P11">
        <v>1074.6535695231419</v>
      </c>
      <c r="Q11">
        <v>2089.1763117907399</v>
      </c>
      <c r="R11">
        <v>2140.8492603282239</v>
      </c>
      <c r="S11">
        <v>1553.0452906368726</v>
      </c>
      <c r="T11">
        <v>2212.3065878840534</v>
      </c>
      <c r="U11">
        <v>2249.5763521191907</v>
      </c>
      <c r="X11" t="s">
        <v>196</v>
      </c>
      <c r="Y11">
        <v>0.42368174382480905</v>
      </c>
      <c r="Z11">
        <v>0.56639843117720612</v>
      </c>
      <c r="AA11">
        <v>0.34378817257001371</v>
      </c>
      <c r="AB11">
        <v>0.37171582549551191</v>
      </c>
      <c r="AC11">
        <v>0.2976930939585713</v>
      </c>
      <c r="AD11">
        <v>0.47270548089680992</v>
      </c>
      <c r="AE11">
        <v>0.49815856348670379</v>
      </c>
      <c r="AF11">
        <v>0.45322527026492876</v>
      </c>
      <c r="AG11">
        <v>0.50503021487012822</v>
      </c>
      <c r="AH11">
        <v>0.59892724552577736</v>
      </c>
      <c r="AI11">
        <v>0.3597284537681254</v>
      </c>
      <c r="AJ11">
        <v>0.32043089437338163</v>
      </c>
      <c r="AK11">
        <v>0.20146729286815232</v>
      </c>
      <c r="AL11">
        <v>0.33568989594413157</v>
      </c>
      <c r="AM11">
        <v>0.36139752456685009</v>
      </c>
    </row>
    <row r="12" spans="1:42" x14ac:dyDescent="0.25">
      <c r="A12" t="s">
        <v>94</v>
      </c>
      <c r="B12" t="s">
        <v>95</v>
      </c>
      <c r="C12" t="s">
        <v>96</v>
      </c>
      <c r="D12">
        <v>12</v>
      </c>
      <c r="E12">
        <v>788.83</v>
      </c>
      <c r="F12">
        <v>19301.951160000001</v>
      </c>
      <c r="G12">
        <v>7700.4397699206638</v>
      </c>
      <c r="H12">
        <v>5679.3535863601774</v>
      </c>
      <c r="I12">
        <v>7451.788646847057</v>
      </c>
      <c r="J12">
        <v>8325.2839985229857</v>
      </c>
      <c r="K12">
        <v>7941.2812009842728</v>
      </c>
      <c r="L12">
        <v>9233.1585311664148</v>
      </c>
      <c r="M12">
        <v>6780.8632228386614</v>
      </c>
      <c r="N12">
        <v>5654.1547171205029</v>
      </c>
      <c r="O12">
        <v>4332.3381075784901</v>
      </c>
      <c r="P12">
        <v>3007.7601655259423</v>
      </c>
      <c r="Q12">
        <v>7979.0905645256171</v>
      </c>
      <c r="R12">
        <v>7303.2209934367129</v>
      </c>
      <c r="S12">
        <v>5275.96346376356</v>
      </c>
      <c r="T12">
        <v>8236.0555745944603</v>
      </c>
      <c r="U12">
        <v>8789.478645030511</v>
      </c>
      <c r="X12" t="s">
        <v>195</v>
      </c>
      <c r="Y12">
        <v>5.6813788230676704E-2</v>
      </c>
      <c r="Z12">
        <v>9.7179843478378561E-2</v>
      </c>
      <c r="AA12">
        <v>5.00377735960656E-2</v>
      </c>
      <c r="AB12">
        <v>9.1622320595260598E-2</v>
      </c>
      <c r="AC12">
        <v>6.3304980449106846E-2</v>
      </c>
      <c r="AD12">
        <v>3.886588026369904E-2</v>
      </c>
      <c r="AE12">
        <v>9.7217219358080489E-2</v>
      </c>
      <c r="AF12">
        <v>0.12683758806245343</v>
      </c>
      <c r="AG12">
        <v>0.1943206975251191</v>
      </c>
      <c r="AH12">
        <v>0.26020491507774896</v>
      </c>
      <c r="AI12">
        <v>7.4178318551870015E-2</v>
      </c>
      <c r="AJ12">
        <v>5.8317524013433659E-2</v>
      </c>
      <c r="AK12">
        <v>7.3219284408043164E-2</v>
      </c>
      <c r="AL12">
        <v>4.9068226406085998E-2</v>
      </c>
      <c r="AM12">
        <v>7.4922324770547014E-2</v>
      </c>
    </row>
    <row r="13" spans="1:42" x14ac:dyDescent="0.25">
      <c r="A13" t="s">
        <v>193</v>
      </c>
      <c r="B13" t="s">
        <v>1</v>
      </c>
      <c r="C13">
        <v>3</v>
      </c>
      <c r="G13">
        <f>G5/3</f>
        <v>4850.7605187363652</v>
      </c>
      <c r="H13">
        <f t="shared" ref="H13:U13" si="0">H5/3</f>
        <v>3681.7689497979591</v>
      </c>
      <c r="I13">
        <f t="shared" si="0"/>
        <v>5478.7909996953031</v>
      </c>
      <c r="J13">
        <f t="shared" si="0"/>
        <v>6330.3082237691788</v>
      </c>
      <c r="K13">
        <f t="shared" si="0"/>
        <v>5991.6749267473351</v>
      </c>
      <c r="L13">
        <f t="shared" si="0"/>
        <v>6456.2618786424209</v>
      </c>
      <c r="M13">
        <f t="shared" si="0"/>
        <v>5496.5233639791468</v>
      </c>
      <c r="N13">
        <f t="shared" si="0"/>
        <v>4483.8984440568465</v>
      </c>
      <c r="O13">
        <f t="shared" si="0"/>
        <v>3587.0617312042609</v>
      </c>
      <c r="P13">
        <f t="shared" si="0"/>
        <v>2778.6921853237204</v>
      </c>
      <c r="Q13">
        <f t="shared" si="0"/>
        <v>5496.6998867134835</v>
      </c>
      <c r="R13">
        <f t="shared" si="0"/>
        <v>5701.6273685558008</v>
      </c>
      <c r="S13">
        <f t="shared" si="0"/>
        <v>3922.8869577663559</v>
      </c>
      <c r="T13">
        <f t="shared" si="0"/>
        <v>6672.7345188866775</v>
      </c>
      <c r="U13">
        <f t="shared" si="0"/>
        <v>6366.702402571821</v>
      </c>
      <c r="X13" t="s">
        <v>199</v>
      </c>
      <c r="Y13">
        <v>0.16089558801679252</v>
      </c>
      <c r="Z13">
        <v>0.73678906694363455</v>
      </c>
      <c r="AA13">
        <v>0.24591563828888222</v>
      </c>
      <c r="AB13">
        <v>0.31250317895165863</v>
      </c>
      <c r="AC13">
        <v>0.17715647074424598</v>
      </c>
      <c r="AD13">
        <v>0.23195713857338934</v>
      </c>
      <c r="AE13">
        <v>0.32515232339221678</v>
      </c>
      <c r="AF13">
        <v>0.4154359661952105</v>
      </c>
      <c r="AG13">
        <v>0.50885638088880292</v>
      </c>
      <c r="AH13">
        <v>0.55460297044055962</v>
      </c>
      <c r="AI13">
        <v>0.17282367827853187</v>
      </c>
      <c r="AJ13">
        <v>0.2743924115869335</v>
      </c>
      <c r="AK13">
        <v>0.26302380408520348</v>
      </c>
      <c r="AL13">
        <v>0.27405550523789873</v>
      </c>
      <c r="AM13">
        <v>0.20503521644276654</v>
      </c>
    </row>
    <row r="14" spans="1:42" x14ac:dyDescent="0.25">
      <c r="A14" t="s">
        <v>193</v>
      </c>
      <c r="B14" t="s">
        <v>186</v>
      </c>
      <c r="C14">
        <v>1</v>
      </c>
      <c r="G14">
        <f>G6</f>
        <v>1155.1934733445175</v>
      </c>
      <c r="H14">
        <f t="shared" ref="H14:U14" si="1">H6</f>
        <v>770.22337411972603</v>
      </c>
      <c r="I14">
        <f t="shared" si="1"/>
        <v>1866.789521079121</v>
      </c>
      <c r="J14">
        <f t="shared" si="1"/>
        <v>1355.0081725627158</v>
      </c>
      <c r="K14">
        <f t="shared" si="1"/>
        <v>2108.6993086453199</v>
      </c>
      <c r="L14">
        <f t="shared" si="1"/>
        <v>3159.3305237713425</v>
      </c>
      <c r="M14">
        <f t="shared" si="1"/>
        <v>2822.4774231247961</v>
      </c>
      <c r="N14">
        <f t="shared" si="1"/>
        <v>2034.5169370407391</v>
      </c>
      <c r="O14">
        <f t="shared" si="1"/>
        <v>1353.3773805740166</v>
      </c>
      <c r="P14">
        <f t="shared" si="1"/>
        <v>1302.4250449502874</v>
      </c>
      <c r="Q14">
        <f t="shared" si="1"/>
        <v>2338.9771880361673</v>
      </c>
      <c r="R14">
        <f t="shared" si="1"/>
        <v>2385.8762890224007</v>
      </c>
      <c r="S14">
        <f t="shared" si="1"/>
        <v>1581.3865914479227</v>
      </c>
      <c r="T14">
        <f t="shared" si="1"/>
        <v>2903.032974427088</v>
      </c>
      <c r="U14">
        <f t="shared" si="1"/>
        <v>3190.5476784607349</v>
      </c>
      <c r="X14" t="s">
        <v>200</v>
      </c>
      <c r="Y14">
        <v>0.87009881676410239</v>
      </c>
      <c r="Z14">
        <v>0.40733669205205697</v>
      </c>
      <c r="AA14">
        <v>0.33100115169569977</v>
      </c>
      <c r="AB14">
        <v>0.69951966953180644</v>
      </c>
      <c r="AC14">
        <v>0.49490603803221589</v>
      </c>
      <c r="AD14">
        <v>0.35923062096469399</v>
      </c>
      <c r="AE14">
        <v>0.96481718176349918</v>
      </c>
      <c r="AF14">
        <v>0.89754677209659728</v>
      </c>
      <c r="AG14">
        <v>1.046524225579831</v>
      </c>
      <c r="AH14">
        <v>0.93076999114109316</v>
      </c>
      <c r="AI14">
        <v>0.58719889463608976</v>
      </c>
      <c r="AJ14">
        <v>0.50893773661733233</v>
      </c>
      <c r="AK14">
        <v>0.41565388920582863</v>
      </c>
      <c r="AL14">
        <v>0.36073745179420474</v>
      </c>
      <c r="AM14">
        <v>0.83102764979712684</v>
      </c>
    </row>
    <row r="15" spans="1:42" x14ac:dyDescent="0.25">
      <c r="A15" t="s">
        <v>193</v>
      </c>
      <c r="B15" t="s">
        <v>187</v>
      </c>
      <c r="C15">
        <v>1</v>
      </c>
      <c r="G15">
        <f>G7</f>
        <v>10112.339802744285</v>
      </c>
      <c r="H15">
        <f t="shared" ref="H15:U15" si="2">H7</f>
        <v>7138.0040105805538</v>
      </c>
      <c r="I15">
        <f t="shared" si="2"/>
        <v>11550.956246986312</v>
      </c>
      <c r="J15">
        <f t="shared" si="2"/>
        <v>11471.570899101278</v>
      </c>
      <c r="K15">
        <f t="shared" si="2"/>
        <v>12008.615058074298</v>
      </c>
      <c r="L15">
        <f t="shared" si="2"/>
        <v>12893.737248163827</v>
      </c>
      <c r="M15">
        <f t="shared" si="2"/>
        <v>8472.4123766155899</v>
      </c>
      <c r="N15">
        <f t="shared" si="2"/>
        <v>7101.2145082789675</v>
      </c>
      <c r="O15">
        <f t="shared" si="2"/>
        <v>5401.9421404406066</v>
      </c>
      <c r="P15">
        <f t="shared" si="2"/>
        <v>4130.3563747564212</v>
      </c>
      <c r="Q15">
        <f t="shared" si="2"/>
        <v>10339.316608967969</v>
      </c>
      <c r="R15">
        <f t="shared" si="2"/>
        <v>11266.853099093341</v>
      </c>
      <c r="S15">
        <f t="shared" si="2"/>
        <v>7045.2269207641693</v>
      </c>
      <c r="T15">
        <f t="shared" si="2"/>
        <v>11301.783984509095</v>
      </c>
      <c r="U15">
        <f t="shared" si="2"/>
        <v>12777.02380647465</v>
      </c>
    </row>
    <row r="16" spans="1:42" x14ac:dyDescent="0.25">
      <c r="A16" t="s">
        <v>193</v>
      </c>
      <c r="B16" t="s">
        <v>188</v>
      </c>
      <c r="C16">
        <v>3</v>
      </c>
      <c r="G16">
        <f t="shared" ref="G16:U16" si="3">G8/3</f>
        <v>8051.8714572409081</v>
      </c>
      <c r="H16">
        <f t="shared" si="3"/>
        <v>5338.730022999679</v>
      </c>
      <c r="I16">
        <f t="shared" si="3"/>
        <v>7902.2420886339351</v>
      </c>
      <c r="J16">
        <f t="shared" si="3"/>
        <v>8386.3008129349219</v>
      </c>
      <c r="K16">
        <f t="shared" si="3"/>
        <v>8816.1906614333602</v>
      </c>
      <c r="L16">
        <f t="shared" si="3"/>
        <v>10177.693706963379</v>
      </c>
      <c r="M16">
        <f t="shared" si="3"/>
        <v>8011.6782188541665</v>
      </c>
      <c r="N16">
        <f t="shared" si="3"/>
        <v>6664.5273084347209</v>
      </c>
      <c r="O16">
        <f t="shared" si="3"/>
        <v>4877.9687634048178</v>
      </c>
      <c r="P16">
        <f t="shared" si="3"/>
        <v>3624.842071271552</v>
      </c>
      <c r="Q16">
        <f t="shared" si="3"/>
        <v>7923.451385126159</v>
      </c>
      <c r="R16">
        <f t="shared" si="3"/>
        <v>8092.9644404030987</v>
      </c>
      <c r="S16">
        <f t="shared" si="3"/>
        <v>4835.5350268326492</v>
      </c>
      <c r="T16">
        <f t="shared" si="3"/>
        <v>8628.2385200765366</v>
      </c>
      <c r="U16">
        <f t="shared" si="3"/>
        <v>8005.2385544142662</v>
      </c>
    </row>
    <row r="17" spans="1:31" x14ac:dyDescent="0.25">
      <c r="A17" t="s">
        <v>193</v>
      </c>
      <c r="B17" t="s">
        <v>189</v>
      </c>
      <c r="C17">
        <v>10</v>
      </c>
      <c r="D17" t="s">
        <v>192</v>
      </c>
    </row>
    <row r="18" spans="1:31" x14ac:dyDescent="0.25">
      <c r="A18" t="s">
        <v>193</v>
      </c>
      <c r="B18" t="s">
        <v>190</v>
      </c>
      <c r="C18">
        <v>2</v>
      </c>
      <c r="G18">
        <f>G10/2</f>
        <v>4493.9048364558075</v>
      </c>
      <c r="H18">
        <f t="shared" ref="H18:U18" si="4">H10/2</f>
        <v>2747.3866502009319</v>
      </c>
      <c r="I18">
        <f t="shared" si="4"/>
        <v>4867.4730140177444</v>
      </c>
      <c r="J18">
        <f t="shared" si="4"/>
        <v>4573.6693870367317</v>
      </c>
      <c r="K18">
        <f t="shared" si="4"/>
        <v>4977.9137108250407</v>
      </c>
      <c r="L18">
        <f t="shared" si="4"/>
        <v>5633.6638749732747</v>
      </c>
      <c r="M18">
        <f t="shared" si="4"/>
        <v>3798.8292048763219</v>
      </c>
      <c r="N18">
        <f t="shared" si="4"/>
        <v>2971.7271246554192</v>
      </c>
      <c r="O18">
        <f t="shared" si="4"/>
        <v>2168.503467857513</v>
      </c>
      <c r="P18">
        <f t="shared" si="4"/>
        <v>1735.6386718650906</v>
      </c>
      <c r="Q18">
        <f t="shared" si="4"/>
        <v>4578.2096510830606</v>
      </c>
      <c r="R18">
        <f t="shared" si="4"/>
        <v>4287.3450532622601</v>
      </c>
      <c r="S18">
        <f t="shared" si="4"/>
        <v>2624.4158269484715</v>
      </c>
      <c r="T18">
        <f t="shared" si="4"/>
        <v>4420.6385199676897</v>
      </c>
      <c r="U18">
        <f t="shared" si="4"/>
        <v>4578.827745298182</v>
      </c>
    </row>
    <row r="19" spans="1:31" x14ac:dyDescent="0.25">
      <c r="A19" t="s">
        <v>193</v>
      </c>
      <c r="B19" t="s">
        <v>0</v>
      </c>
      <c r="C19">
        <v>1</v>
      </c>
      <c r="G19">
        <f>G11</f>
        <v>2306.5774208335647</v>
      </c>
      <c r="H19">
        <f t="shared" ref="H19:U19" si="5">H11</f>
        <v>1639.5701492964231</v>
      </c>
      <c r="I19">
        <f t="shared" si="5"/>
        <v>2288.4453653925948</v>
      </c>
      <c r="J19">
        <f t="shared" si="5"/>
        <v>2260.6156845568339</v>
      </c>
      <c r="K19">
        <f t="shared" si="5"/>
        <v>2413.8961354532707</v>
      </c>
      <c r="L19">
        <f t="shared" si="5"/>
        <v>2778.9966189331881</v>
      </c>
      <c r="M19">
        <f t="shared" si="5"/>
        <v>2449.8058274419245</v>
      </c>
      <c r="N19">
        <f t="shared" si="5"/>
        <v>1822.8509596701786</v>
      </c>
      <c r="O19">
        <f t="shared" si="5"/>
        <v>1413.3114794458695</v>
      </c>
      <c r="P19">
        <f t="shared" si="5"/>
        <v>1074.6535695231419</v>
      </c>
      <c r="Q19">
        <f t="shared" si="5"/>
        <v>2089.1763117907399</v>
      </c>
      <c r="R19">
        <f t="shared" si="5"/>
        <v>2140.8492603282239</v>
      </c>
      <c r="S19">
        <f t="shared" si="5"/>
        <v>1553.0452906368726</v>
      </c>
      <c r="T19">
        <f t="shared" si="5"/>
        <v>2212.3065878840534</v>
      </c>
      <c r="U19">
        <f t="shared" si="5"/>
        <v>2249.5763521191907</v>
      </c>
    </row>
    <row r="20" spans="1:31" x14ac:dyDescent="0.25">
      <c r="A20" t="s">
        <v>193</v>
      </c>
      <c r="B20" t="s">
        <v>191</v>
      </c>
      <c r="C20">
        <v>1</v>
      </c>
      <c r="G20">
        <f>G12</f>
        <v>7700.4397699206638</v>
      </c>
      <c r="H20">
        <f t="shared" ref="H20:U20" si="6">H12</f>
        <v>5679.3535863601774</v>
      </c>
      <c r="I20">
        <f t="shared" si="6"/>
        <v>7451.788646847057</v>
      </c>
      <c r="J20">
        <f t="shared" si="6"/>
        <v>8325.2839985229857</v>
      </c>
      <c r="K20">
        <f t="shared" si="6"/>
        <v>7941.2812009842728</v>
      </c>
      <c r="L20">
        <f t="shared" si="6"/>
        <v>9233.1585311664148</v>
      </c>
      <c r="M20">
        <f t="shared" si="6"/>
        <v>6780.8632228386614</v>
      </c>
      <c r="N20">
        <f t="shared" si="6"/>
        <v>5654.1547171205029</v>
      </c>
      <c r="O20">
        <f t="shared" si="6"/>
        <v>4332.3381075784901</v>
      </c>
      <c r="P20">
        <f t="shared" si="6"/>
        <v>3007.7601655259423</v>
      </c>
      <c r="Q20">
        <f t="shared" si="6"/>
        <v>7979.0905645256171</v>
      </c>
      <c r="R20">
        <f t="shared" si="6"/>
        <v>7303.2209934367129</v>
      </c>
      <c r="S20">
        <f t="shared" si="6"/>
        <v>5275.96346376356</v>
      </c>
      <c r="T20">
        <f t="shared" si="6"/>
        <v>8236.0555745944603</v>
      </c>
      <c r="U20">
        <f t="shared" si="6"/>
        <v>8789.478645030511</v>
      </c>
    </row>
    <row r="21" spans="1:31" x14ac:dyDescent="0.25">
      <c r="F21" t="s">
        <v>202</v>
      </c>
      <c r="G21">
        <f>AVERAGE(G18:G20,G13:G16)</f>
        <v>5524.4410398965865</v>
      </c>
      <c r="H21">
        <f t="shared" ref="H21:U21" si="7">AVERAGE(H18:H20,H13:H16)</f>
        <v>3856.4338204793498</v>
      </c>
      <c r="I21">
        <f t="shared" si="7"/>
        <v>5915.2122689502949</v>
      </c>
      <c r="J21">
        <f t="shared" si="7"/>
        <v>6100.3938826406647</v>
      </c>
      <c r="K21">
        <f t="shared" si="7"/>
        <v>6322.6101431661273</v>
      </c>
      <c r="L21">
        <f t="shared" si="7"/>
        <v>7190.4060546591218</v>
      </c>
      <c r="M21">
        <f t="shared" si="7"/>
        <v>5404.6556625329449</v>
      </c>
      <c r="N21">
        <f t="shared" si="7"/>
        <v>4390.4128570367675</v>
      </c>
      <c r="O21">
        <f t="shared" si="7"/>
        <v>3304.9290100722246</v>
      </c>
      <c r="P21">
        <f t="shared" si="7"/>
        <v>2522.0525833165934</v>
      </c>
      <c r="Q21">
        <f t="shared" si="7"/>
        <v>5820.703085177599</v>
      </c>
      <c r="R21">
        <f t="shared" si="7"/>
        <v>5882.6766434431202</v>
      </c>
      <c r="S21">
        <f t="shared" si="7"/>
        <v>3834.065725451429</v>
      </c>
      <c r="T21">
        <f t="shared" si="7"/>
        <v>6339.2558114779431</v>
      </c>
      <c r="U21">
        <f t="shared" si="7"/>
        <v>6565.3421691956228</v>
      </c>
    </row>
    <row r="22" spans="1:31" x14ac:dyDescent="0.25">
      <c r="F22" t="s">
        <v>201</v>
      </c>
      <c r="G22">
        <f>AVERAGE(G14,G18)</f>
        <v>2824.5491549001626</v>
      </c>
      <c r="H22">
        <f t="shared" ref="H22:U22" si="8">AVERAGE(H14,H18)</f>
        <v>1758.8050121603289</v>
      </c>
      <c r="I22">
        <f t="shared" si="8"/>
        <v>3367.1312675484328</v>
      </c>
      <c r="J22">
        <f t="shared" si="8"/>
        <v>2964.3387797997239</v>
      </c>
      <c r="K22">
        <f t="shared" si="8"/>
        <v>3543.30650973518</v>
      </c>
      <c r="L22">
        <f t="shared" si="8"/>
        <v>4396.4971993723084</v>
      </c>
      <c r="M22">
        <f t="shared" si="8"/>
        <v>3310.653314000559</v>
      </c>
      <c r="N22">
        <f t="shared" si="8"/>
        <v>2503.1220308480792</v>
      </c>
      <c r="O22">
        <f t="shared" si="8"/>
        <v>1760.9404242157648</v>
      </c>
      <c r="P22">
        <f t="shared" si="8"/>
        <v>1519.031858407689</v>
      </c>
      <c r="Q22">
        <f t="shared" si="8"/>
        <v>3458.5934195596137</v>
      </c>
      <c r="R22">
        <f t="shared" si="8"/>
        <v>3336.6106711423304</v>
      </c>
      <c r="S22">
        <f t="shared" si="8"/>
        <v>2102.9012091981972</v>
      </c>
      <c r="T22">
        <f t="shared" si="8"/>
        <v>3661.8357471973886</v>
      </c>
      <c r="U22">
        <f t="shared" si="8"/>
        <v>3884.6877118794582</v>
      </c>
    </row>
    <row r="24" spans="1:31" x14ac:dyDescent="0.25">
      <c r="G24">
        <f>G21/(3.78*EXP(G2*0.7946))</f>
        <v>921.81572797851732</v>
      </c>
      <c r="H24">
        <f>H21/(3.78*EXP(H2*0.7946))</f>
        <v>803.83509713917283</v>
      </c>
      <c r="I24">
        <f t="shared" ref="I24:U24" si="9">I21/(3.78*EXP(I2*0.7946))</f>
        <v>1120.8321199717068</v>
      </c>
      <c r="J24">
        <f t="shared" si="9"/>
        <v>1119.7588284602259</v>
      </c>
      <c r="K24">
        <f t="shared" si="9"/>
        <v>1151.3626000775214</v>
      </c>
      <c r="L24">
        <f t="shared" si="9"/>
        <v>1384.2848263736753</v>
      </c>
      <c r="M24">
        <f t="shared" si="9"/>
        <v>961.01691589448728</v>
      </c>
      <c r="N24">
        <f t="shared" si="9"/>
        <v>879.49206054418028</v>
      </c>
      <c r="O24">
        <f t="shared" si="9"/>
        <v>745.85130916861897</v>
      </c>
      <c r="P24">
        <f t="shared" si="9"/>
        <v>606.5288871547549</v>
      </c>
      <c r="Q24">
        <f t="shared" si="9"/>
        <v>994.6812447627741</v>
      </c>
      <c r="R24">
        <f t="shared" si="9"/>
        <v>1071.2496456753324</v>
      </c>
      <c r="S24">
        <f t="shared" si="9"/>
        <v>824.98157818755226</v>
      </c>
      <c r="T24">
        <f t="shared" si="9"/>
        <v>1182.2428704547888</v>
      </c>
      <c r="U24">
        <f t="shared" si="9"/>
        <v>1036.2315440443724</v>
      </c>
    </row>
    <row r="25" spans="1:31" x14ac:dyDescent="0.25">
      <c r="G25">
        <f>G22/(4.19*G2+3.75)</f>
        <v>457.0319981392451</v>
      </c>
      <c r="H25">
        <f t="shared" ref="H25:U25" si="10">H22/(4.19*H2+3.75)</f>
        <v>351.26922551634294</v>
      </c>
      <c r="I25">
        <f t="shared" si="10"/>
        <v>611.11678600828213</v>
      </c>
      <c r="J25">
        <f t="shared" si="10"/>
        <v>522.1296332475647</v>
      </c>
      <c r="K25">
        <f t="shared" si="10"/>
        <v>619.53499724357516</v>
      </c>
      <c r="L25">
        <f t="shared" si="10"/>
        <v>810.26487271881831</v>
      </c>
      <c r="M25">
        <f t="shared" si="10"/>
        <v>566.40775260916314</v>
      </c>
      <c r="N25">
        <f t="shared" si="10"/>
        <v>479.84702978013598</v>
      </c>
      <c r="O25">
        <f t="shared" si="10"/>
        <v>383.81439063116056</v>
      </c>
      <c r="P25">
        <f t="shared" si="10"/>
        <v>357.18393961806083</v>
      </c>
      <c r="Q25">
        <f t="shared" si="10"/>
        <v>571.24344199514633</v>
      </c>
      <c r="R25">
        <f t="shared" si="10"/>
        <v>583.39493839146928</v>
      </c>
      <c r="S25">
        <f t="shared" si="10"/>
        <v>434.53758920490083</v>
      </c>
      <c r="T25">
        <f t="shared" si="10"/>
        <v>654.64740903843472</v>
      </c>
      <c r="U25">
        <f t="shared" si="10"/>
        <v>600.09078734524724</v>
      </c>
    </row>
    <row r="28" spans="1:31" x14ac:dyDescent="0.25">
      <c r="A28" t="s">
        <v>106</v>
      </c>
      <c r="B28" t="s">
        <v>107</v>
      </c>
      <c r="C28" t="s">
        <v>108</v>
      </c>
      <c r="D28">
        <v>10</v>
      </c>
      <c r="E28">
        <v>647.64</v>
      </c>
      <c r="F28">
        <v>58149.048430000003</v>
      </c>
      <c r="G28">
        <v>344.41978382294207</v>
      </c>
      <c r="H28">
        <v>427.89915307972848</v>
      </c>
      <c r="I28">
        <v>399.59844534594669</v>
      </c>
      <c r="J28">
        <v>662.72478493665062</v>
      </c>
      <c r="K28">
        <v>518.31932081588582</v>
      </c>
      <c r="L28">
        <v>338.14323761558188</v>
      </c>
      <c r="M28">
        <v>746.64396774317834</v>
      </c>
      <c r="N28">
        <v>771.81935661631076</v>
      </c>
      <c r="O28">
        <v>882.74733063444853</v>
      </c>
      <c r="P28">
        <v>1036.1549959601566</v>
      </c>
      <c r="Q28">
        <v>660.68686781481301</v>
      </c>
      <c r="R28">
        <v>470.0884657626379</v>
      </c>
      <c r="S28">
        <v>396.1281821390387</v>
      </c>
      <c r="T28">
        <v>439.11767730375789</v>
      </c>
      <c r="U28">
        <v>684.16563716729058</v>
      </c>
      <c r="AE28" s="6"/>
    </row>
    <row r="29" spans="1:31" x14ac:dyDescent="0.25">
      <c r="A29" t="s">
        <v>130</v>
      </c>
      <c r="B29" t="s">
        <v>131</v>
      </c>
      <c r="C29" t="s">
        <v>132</v>
      </c>
      <c r="D29">
        <v>3</v>
      </c>
      <c r="E29">
        <v>96.92</v>
      </c>
      <c r="F29">
        <v>42406.961620000002</v>
      </c>
      <c r="G29">
        <v>42.663138018188931</v>
      </c>
      <c r="H29">
        <v>52.429945225997521</v>
      </c>
      <c r="I29">
        <v>54.463766608319219</v>
      </c>
      <c r="J29">
        <v>87.662309998614205</v>
      </c>
      <c r="K29">
        <v>67.368693069509888</v>
      </c>
      <c r="L29">
        <v>80.635114337107439</v>
      </c>
      <c r="M29">
        <v>138.36783555403366</v>
      </c>
      <c r="N29">
        <v>131.96164837631665</v>
      </c>
      <c r="O29">
        <v>154.03687655889891</v>
      </c>
      <c r="P29">
        <v>204.69044540665192</v>
      </c>
      <c r="Q29">
        <v>64.821691226711792</v>
      </c>
      <c r="R29">
        <v>44.518239520254376</v>
      </c>
      <c r="S29">
        <v>55.92788681827443</v>
      </c>
      <c r="T29">
        <v>49.095442058649745</v>
      </c>
      <c r="U29">
        <v>78.524511746101268</v>
      </c>
    </row>
    <row r="30" spans="1:31" x14ac:dyDescent="0.25">
      <c r="A30" t="s">
        <v>115</v>
      </c>
      <c r="B30" t="s">
        <v>116</v>
      </c>
      <c r="C30" t="s">
        <v>117</v>
      </c>
      <c r="D30">
        <v>6</v>
      </c>
      <c r="E30">
        <v>350.4</v>
      </c>
      <c r="F30">
        <v>62862.680650000002</v>
      </c>
      <c r="G30">
        <v>76.854967987905539</v>
      </c>
      <c r="H30">
        <v>51.545528514342692</v>
      </c>
      <c r="I30">
        <v>73.67619511625152</v>
      </c>
      <c r="J30">
        <v>102.94993464242415</v>
      </c>
      <c r="K30">
        <v>102.73871559038938</v>
      </c>
      <c r="L30">
        <v>103.21005066406545</v>
      </c>
      <c r="M30">
        <v>135.73995263407471</v>
      </c>
      <c r="N30">
        <v>114.43078027896966</v>
      </c>
      <c r="O30">
        <v>98.800728518577941</v>
      </c>
      <c r="P30">
        <v>103.29182571352365</v>
      </c>
      <c r="Q30">
        <v>69.690677671619767</v>
      </c>
      <c r="R30">
        <v>69.522719170994918</v>
      </c>
      <c r="S30">
        <v>46.631223567977237</v>
      </c>
      <c r="T30">
        <v>61.529587409095463</v>
      </c>
      <c r="U30">
        <v>110.11253406105919</v>
      </c>
    </row>
    <row r="31" spans="1:31" x14ac:dyDescent="0.25">
      <c r="A31" t="s">
        <v>121</v>
      </c>
      <c r="B31" t="s">
        <v>122</v>
      </c>
      <c r="C31" t="s">
        <v>123</v>
      </c>
      <c r="D31">
        <v>6</v>
      </c>
      <c r="E31">
        <v>359.35</v>
      </c>
      <c r="F31">
        <v>64997.285150000003</v>
      </c>
      <c r="G31">
        <v>60.14526079005649</v>
      </c>
      <c r="H31">
        <v>33.316505778114212</v>
      </c>
      <c r="I31">
        <v>32.176615639267446</v>
      </c>
      <c r="J31">
        <v>49.124074528246837</v>
      </c>
      <c r="K31">
        <v>51.868811565660565</v>
      </c>
      <c r="L31">
        <v>71.267912911829598</v>
      </c>
      <c r="M31">
        <v>83.173607959992296</v>
      </c>
      <c r="N31">
        <v>66.219746161001197</v>
      </c>
      <c r="O31">
        <v>45.013455448333275</v>
      </c>
      <c r="P31">
        <v>46.33184547842346</v>
      </c>
      <c r="Q31">
        <v>39.280387766050424</v>
      </c>
      <c r="R31">
        <v>44.137433879832784</v>
      </c>
      <c r="S31">
        <v>19.159359447886043</v>
      </c>
      <c r="T31">
        <v>38.392091803288338</v>
      </c>
      <c r="U31">
        <v>78.871331916408053</v>
      </c>
    </row>
    <row r="32" spans="1:31" x14ac:dyDescent="0.25">
      <c r="G32">
        <f>AVERAGE(G28,G30:G31)</f>
        <v>160.47333753363469</v>
      </c>
      <c r="H32">
        <f t="shared" ref="H32:U32" si="11">AVERAGE(H28,H30:H31)</f>
        <v>170.92039579072846</v>
      </c>
      <c r="I32">
        <f t="shared" si="11"/>
        <v>168.48375203382187</v>
      </c>
      <c r="J32">
        <f t="shared" si="11"/>
        <v>271.59959803577391</v>
      </c>
      <c r="K32">
        <f t="shared" si="11"/>
        <v>224.3089493239786</v>
      </c>
      <c r="L32">
        <f t="shared" si="11"/>
        <v>170.87373373049232</v>
      </c>
      <c r="M32">
        <f t="shared" si="11"/>
        <v>321.85250944574847</v>
      </c>
      <c r="N32">
        <f t="shared" si="11"/>
        <v>317.48996101876054</v>
      </c>
      <c r="O32">
        <f t="shared" si="11"/>
        <v>342.18717153378657</v>
      </c>
      <c r="P32">
        <f t="shared" si="11"/>
        <v>395.2595557173679</v>
      </c>
      <c r="Q32">
        <f t="shared" si="11"/>
        <v>256.55264441749443</v>
      </c>
      <c r="R32">
        <f t="shared" si="11"/>
        <v>194.58287293782186</v>
      </c>
      <c r="S32">
        <f t="shared" si="11"/>
        <v>153.97292171830068</v>
      </c>
      <c r="T32">
        <f t="shared" si="11"/>
        <v>179.67978550538055</v>
      </c>
      <c r="U32">
        <f t="shared" si="11"/>
        <v>291.04983438158592</v>
      </c>
    </row>
    <row r="34" spans="1:21" x14ac:dyDescent="0.25">
      <c r="A34" t="s">
        <v>82</v>
      </c>
      <c r="B34" t="s">
        <v>83</v>
      </c>
      <c r="C34" t="s">
        <v>84</v>
      </c>
      <c r="D34">
        <v>17</v>
      </c>
      <c r="E34">
        <v>820.49</v>
      </c>
      <c r="F34">
        <v>34870.555500000002</v>
      </c>
      <c r="G34">
        <v>2615.6546242725412</v>
      </c>
      <c r="H34">
        <v>2103.3902924490098</v>
      </c>
      <c r="I34">
        <v>2430.0221931865535</v>
      </c>
      <c r="J34">
        <v>2176.0793856048631</v>
      </c>
      <c r="K34">
        <v>2205.8973428920935</v>
      </c>
      <c r="L34">
        <v>4384.0623602383748</v>
      </c>
      <c r="M34">
        <v>3404.7401919603444</v>
      </c>
      <c r="N34">
        <v>2227.4596786044731</v>
      </c>
      <c r="O34">
        <v>1717.7767065767296</v>
      </c>
      <c r="P34">
        <v>1844.3923562681973</v>
      </c>
      <c r="Q34">
        <v>2580.0996741284966</v>
      </c>
      <c r="R34">
        <v>2128.7666043868808</v>
      </c>
      <c r="S34">
        <v>887.19280548085476</v>
      </c>
      <c r="T34">
        <v>2496.0858620947147</v>
      </c>
      <c r="U34">
        <v>2755.3600645074457</v>
      </c>
    </row>
    <row r="35" spans="1:21" x14ac:dyDescent="0.25">
      <c r="A35" t="s">
        <v>103</v>
      </c>
      <c r="B35" t="s">
        <v>104</v>
      </c>
      <c r="C35" t="s">
        <v>105</v>
      </c>
      <c r="D35">
        <v>10</v>
      </c>
      <c r="E35">
        <v>534.62</v>
      </c>
      <c r="F35">
        <v>74300.341809999998</v>
      </c>
      <c r="G35">
        <v>956.53630276762158</v>
      </c>
      <c r="H35">
        <v>848.39803193186196</v>
      </c>
      <c r="I35">
        <v>1002.0661977946654</v>
      </c>
      <c r="J35">
        <v>1113.4855950856929</v>
      </c>
      <c r="K35">
        <v>928.54111334433003</v>
      </c>
      <c r="L35">
        <v>1739.5463800565972</v>
      </c>
      <c r="M35">
        <v>1466.4501852529049</v>
      </c>
      <c r="N35">
        <v>1133.4666127592459</v>
      </c>
      <c r="O35">
        <v>895.89817179745887</v>
      </c>
      <c r="P35">
        <v>840.8656093343036</v>
      </c>
      <c r="Q35">
        <v>1085.940697205436</v>
      </c>
      <c r="R35">
        <v>1025.0691379702967</v>
      </c>
      <c r="S35">
        <v>365.16308185671289</v>
      </c>
      <c r="T35">
        <v>1097.0638307856254</v>
      </c>
      <c r="U35">
        <v>1339.9991609513925</v>
      </c>
    </row>
    <row r="36" spans="1:21" x14ac:dyDescent="0.25">
      <c r="A36" t="s">
        <v>139</v>
      </c>
      <c r="B36" t="s">
        <v>140</v>
      </c>
      <c r="C36" t="s">
        <v>141</v>
      </c>
      <c r="D36">
        <v>2</v>
      </c>
      <c r="E36">
        <v>171.45</v>
      </c>
      <c r="F36">
        <v>22589.454409999998</v>
      </c>
      <c r="G36">
        <v>17.938807360811847</v>
      </c>
      <c r="H36">
        <v>36.764874521780008</v>
      </c>
      <c r="I36">
        <v>40.651324840269723</v>
      </c>
      <c r="J36">
        <v>16.109929054283086</v>
      </c>
      <c r="K36">
        <v>30.015176943413397</v>
      </c>
      <c r="L36">
        <v>111.13622837732198</v>
      </c>
      <c r="M36">
        <v>76.500520101792475</v>
      </c>
      <c r="N36">
        <v>42.508185447935077</v>
      </c>
      <c r="O36">
        <v>54.309484071358582</v>
      </c>
      <c r="P36">
        <v>44.11073486355869</v>
      </c>
      <c r="Q36">
        <v>66.423017758446846</v>
      </c>
      <c r="R36">
        <v>53.623682232540204</v>
      </c>
      <c r="S36">
        <v>18.641554021406893</v>
      </c>
      <c r="T36">
        <v>94.574089943238107</v>
      </c>
      <c r="U36">
        <v>116.39034290665283</v>
      </c>
    </row>
    <row r="37" spans="1:21" x14ac:dyDescent="0.25">
      <c r="A37" t="s">
        <v>157</v>
      </c>
      <c r="B37" t="s">
        <v>158</v>
      </c>
      <c r="C37" t="s">
        <v>159</v>
      </c>
      <c r="D37">
        <v>1</v>
      </c>
      <c r="E37">
        <v>88.31</v>
      </c>
      <c r="F37">
        <v>12003.07821</v>
      </c>
      <c r="G37">
        <v>136.1011504668993</v>
      </c>
      <c r="H37">
        <v>59.409507906710488</v>
      </c>
      <c r="I37">
        <v>69.903873619533258</v>
      </c>
      <c r="J37">
        <v>62.726696445439295</v>
      </c>
      <c r="K37">
        <v>33.242092913186418</v>
      </c>
      <c r="L37">
        <v>60.981361059966808</v>
      </c>
      <c r="M37">
        <v>61.033987937582879</v>
      </c>
      <c r="N37">
        <v>38.640543224556083</v>
      </c>
      <c r="O37">
        <v>67.747506374402278</v>
      </c>
      <c r="P37">
        <v>27.510249007472133</v>
      </c>
      <c r="Q37">
        <v>48.212693919256914</v>
      </c>
      <c r="R37">
        <v>72.988556888002037</v>
      </c>
      <c r="S37">
        <v>15.348781128633066</v>
      </c>
      <c r="T37">
        <v>43.699251624903788</v>
      </c>
      <c r="U37">
        <v>84.191224358144467</v>
      </c>
    </row>
    <row r="38" spans="1:21" x14ac:dyDescent="0.25">
      <c r="G38">
        <f>AVERAGE(G34:G36)</f>
        <v>1196.7099114669916</v>
      </c>
      <c r="H38">
        <f t="shared" ref="H38:U38" si="12">AVERAGE(H34:H36)</f>
        <v>996.18439963421724</v>
      </c>
      <c r="I38">
        <f t="shared" si="12"/>
        <v>1157.5799052738296</v>
      </c>
      <c r="J38">
        <f t="shared" si="12"/>
        <v>1101.8916365816128</v>
      </c>
      <c r="K38">
        <f t="shared" si="12"/>
        <v>1054.8178777266123</v>
      </c>
      <c r="L38">
        <f t="shared" si="12"/>
        <v>2078.2483228907649</v>
      </c>
      <c r="M38">
        <f t="shared" si="12"/>
        <v>1649.2302991050137</v>
      </c>
      <c r="N38">
        <f t="shared" si="12"/>
        <v>1134.478158937218</v>
      </c>
      <c r="O38">
        <f t="shared" si="12"/>
        <v>889.32812081518239</v>
      </c>
      <c r="P38">
        <f t="shared" si="12"/>
        <v>909.78956682201988</v>
      </c>
      <c r="Q38">
        <f t="shared" si="12"/>
        <v>1244.1544630307933</v>
      </c>
      <c r="R38">
        <f t="shared" si="12"/>
        <v>1069.153141529906</v>
      </c>
      <c r="S38">
        <f t="shared" si="12"/>
        <v>423.66581378632486</v>
      </c>
      <c r="T38">
        <f t="shared" si="12"/>
        <v>1229.2412609411926</v>
      </c>
      <c r="U38">
        <f t="shared" si="12"/>
        <v>1403.9165227884971</v>
      </c>
    </row>
    <row r="40" spans="1:21" x14ac:dyDescent="0.25">
      <c r="A40" t="s">
        <v>79</v>
      </c>
      <c r="B40" t="s">
        <v>80</v>
      </c>
      <c r="C40" t="s">
        <v>81</v>
      </c>
      <c r="D40">
        <v>18</v>
      </c>
      <c r="E40">
        <v>1368.88</v>
      </c>
      <c r="F40">
        <v>47310.632590000001</v>
      </c>
      <c r="G40">
        <v>662.47896238231363</v>
      </c>
      <c r="H40">
        <v>235.64610110244769</v>
      </c>
      <c r="I40">
        <v>304.13251499777101</v>
      </c>
      <c r="J40">
        <v>436.68691745888503</v>
      </c>
      <c r="K40">
        <v>443.88126874833478</v>
      </c>
      <c r="L40">
        <v>560.86807488931265</v>
      </c>
      <c r="M40">
        <v>653.9059825626523</v>
      </c>
      <c r="N40">
        <v>331.4723152313183</v>
      </c>
      <c r="O40">
        <v>334.01842278544865</v>
      </c>
      <c r="P40">
        <v>358.88855299170052</v>
      </c>
      <c r="Q40">
        <v>1495.2700422718751</v>
      </c>
      <c r="R40">
        <v>363.98763253428814</v>
      </c>
      <c r="S40">
        <v>365.09451861063934</v>
      </c>
      <c r="T40">
        <v>411.55343314380781</v>
      </c>
      <c r="U40">
        <v>1131.5051137385758</v>
      </c>
    </row>
    <row r="42" spans="1:21" x14ac:dyDescent="0.25">
      <c r="A42" t="s">
        <v>127</v>
      </c>
      <c r="B42" t="s">
        <v>128</v>
      </c>
      <c r="C42" t="s">
        <v>129</v>
      </c>
      <c r="D42">
        <v>3</v>
      </c>
      <c r="E42">
        <v>144.85</v>
      </c>
      <c r="F42">
        <v>16428.614600000001</v>
      </c>
      <c r="G42">
        <v>436.55894678899682</v>
      </c>
      <c r="H42">
        <v>426.66336669283805</v>
      </c>
      <c r="I42">
        <v>651.92125047844956</v>
      </c>
      <c r="J42">
        <v>927.75423194117843</v>
      </c>
      <c r="K42">
        <v>739.03628022622149</v>
      </c>
      <c r="L42">
        <v>566.29217134228008</v>
      </c>
      <c r="M42">
        <v>1200.4872181279684</v>
      </c>
      <c r="N42">
        <v>932.92918143851648</v>
      </c>
      <c r="O42">
        <v>831.91735093728209</v>
      </c>
      <c r="P42">
        <v>714.99563382030317</v>
      </c>
      <c r="Q42">
        <v>598.41679467709764</v>
      </c>
      <c r="R42">
        <v>695.95175717578616</v>
      </c>
      <c r="S42">
        <v>336.5234524407266</v>
      </c>
      <c r="T42">
        <v>510.50877961214815</v>
      </c>
      <c r="U42">
        <v>970.43077008246416</v>
      </c>
    </row>
    <row r="43" spans="1:21" x14ac:dyDescent="0.25">
      <c r="A43" t="s">
        <v>112</v>
      </c>
      <c r="B43" t="s">
        <v>113</v>
      </c>
      <c r="C43" t="s">
        <v>114</v>
      </c>
      <c r="D43">
        <v>9</v>
      </c>
      <c r="E43">
        <v>473.2</v>
      </c>
      <c r="F43">
        <v>25021.386139999999</v>
      </c>
      <c r="G43">
        <v>305.23179423996078</v>
      </c>
      <c r="H43">
        <v>266.91425268179518</v>
      </c>
      <c r="I43">
        <v>521.92840300796854</v>
      </c>
      <c r="J43">
        <v>576.08574437880679</v>
      </c>
      <c r="K43">
        <v>517.2156702521346</v>
      </c>
      <c r="L43">
        <v>380.06074597936515</v>
      </c>
      <c r="M43">
        <v>437.83668050353117</v>
      </c>
      <c r="N43">
        <v>411.11822229919676</v>
      </c>
      <c r="O43">
        <v>387.08837333070949</v>
      </c>
      <c r="P43">
        <v>301.42106178715818</v>
      </c>
      <c r="Q43">
        <v>230.78817867192225</v>
      </c>
      <c r="R43">
        <v>341.21781824966371</v>
      </c>
      <c r="S43">
        <v>214.04956890112143</v>
      </c>
      <c r="T43">
        <v>285.90957903225819</v>
      </c>
      <c r="U43">
        <v>348.10916967839017</v>
      </c>
    </row>
    <row r="44" spans="1:21" x14ac:dyDescent="0.25">
      <c r="A44" t="s">
        <v>67</v>
      </c>
      <c r="B44" t="s">
        <v>68</v>
      </c>
      <c r="C44" t="s">
        <v>69</v>
      </c>
      <c r="D44">
        <v>31</v>
      </c>
      <c r="E44">
        <v>1769.66</v>
      </c>
      <c r="F44">
        <v>68174.531780000005</v>
      </c>
      <c r="G44">
        <v>935.27995607162086</v>
      </c>
      <c r="H44">
        <v>888.60149754676536</v>
      </c>
      <c r="I44">
        <v>1324.2691370110235</v>
      </c>
      <c r="J44">
        <v>1542.2428798628714</v>
      </c>
      <c r="K44">
        <v>1631.1410107798188</v>
      </c>
      <c r="L44">
        <v>1067.4326606329832</v>
      </c>
      <c r="M44">
        <v>1743.2600033871811</v>
      </c>
      <c r="N44">
        <v>1578.6375439177498</v>
      </c>
      <c r="O44">
        <v>1501.3985995229134</v>
      </c>
      <c r="P44">
        <v>1264.2672507732018</v>
      </c>
      <c r="Q44">
        <v>997.15739864252737</v>
      </c>
      <c r="R44">
        <v>1401.7117953305394</v>
      </c>
      <c r="S44">
        <v>908.68600389695325</v>
      </c>
      <c r="T44">
        <v>1219.9121246948328</v>
      </c>
      <c r="U44">
        <v>1507.672354754453</v>
      </c>
    </row>
    <row r="45" spans="1:21" x14ac:dyDescent="0.25">
      <c r="A45" t="s">
        <v>100</v>
      </c>
      <c r="B45" t="s">
        <v>101</v>
      </c>
      <c r="C45" t="s">
        <v>102</v>
      </c>
      <c r="D45">
        <v>11</v>
      </c>
      <c r="E45">
        <v>656.05</v>
      </c>
      <c r="F45">
        <v>18560.16361</v>
      </c>
      <c r="G45">
        <v>747.95470659158696</v>
      </c>
      <c r="H45">
        <v>784.87455623531878</v>
      </c>
      <c r="I45">
        <v>1507.0906000573</v>
      </c>
      <c r="J45">
        <v>1659.5414370941189</v>
      </c>
      <c r="K45">
        <v>1397.6692740019578</v>
      </c>
      <c r="L45">
        <v>1192.4893731030256</v>
      </c>
      <c r="M45">
        <v>1075.9311620179594</v>
      </c>
      <c r="N45">
        <v>1330.5976669518352</v>
      </c>
      <c r="O45">
        <v>1290.9787537740297</v>
      </c>
      <c r="P45">
        <v>1058.1051854943785</v>
      </c>
      <c r="Q45">
        <v>792.89362983410956</v>
      </c>
      <c r="R45">
        <v>1286.5883843269128</v>
      </c>
      <c r="S45">
        <v>907.96900329815958</v>
      </c>
      <c r="T45">
        <v>1356.2140284216216</v>
      </c>
      <c r="U45">
        <v>1074.3825528520381</v>
      </c>
    </row>
    <row r="46" spans="1:21" x14ac:dyDescent="0.25">
      <c r="A46" t="s">
        <v>76</v>
      </c>
      <c r="B46" t="s">
        <v>77</v>
      </c>
      <c r="C46" t="s">
        <v>78</v>
      </c>
      <c r="D46">
        <v>19</v>
      </c>
      <c r="E46">
        <v>929.2</v>
      </c>
      <c r="F46">
        <v>49242.939590000002</v>
      </c>
      <c r="G46">
        <v>393.40521405639163</v>
      </c>
      <c r="H46">
        <v>510.03609612997053</v>
      </c>
      <c r="I46">
        <v>791.75810704533433</v>
      </c>
      <c r="J46">
        <v>799.31247298949461</v>
      </c>
      <c r="K46">
        <v>858.87724849991184</v>
      </c>
      <c r="L46">
        <v>652.38592664045757</v>
      </c>
      <c r="M46">
        <v>942.00507422882731</v>
      </c>
      <c r="N46">
        <v>931.05774909479806</v>
      </c>
      <c r="O46">
        <v>991.31281241090414</v>
      </c>
      <c r="P46">
        <v>845.39434790988821</v>
      </c>
      <c r="Q46">
        <v>462.62997615351037</v>
      </c>
      <c r="R46">
        <v>762.81751116495639</v>
      </c>
      <c r="S46">
        <v>585.76979008843955</v>
      </c>
      <c r="T46">
        <v>808.00864854072336</v>
      </c>
      <c r="U46">
        <v>790.61890443906771</v>
      </c>
    </row>
    <row r="47" spans="1:21" x14ac:dyDescent="0.25">
      <c r="A47" t="s">
        <v>64</v>
      </c>
      <c r="B47" t="s">
        <v>65</v>
      </c>
      <c r="C47" t="s">
        <v>66</v>
      </c>
      <c r="D47">
        <v>32</v>
      </c>
      <c r="E47">
        <v>2198.98</v>
      </c>
      <c r="F47">
        <v>100217.96829999999</v>
      </c>
      <c r="G47">
        <v>933.51987829640609</v>
      </c>
      <c r="H47">
        <v>870.55491895804767</v>
      </c>
      <c r="I47">
        <v>1391.411534524874</v>
      </c>
      <c r="J47">
        <v>1407.6808843816343</v>
      </c>
      <c r="K47">
        <v>1466.7085274240765</v>
      </c>
      <c r="L47">
        <v>1332.3831004236365</v>
      </c>
      <c r="M47">
        <v>1510.3870748924896</v>
      </c>
      <c r="N47">
        <v>1504.8991791994147</v>
      </c>
      <c r="O47">
        <v>1274.5378541285215</v>
      </c>
      <c r="P47">
        <v>1225.5159360293269</v>
      </c>
      <c r="Q47">
        <v>814.66438078126077</v>
      </c>
      <c r="R47">
        <v>1469.3749966901944</v>
      </c>
      <c r="S47">
        <v>904.99352777007994</v>
      </c>
      <c r="T47">
        <v>1428.3143195938399</v>
      </c>
      <c r="U47">
        <v>1476.6412950949393</v>
      </c>
    </row>
    <row r="48" spans="1:21" x14ac:dyDescent="0.25">
      <c r="A48" t="s">
        <v>133</v>
      </c>
      <c r="B48" t="s">
        <v>134</v>
      </c>
      <c r="C48" t="s">
        <v>135</v>
      </c>
      <c r="D48">
        <v>3</v>
      </c>
      <c r="E48">
        <v>152.72</v>
      </c>
      <c r="F48">
        <v>36176.95551</v>
      </c>
      <c r="G48">
        <v>132.88646591846791</v>
      </c>
      <c r="H48">
        <v>151.03497211759105</v>
      </c>
      <c r="I48">
        <v>126.60179152881025</v>
      </c>
      <c r="J48">
        <v>186.01076919451617</v>
      </c>
      <c r="K48">
        <v>151.74234903543595</v>
      </c>
      <c r="L48">
        <v>169.39469655430261</v>
      </c>
      <c r="M48">
        <v>279.67971168989772</v>
      </c>
      <c r="N48">
        <v>216.70359196419787</v>
      </c>
      <c r="O48">
        <v>166.67529671318991</v>
      </c>
      <c r="P48">
        <v>85.348990050074747</v>
      </c>
      <c r="Q48">
        <v>28.812393906526253</v>
      </c>
      <c r="R48">
        <v>61.273515653718206</v>
      </c>
      <c r="S48">
        <v>29.645248380589862</v>
      </c>
      <c r="T48">
        <v>22.001404692139474</v>
      </c>
      <c r="U48">
        <v>92.363691707866181</v>
      </c>
    </row>
    <row r="49" spans="1:21" x14ac:dyDescent="0.25">
      <c r="A49" t="s">
        <v>118</v>
      </c>
      <c r="B49" t="s">
        <v>119</v>
      </c>
      <c r="C49" t="s">
        <v>120</v>
      </c>
      <c r="D49">
        <v>6</v>
      </c>
      <c r="E49">
        <v>261.7</v>
      </c>
      <c r="F49">
        <v>20506.124960000001</v>
      </c>
      <c r="G49">
        <v>294.15602400565751</v>
      </c>
      <c r="H49">
        <v>244.35128143683036</v>
      </c>
      <c r="I49">
        <v>442.88838004769775</v>
      </c>
      <c r="J49">
        <v>525.00710214702474</v>
      </c>
      <c r="K49">
        <v>470.92706736489475</v>
      </c>
      <c r="L49">
        <v>355.89058219635024</v>
      </c>
      <c r="M49">
        <v>356.5391729509916</v>
      </c>
      <c r="N49">
        <v>387.32256962796902</v>
      </c>
      <c r="O49">
        <v>366.17944309656508</v>
      </c>
      <c r="P49">
        <v>299.20652341878571</v>
      </c>
      <c r="Q49">
        <v>227.48935650823006</v>
      </c>
      <c r="R49">
        <v>343.00568298241484</v>
      </c>
      <c r="S49">
        <v>249.15095002255845</v>
      </c>
      <c r="T49">
        <v>358.13851702532696</v>
      </c>
      <c r="U49">
        <v>300.87198686733171</v>
      </c>
    </row>
    <row r="50" spans="1:21" x14ac:dyDescent="0.25">
      <c r="A50" t="s">
        <v>148</v>
      </c>
      <c r="B50" t="s">
        <v>149</v>
      </c>
      <c r="C50" t="s">
        <v>150</v>
      </c>
      <c r="D50">
        <v>1</v>
      </c>
      <c r="E50">
        <v>56.19</v>
      </c>
      <c r="F50">
        <v>10819.97948</v>
      </c>
      <c r="G50">
        <v>229.45465142401909</v>
      </c>
      <c r="H50">
        <v>89.66107655576549</v>
      </c>
      <c r="I50">
        <v>134.9681596033079</v>
      </c>
      <c r="J50">
        <v>205.74763471953972</v>
      </c>
      <c r="K50">
        <v>500.63466515202236</v>
      </c>
      <c r="L50">
        <v>195.92383763405482</v>
      </c>
      <c r="M50">
        <v>266.87876015005543</v>
      </c>
      <c r="N50">
        <v>218.36760136338896</v>
      </c>
      <c r="O50">
        <v>179.89874808896974</v>
      </c>
      <c r="P50">
        <v>167.6770823763363</v>
      </c>
      <c r="Q50">
        <v>291.57567875342824</v>
      </c>
      <c r="R50">
        <v>196.41362874817628</v>
      </c>
      <c r="S50">
        <v>83.786162390313848</v>
      </c>
      <c r="T50">
        <v>171.61752947852224</v>
      </c>
      <c r="U50">
        <v>280.70844613785601</v>
      </c>
    </row>
    <row r="51" spans="1:21" x14ac:dyDescent="0.25">
      <c r="A51" t="s">
        <v>160</v>
      </c>
      <c r="B51" t="s">
        <v>161</v>
      </c>
      <c r="C51" t="s">
        <v>162</v>
      </c>
      <c r="D51">
        <v>1</v>
      </c>
      <c r="E51">
        <v>50.5</v>
      </c>
      <c r="F51">
        <v>66376.188930000004</v>
      </c>
      <c r="G51">
        <v>1.8630780954694772</v>
      </c>
      <c r="H51">
        <v>3.3366454403487129</v>
      </c>
      <c r="I51">
        <v>3.2070730744329103</v>
      </c>
      <c r="J51">
        <v>2.2723896267664956</v>
      </c>
      <c r="K51">
        <v>2.4391019647190761</v>
      </c>
      <c r="L51">
        <v>2.1607079868970014</v>
      </c>
      <c r="M51">
        <v>9.3369990007815886</v>
      </c>
      <c r="N51">
        <v>4.3912042833441296</v>
      </c>
      <c r="O51">
        <v>5.0318104670310806</v>
      </c>
      <c r="P51">
        <v>3.8080124715692083</v>
      </c>
      <c r="Q51">
        <v>7.9812286928973557E-3</v>
      </c>
      <c r="R51">
        <v>1.2209886840163633</v>
      </c>
      <c r="S51">
        <v>0.38399560685028389</v>
      </c>
      <c r="T51">
        <v>0.49669202197622547</v>
      </c>
      <c r="U51">
        <v>3.3270288390959042</v>
      </c>
    </row>
    <row r="52" spans="1:21" x14ac:dyDescent="0.25">
      <c r="A52" t="s">
        <v>154</v>
      </c>
      <c r="B52" t="s">
        <v>155</v>
      </c>
      <c r="C52" t="s">
        <v>156</v>
      </c>
      <c r="D52">
        <v>1</v>
      </c>
      <c r="E52">
        <v>38.17</v>
      </c>
      <c r="F52">
        <v>56468.780989999999</v>
      </c>
      <c r="G52">
        <v>9.9643970899480294</v>
      </c>
      <c r="H52">
        <v>5.6664944052786064</v>
      </c>
      <c r="I52">
        <v>8.9147831935386481</v>
      </c>
      <c r="J52">
        <v>18.140896133156794</v>
      </c>
      <c r="K52">
        <v>12.7146847926295</v>
      </c>
      <c r="L52">
        <v>16.803350972208644</v>
      </c>
      <c r="M52">
        <v>26.720868223200441</v>
      </c>
      <c r="N52">
        <v>25.291395738040752</v>
      </c>
      <c r="O52">
        <v>18.950493595094226</v>
      </c>
      <c r="P52">
        <v>16.654878958320339</v>
      </c>
      <c r="Q52">
        <v>5.6602613983535859</v>
      </c>
      <c r="R52">
        <v>8.4655689986365896</v>
      </c>
      <c r="S52">
        <v>4.1449657861224045</v>
      </c>
      <c r="T52">
        <v>6.7669369117257601</v>
      </c>
      <c r="U52">
        <v>13.486727715144744</v>
      </c>
    </row>
    <row r="53" spans="1:21" x14ac:dyDescent="0.25">
      <c r="A53" t="s">
        <v>151</v>
      </c>
      <c r="B53" t="s">
        <v>152</v>
      </c>
      <c r="C53" t="s">
        <v>153</v>
      </c>
      <c r="D53">
        <v>1</v>
      </c>
      <c r="E53">
        <v>72.16</v>
      </c>
      <c r="F53">
        <v>51992.046759999997</v>
      </c>
      <c r="G53">
        <v>20.041334518855436</v>
      </c>
      <c r="H53">
        <v>20.856558296100651</v>
      </c>
      <c r="I53">
        <v>47.154211976930746</v>
      </c>
      <c r="J53">
        <v>61.436953212676727</v>
      </c>
      <c r="K53">
        <v>70.430715777430009</v>
      </c>
      <c r="L53">
        <v>49.151532374760556</v>
      </c>
      <c r="M53">
        <v>109.12411450033748</v>
      </c>
      <c r="N53">
        <v>80.863657504906911</v>
      </c>
      <c r="O53">
        <v>69.866906460826996</v>
      </c>
      <c r="P53">
        <v>63.717904616700793</v>
      </c>
      <c r="Q53">
        <v>33.819357941759854</v>
      </c>
      <c r="R53">
        <v>37.449785780550016</v>
      </c>
      <c r="S53">
        <v>18.401963534277566</v>
      </c>
      <c r="T53">
        <v>25.657477075238777</v>
      </c>
      <c r="U53">
        <v>57.82631286302059</v>
      </c>
    </row>
    <row r="54" spans="1:21" x14ac:dyDescent="0.25">
      <c r="G54">
        <f>AVERAGE(G42:G49)</f>
        <v>522.37412324613604</v>
      </c>
      <c r="H54">
        <f t="shared" ref="H54:U54" si="13">AVERAGE(H42:H49)</f>
        <v>517.87886772489458</v>
      </c>
      <c r="I54">
        <f t="shared" si="13"/>
        <v>844.73365046268214</v>
      </c>
      <c r="J54">
        <f t="shared" si="13"/>
        <v>952.95444024870562</v>
      </c>
      <c r="K54">
        <f t="shared" si="13"/>
        <v>904.16467844805641</v>
      </c>
      <c r="L54">
        <f t="shared" si="13"/>
        <v>714.54115710905012</v>
      </c>
      <c r="M54">
        <f t="shared" si="13"/>
        <v>943.26576222485596</v>
      </c>
      <c r="N54">
        <f t="shared" si="13"/>
        <v>911.65821306170972</v>
      </c>
      <c r="O54">
        <f t="shared" si="13"/>
        <v>851.26106048926442</v>
      </c>
      <c r="P54">
        <f t="shared" si="13"/>
        <v>724.28186616038965</v>
      </c>
      <c r="Q54">
        <f t="shared" si="13"/>
        <v>519.10651364689807</v>
      </c>
      <c r="R54">
        <f t="shared" si="13"/>
        <v>795.24268269677327</v>
      </c>
      <c r="S54">
        <f t="shared" si="13"/>
        <v>517.0984430998285</v>
      </c>
      <c r="T54">
        <f t="shared" si="13"/>
        <v>748.62592520161138</v>
      </c>
      <c r="U54">
        <f t="shared" si="13"/>
        <v>820.13634068456872</v>
      </c>
    </row>
    <row r="56" spans="1:21" x14ac:dyDescent="0.25">
      <c r="A56" t="s">
        <v>91</v>
      </c>
      <c r="B56" t="s">
        <v>92</v>
      </c>
      <c r="C56" t="s">
        <v>93</v>
      </c>
      <c r="D56">
        <v>15</v>
      </c>
      <c r="E56">
        <v>876.92</v>
      </c>
      <c r="F56">
        <v>54570.523679999998</v>
      </c>
      <c r="G56">
        <v>1938.4964810357299</v>
      </c>
      <c r="H56">
        <v>597.67270546478994</v>
      </c>
      <c r="I56">
        <v>877.79642121117763</v>
      </c>
      <c r="J56">
        <v>1675.279698013642</v>
      </c>
      <c r="K56">
        <v>1349.1758813596966</v>
      </c>
      <c r="L56">
        <v>1412.0676410615299</v>
      </c>
      <c r="M56">
        <v>2667.4973884487608</v>
      </c>
      <c r="N56">
        <v>1959.4290162997074</v>
      </c>
      <c r="O56">
        <v>1479.0500547652521</v>
      </c>
      <c r="P56">
        <v>1114.6543190341088</v>
      </c>
      <c r="Q56">
        <v>1698.4151267469888</v>
      </c>
      <c r="R56">
        <v>1282.6495935106252</v>
      </c>
      <c r="S56">
        <v>790.44435584178564</v>
      </c>
      <c r="T56">
        <v>1226.6378540736321</v>
      </c>
      <c r="U56">
        <v>2877.0428670143619</v>
      </c>
    </row>
    <row r="57" spans="1:21" x14ac:dyDescent="0.25">
      <c r="A57" t="s">
        <v>88</v>
      </c>
      <c r="B57" t="s">
        <v>89</v>
      </c>
      <c r="C57" t="s">
        <v>90</v>
      </c>
      <c r="D57">
        <v>15</v>
      </c>
      <c r="E57">
        <v>925.02</v>
      </c>
      <c r="F57">
        <v>48673.511610000001</v>
      </c>
      <c r="G57">
        <v>2976.7772741056237</v>
      </c>
      <c r="H57">
        <v>835.17892577114264</v>
      </c>
      <c r="I57">
        <v>1351.2522337270877</v>
      </c>
      <c r="J57">
        <v>2471.9468692380001</v>
      </c>
      <c r="K57">
        <v>2158.0316911738978</v>
      </c>
      <c r="L57">
        <v>1746.6451969385753</v>
      </c>
      <c r="M57">
        <v>3720.8530119712555</v>
      </c>
      <c r="N57">
        <v>2533.9091816034384</v>
      </c>
      <c r="O57">
        <v>2206.6835727239932</v>
      </c>
      <c r="P57">
        <v>1713.084219752217</v>
      </c>
      <c r="Q57">
        <v>2363.3493391751294</v>
      </c>
      <c r="R57">
        <v>2113.6045723782058</v>
      </c>
      <c r="S57">
        <v>957.71377659595532</v>
      </c>
      <c r="T57">
        <v>1415.284738592195</v>
      </c>
      <c r="U57">
        <v>3579.5229317835669</v>
      </c>
    </row>
    <row r="58" spans="1:21" x14ac:dyDescent="0.25">
      <c r="G58">
        <f>AVERAGE(G56:G57)</f>
        <v>2457.6368775706769</v>
      </c>
      <c r="H58">
        <f t="shared" ref="H58:U58" si="14">AVERAGE(H56:H57)</f>
        <v>716.42581561796624</v>
      </c>
      <c r="I58">
        <f t="shared" si="14"/>
        <v>1114.5243274691327</v>
      </c>
      <c r="J58">
        <f t="shared" si="14"/>
        <v>2073.6132836258212</v>
      </c>
      <c r="K58">
        <f t="shared" si="14"/>
        <v>1753.6037862667972</v>
      </c>
      <c r="L58">
        <f t="shared" si="14"/>
        <v>1579.3564190000525</v>
      </c>
      <c r="M58">
        <f t="shared" si="14"/>
        <v>3194.1752002100084</v>
      </c>
      <c r="N58">
        <f t="shared" si="14"/>
        <v>2246.6690989515728</v>
      </c>
      <c r="O58">
        <f t="shared" si="14"/>
        <v>1842.8668137446225</v>
      </c>
      <c r="P58">
        <f t="shared" si="14"/>
        <v>1413.869269393163</v>
      </c>
      <c r="Q58">
        <f t="shared" si="14"/>
        <v>2030.8822329610591</v>
      </c>
      <c r="R58">
        <f t="shared" si="14"/>
        <v>1698.1270829444156</v>
      </c>
      <c r="S58">
        <f t="shared" si="14"/>
        <v>874.07906621887048</v>
      </c>
      <c r="T58">
        <f t="shared" si="14"/>
        <v>1320.9612963329137</v>
      </c>
      <c r="U58">
        <f t="shared" si="14"/>
        <v>3228.2828993989642</v>
      </c>
    </row>
    <row r="60" spans="1:21" x14ac:dyDescent="0.25">
      <c r="A60" t="s">
        <v>61</v>
      </c>
      <c r="B60" t="s">
        <v>62</v>
      </c>
      <c r="C60" t="s">
        <v>63</v>
      </c>
      <c r="D60">
        <v>34</v>
      </c>
      <c r="E60">
        <v>2804.82</v>
      </c>
      <c r="F60">
        <v>64363.086909999998</v>
      </c>
      <c r="G60">
        <v>2082.5566156030472</v>
      </c>
      <c r="H60">
        <v>6360.0588535969764</v>
      </c>
      <c r="I60">
        <v>4147.2268564425603</v>
      </c>
      <c r="J60">
        <v>4506.6260660550624</v>
      </c>
      <c r="K60">
        <v>3117.9095326391334</v>
      </c>
      <c r="L60">
        <v>4984.2164126057805</v>
      </c>
      <c r="M60">
        <v>6341.0958542635153</v>
      </c>
      <c r="N60">
        <v>5840.2595332092906</v>
      </c>
      <c r="O60">
        <v>5246.8701687498524</v>
      </c>
      <c r="P60">
        <v>4902.6111208705561</v>
      </c>
      <c r="Q60">
        <v>3181.3697709487105</v>
      </c>
      <c r="R60">
        <v>4020.327292800795</v>
      </c>
      <c r="S60">
        <v>2734.0700028535862</v>
      </c>
      <c r="T60">
        <v>4172.1899194042171</v>
      </c>
      <c r="U60">
        <v>3371.215290335022</v>
      </c>
    </row>
    <row r="61" spans="1:21" x14ac:dyDescent="0.25">
      <c r="A61" t="s">
        <v>73</v>
      </c>
      <c r="B61" t="s">
        <v>74</v>
      </c>
      <c r="C61" t="s">
        <v>75</v>
      </c>
      <c r="D61">
        <v>22</v>
      </c>
      <c r="E61">
        <v>1206.05</v>
      </c>
      <c r="F61">
        <v>26734.234520000002</v>
      </c>
      <c r="G61">
        <v>2481.4634540516931</v>
      </c>
      <c r="H61">
        <v>7106.4837993331694</v>
      </c>
      <c r="I61">
        <v>4362.77406216292</v>
      </c>
      <c r="J61">
        <v>4626.5070178765973</v>
      </c>
      <c r="K61">
        <v>3332.151344908084</v>
      </c>
      <c r="L61">
        <v>5224.6533438456327</v>
      </c>
      <c r="M61">
        <v>3939.0993215975445</v>
      </c>
      <c r="N61">
        <v>4218.2896129396513</v>
      </c>
      <c r="O61">
        <v>3573.1545338799442</v>
      </c>
      <c r="P61">
        <v>3502.0008744282818</v>
      </c>
      <c r="Q61">
        <v>2971.8993716842961</v>
      </c>
      <c r="R61">
        <v>5136.5613160020348</v>
      </c>
      <c r="S61">
        <v>3076.5163114914726</v>
      </c>
      <c r="T61">
        <v>5865.0594440412078</v>
      </c>
      <c r="U61">
        <v>4131.6940585387993</v>
      </c>
    </row>
    <row r="62" spans="1:21" x14ac:dyDescent="0.25">
      <c r="A62" t="s">
        <v>136</v>
      </c>
      <c r="B62" t="s">
        <v>137</v>
      </c>
      <c r="C62" t="s">
        <v>138</v>
      </c>
      <c r="D62">
        <v>2</v>
      </c>
      <c r="E62">
        <v>264.70999999999998</v>
      </c>
      <c r="F62">
        <v>14271.787710000001</v>
      </c>
      <c r="G62">
        <v>860.10626849039272</v>
      </c>
      <c r="H62">
        <v>2050.6233621922961</v>
      </c>
      <c r="I62">
        <v>1389.3402460805075</v>
      </c>
      <c r="J62">
        <v>1947.8659595609763</v>
      </c>
      <c r="K62">
        <v>1052.6141234836866</v>
      </c>
      <c r="L62">
        <v>1980.8454301856812</v>
      </c>
      <c r="M62">
        <v>2600.8518404285714</v>
      </c>
      <c r="N62">
        <v>2381.0382083722257</v>
      </c>
      <c r="O62">
        <v>1900.2913309395765</v>
      </c>
      <c r="P62">
        <v>1668.530797717021</v>
      </c>
      <c r="Q62">
        <v>984.82222781297196</v>
      </c>
      <c r="R62">
        <v>1795.0763343235919</v>
      </c>
      <c r="S62">
        <v>810.49511377589795</v>
      </c>
      <c r="T62">
        <v>1964.3712224616791</v>
      </c>
      <c r="U62">
        <v>2006.2403325320406</v>
      </c>
    </row>
    <row r="63" spans="1:21" x14ac:dyDescent="0.25">
      <c r="A63" t="s">
        <v>142</v>
      </c>
      <c r="B63" t="s">
        <v>143</v>
      </c>
      <c r="C63" t="s">
        <v>144</v>
      </c>
      <c r="D63">
        <v>2</v>
      </c>
      <c r="E63">
        <v>193.02</v>
      </c>
      <c r="F63">
        <v>12841.039930000001</v>
      </c>
      <c r="G63">
        <v>29.363627774819886</v>
      </c>
      <c r="H63">
        <v>33.253631022319091</v>
      </c>
      <c r="I63">
        <v>37.02165365352068</v>
      </c>
      <c r="J63">
        <v>35.384462632497062</v>
      </c>
      <c r="K63">
        <v>29.961111326657324</v>
      </c>
      <c r="L63">
        <v>47.871734710751376</v>
      </c>
      <c r="M63">
        <v>36.552387631455893</v>
      </c>
      <c r="N63">
        <v>39.055678157504673</v>
      </c>
      <c r="O63">
        <v>32.47322115735637</v>
      </c>
      <c r="P63">
        <v>36.372177385116238</v>
      </c>
      <c r="Q63">
        <v>34.630666812639483</v>
      </c>
      <c r="R63">
        <v>34.522839850866227</v>
      </c>
      <c r="S63">
        <v>16.275479783252177</v>
      </c>
      <c r="T63">
        <v>40.934363649439817</v>
      </c>
      <c r="U63">
        <v>48.823748407259139</v>
      </c>
    </row>
    <row r="64" spans="1:21" x14ac:dyDescent="0.25">
      <c r="G64">
        <f>AVERAGE(G60:G63)/3</f>
        <v>454.45749715999608</v>
      </c>
      <c r="H64">
        <f t="shared" ref="H64:U64" si="15">AVERAGE(H60:H63)/3</f>
        <v>1295.8683038453967</v>
      </c>
      <c r="I64">
        <f t="shared" si="15"/>
        <v>828.0302348616259</v>
      </c>
      <c r="J64">
        <f t="shared" si="15"/>
        <v>926.36529217709449</v>
      </c>
      <c r="K64">
        <f t="shared" si="15"/>
        <v>627.7196760297968</v>
      </c>
      <c r="L64">
        <f t="shared" si="15"/>
        <v>1019.7989101123206</v>
      </c>
      <c r="M64">
        <f t="shared" si="15"/>
        <v>1076.4666169934239</v>
      </c>
      <c r="N64">
        <f t="shared" si="15"/>
        <v>1039.8869193898893</v>
      </c>
      <c r="O64">
        <f t="shared" si="15"/>
        <v>896.0657712272274</v>
      </c>
      <c r="P64">
        <f t="shared" si="15"/>
        <v>842.45958086674784</v>
      </c>
      <c r="Q64">
        <f t="shared" si="15"/>
        <v>597.72683643821813</v>
      </c>
      <c r="R64">
        <f t="shared" si="15"/>
        <v>915.54064858144068</v>
      </c>
      <c r="S64">
        <f t="shared" si="15"/>
        <v>553.11307565868412</v>
      </c>
      <c r="T64">
        <f t="shared" si="15"/>
        <v>1003.5462457963787</v>
      </c>
      <c r="U64">
        <f t="shared" si="15"/>
        <v>796.49778581776025</v>
      </c>
    </row>
  </sheetData>
  <sortState xmlns:xlrd2="http://schemas.microsoft.com/office/spreadsheetml/2017/richdata2" ref="A5:U63">
    <sortCondition ref="C5:C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91E7-D4E2-46F8-AEEE-000E3B390838}">
  <dimension ref="A1:AK168"/>
  <sheetViews>
    <sheetView zoomScaleNormal="100" workbookViewId="0"/>
  </sheetViews>
  <sheetFormatPr defaultRowHeight="15" x14ac:dyDescent="0.25"/>
  <cols>
    <col min="5" max="5" width="16.28515625" customWidth="1"/>
  </cols>
  <sheetData>
    <row r="1" spans="1:37" x14ac:dyDescent="0.25">
      <c r="A1" s="3" t="s">
        <v>377</v>
      </c>
      <c r="U1">
        <v>0.21</v>
      </c>
      <c r="V1">
        <v>0.22</v>
      </c>
      <c r="W1">
        <v>0.25</v>
      </c>
      <c r="X1">
        <v>0.26</v>
      </c>
      <c r="Y1">
        <v>0.31</v>
      </c>
      <c r="Z1">
        <v>0.35</v>
      </c>
      <c r="AA1">
        <v>0.36</v>
      </c>
      <c r="AB1">
        <v>0.41</v>
      </c>
      <c r="AC1">
        <v>0.42</v>
      </c>
      <c r="AD1">
        <v>0.45</v>
      </c>
      <c r="AE1">
        <v>0.46</v>
      </c>
      <c r="AF1">
        <v>0.51</v>
      </c>
      <c r="AG1">
        <v>0.53</v>
      </c>
      <c r="AH1">
        <v>0.55000000000000004</v>
      </c>
      <c r="AI1">
        <v>0.63</v>
      </c>
      <c r="AJ1">
        <v>0.65</v>
      </c>
      <c r="AK1">
        <v>0.73</v>
      </c>
    </row>
    <row r="2" spans="1:37" x14ac:dyDescent="0.25">
      <c r="A2" t="s">
        <v>382</v>
      </c>
      <c r="T2" t="s">
        <v>194</v>
      </c>
      <c r="U2">
        <v>2773.0378535600198</v>
      </c>
      <c r="V2">
        <v>2810.06816112253</v>
      </c>
      <c r="W2">
        <v>3609.4668359576899</v>
      </c>
      <c r="X2">
        <v>3053.68112666963</v>
      </c>
      <c r="Y2">
        <v>3384.95269324425</v>
      </c>
      <c r="Z2">
        <v>4440.5103313938598</v>
      </c>
      <c r="AA2">
        <v>3733.5824819606501</v>
      </c>
      <c r="AB2">
        <v>3825.2981621864701</v>
      </c>
      <c r="AC2">
        <v>4756.08424368941</v>
      </c>
      <c r="AD2">
        <v>5165.3231384266701</v>
      </c>
      <c r="AE2">
        <v>4131.5482138970101</v>
      </c>
      <c r="AF2">
        <v>4191.8059767489904</v>
      </c>
      <c r="AG2">
        <v>5499.1845247852898</v>
      </c>
      <c r="AH2">
        <v>5510.0381944908204</v>
      </c>
      <c r="AI2">
        <v>6040.06740878856</v>
      </c>
      <c r="AJ2">
        <v>6267.3699383855501</v>
      </c>
      <c r="AK2">
        <v>6344.49972858407</v>
      </c>
    </row>
    <row r="3" spans="1:37" x14ac:dyDescent="0.25">
      <c r="T3" t="s">
        <v>197</v>
      </c>
      <c r="U3">
        <v>754.97628413377799</v>
      </c>
      <c r="V3">
        <v>770.63257473425006</v>
      </c>
      <c r="W3">
        <v>1211.2655683834901</v>
      </c>
      <c r="X3">
        <v>854.15040208178198</v>
      </c>
      <c r="Y3">
        <v>1122.42436833907</v>
      </c>
      <c r="Z3">
        <v>1209.9992226182001</v>
      </c>
      <c r="AA3">
        <v>1058.2206493941601</v>
      </c>
      <c r="AB3">
        <v>1093.6765319118999</v>
      </c>
      <c r="AC3">
        <v>1183.2941352656201</v>
      </c>
      <c r="AD3">
        <v>1220.7906333999499</v>
      </c>
      <c r="AE3">
        <v>1183.2941352656201</v>
      </c>
      <c r="AF3">
        <v>1220.7906333999499</v>
      </c>
      <c r="AG3">
        <v>1514.85340285549</v>
      </c>
      <c r="AH3">
        <v>1319.6024164942801</v>
      </c>
      <c r="AI3">
        <v>1483.73718737487</v>
      </c>
      <c r="AJ3">
        <v>1857.1467143192101</v>
      </c>
      <c r="AK3">
        <v>1561.0005511347499</v>
      </c>
    </row>
    <row r="4" spans="1:37" x14ac:dyDescent="0.25">
      <c r="A4" t="s">
        <v>313</v>
      </c>
      <c r="B4" t="s">
        <v>314</v>
      </c>
      <c r="C4" t="s">
        <v>315</v>
      </c>
      <c r="D4" t="s">
        <v>316</v>
      </c>
      <c r="E4" t="s">
        <v>317</v>
      </c>
      <c r="F4" t="s">
        <v>318</v>
      </c>
      <c r="G4" t="s">
        <v>319</v>
      </c>
      <c r="H4" t="s">
        <v>320</v>
      </c>
      <c r="I4" t="s">
        <v>321</v>
      </c>
      <c r="J4" t="s">
        <v>322</v>
      </c>
      <c r="K4" t="s">
        <v>323</v>
      </c>
      <c r="L4" t="s">
        <v>324</v>
      </c>
      <c r="M4" t="s">
        <v>325</v>
      </c>
      <c r="N4" t="s">
        <v>326</v>
      </c>
      <c r="O4" t="s">
        <v>327</v>
      </c>
      <c r="P4" t="s">
        <v>328</v>
      </c>
      <c r="T4" t="s">
        <v>198</v>
      </c>
      <c r="U4">
        <v>121.149503380007</v>
      </c>
      <c r="V4">
        <v>130.91181837905</v>
      </c>
      <c r="W4">
        <v>146.60217454649799</v>
      </c>
      <c r="X4">
        <v>139.653632848406</v>
      </c>
      <c r="Y4">
        <v>147.82352319217401</v>
      </c>
      <c r="Z4">
        <v>146.61120399265599</v>
      </c>
      <c r="AA4">
        <v>216.00092410315699</v>
      </c>
      <c r="AB4">
        <v>206.50781082571299</v>
      </c>
      <c r="AC4">
        <v>144.00636551587701</v>
      </c>
      <c r="AD4">
        <v>179.50489335450999</v>
      </c>
      <c r="AE4">
        <v>263.80811059649801</v>
      </c>
      <c r="AF4">
        <v>355.83757285804199</v>
      </c>
      <c r="AG4">
        <v>173.23659708777399</v>
      </c>
      <c r="AH4">
        <v>162.635998090762</v>
      </c>
      <c r="AI4">
        <v>247.37009080453601</v>
      </c>
      <c r="AJ4">
        <v>327.08051270948999</v>
      </c>
      <c r="AK4">
        <v>336.951193102199</v>
      </c>
    </row>
    <row r="5" spans="1:37" x14ac:dyDescent="0.25">
      <c r="A5" t="s">
        <v>305</v>
      </c>
      <c r="B5" t="s">
        <v>306</v>
      </c>
      <c r="C5" t="s">
        <v>187</v>
      </c>
      <c r="D5" t="s">
        <v>307</v>
      </c>
      <c r="E5" t="s">
        <v>3</v>
      </c>
      <c r="F5">
        <v>529.83657968653802</v>
      </c>
      <c r="G5" t="s">
        <v>309</v>
      </c>
      <c r="H5" t="s">
        <v>310</v>
      </c>
      <c r="I5" t="s">
        <v>311</v>
      </c>
      <c r="J5" t="s">
        <v>308</v>
      </c>
      <c r="K5">
        <v>0.21</v>
      </c>
      <c r="L5">
        <v>4677.6352785091703</v>
      </c>
      <c r="M5">
        <v>2773.0378535600198</v>
      </c>
      <c r="N5">
        <v>3191.8297862620402</v>
      </c>
      <c r="O5">
        <v>354.89254225464401</v>
      </c>
      <c r="P5" t="s">
        <v>213</v>
      </c>
      <c r="T5" t="s">
        <v>196</v>
      </c>
      <c r="U5">
        <v>729.67925915276305</v>
      </c>
      <c r="V5">
        <v>723.85954261735503</v>
      </c>
      <c r="W5">
        <v>1509.19253405115</v>
      </c>
      <c r="X5">
        <v>853.58329115486697</v>
      </c>
      <c r="Y5">
        <v>956.31303961034303</v>
      </c>
      <c r="Z5">
        <v>1388.6463003904</v>
      </c>
      <c r="AA5">
        <v>1176.98926967633</v>
      </c>
      <c r="AB5">
        <v>1292.6904192315601</v>
      </c>
      <c r="AC5">
        <v>1493.1610789511799</v>
      </c>
      <c r="AD5">
        <v>1759.60406919206</v>
      </c>
      <c r="AE5">
        <v>1605.0588141989101</v>
      </c>
      <c r="AF5">
        <v>1781.7081895471699</v>
      </c>
      <c r="AG5">
        <v>2853.65690080277</v>
      </c>
      <c r="AH5">
        <v>2168.2745388572098</v>
      </c>
      <c r="AI5">
        <v>2511.1579226245799</v>
      </c>
      <c r="AJ5">
        <v>2723.9691287609999</v>
      </c>
      <c r="AK5">
        <v>2951.97593177613</v>
      </c>
    </row>
    <row r="6" spans="1:37" x14ac:dyDescent="0.25">
      <c r="A6" t="s">
        <v>305</v>
      </c>
      <c r="B6" t="s">
        <v>306</v>
      </c>
      <c r="C6" t="s">
        <v>187</v>
      </c>
      <c r="D6" t="s">
        <v>345</v>
      </c>
      <c r="E6" t="s">
        <v>346</v>
      </c>
      <c r="F6">
        <v>104.02614763557</v>
      </c>
      <c r="G6" t="s">
        <v>309</v>
      </c>
      <c r="H6" t="s">
        <v>310</v>
      </c>
      <c r="I6" t="s">
        <v>311</v>
      </c>
      <c r="J6" t="s">
        <v>347</v>
      </c>
      <c r="K6">
        <v>0.21</v>
      </c>
      <c r="L6">
        <v>5827.4852617729703</v>
      </c>
      <c r="M6">
        <v>3769.0485472638902</v>
      </c>
      <c r="N6">
        <v>4855.57794824749</v>
      </c>
      <c r="O6">
        <v>624.08243177122802</v>
      </c>
      <c r="P6" t="s">
        <v>213</v>
      </c>
      <c r="T6" t="s">
        <v>195</v>
      </c>
      <c r="U6">
        <v>578.67221241052505</v>
      </c>
      <c r="V6">
        <v>614.60458234255498</v>
      </c>
      <c r="W6">
        <v>1036.78341138936</v>
      </c>
      <c r="X6">
        <v>877.79226231447501</v>
      </c>
      <c r="Y6">
        <v>541.09118136089398</v>
      </c>
      <c r="Z6">
        <v>900.46724417078997</v>
      </c>
      <c r="AA6">
        <v>911.76361630608301</v>
      </c>
      <c r="AB6">
        <v>575.28163705660302</v>
      </c>
      <c r="AC6">
        <v>459.69214968376201</v>
      </c>
      <c r="AD6">
        <v>945.15547752904399</v>
      </c>
      <c r="AE6">
        <v>602.08340190920796</v>
      </c>
      <c r="AF6">
        <v>551.98366376332297</v>
      </c>
      <c r="AG6">
        <v>528.42670610687605</v>
      </c>
      <c r="AH6">
        <v>941.18135323998797</v>
      </c>
      <c r="AI6">
        <v>582.062920142964</v>
      </c>
      <c r="AJ6">
        <v>884.85627960900899</v>
      </c>
      <c r="AK6">
        <v>634.89426886433898</v>
      </c>
    </row>
    <row r="7" spans="1:37" x14ac:dyDescent="0.25">
      <c r="A7" t="s">
        <v>305</v>
      </c>
      <c r="B7" t="s">
        <v>306</v>
      </c>
      <c r="C7" t="s">
        <v>187</v>
      </c>
      <c r="D7" t="s">
        <v>334</v>
      </c>
      <c r="E7" t="s">
        <v>335</v>
      </c>
      <c r="F7">
        <v>100.62525435999601</v>
      </c>
      <c r="G7" t="s">
        <v>309</v>
      </c>
      <c r="H7" t="s">
        <v>310</v>
      </c>
      <c r="I7" t="s">
        <v>311</v>
      </c>
      <c r="J7" t="s">
        <v>336</v>
      </c>
      <c r="K7">
        <v>0.21</v>
      </c>
      <c r="L7">
        <v>878.54032465439104</v>
      </c>
      <c r="M7">
        <v>578.67221241052505</v>
      </c>
      <c r="N7">
        <v>578.67221241052505</v>
      </c>
      <c r="O7">
        <v>278.80410016666002</v>
      </c>
      <c r="P7" t="s">
        <v>213</v>
      </c>
      <c r="T7" t="s">
        <v>199</v>
      </c>
      <c r="U7">
        <v>3769.0485472638902</v>
      </c>
      <c r="V7">
        <v>3958.8278439506398</v>
      </c>
      <c r="W7">
        <v>5361.9900598245504</v>
      </c>
      <c r="X7">
        <v>6354.6583399532801</v>
      </c>
      <c r="Y7">
        <v>4511.3942722748097</v>
      </c>
      <c r="Z7">
        <v>6410.7552308049399</v>
      </c>
      <c r="AA7">
        <v>4938.7808979703696</v>
      </c>
      <c r="AB7">
        <v>5182.1701080354696</v>
      </c>
      <c r="AC7">
        <v>6622.1208655707896</v>
      </c>
      <c r="AD7">
        <v>7329.3968634052599</v>
      </c>
      <c r="AE7">
        <v>5495.8601359410304</v>
      </c>
      <c r="AF7">
        <v>5022.5015590643898</v>
      </c>
      <c r="AG7">
        <v>8120.4389207596096</v>
      </c>
      <c r="AH7">
        <v>10965.5961799244</v>
      </c>
      <c r="AI7">
        <v>8298.6508367014394</v>
      </c>
      <c r="AJ7">
        <v>12003.134219821701</v>
      </c>
      <c r="AK7">
        <v>8663.7664386308006</v>
      </c>
    </row>
    <row r="8" spans="1:37" x14ac:dyDescent="0.25">
      <c r="A8" t="s">
        <v>305</v>
      </c>
      <c r="B8" t="s">
        <v>306</v>
      </c>
      <c r="C8" t="s">
        <v>187</v>
      </c>
      <c r="D8" t="s">
        <v>337</v>
      </c>
      <c r="E8" t="s">
        <v>338</v>
      </c>
      <c r="F8">
        <v>121.268536588274</v>
      </c>
      <c r="G8" t="s">
        <v>309</v>
      </c>
      <c r="H8" t="s">
        <v>310</v>
      </c>
      <c r="I8" t="s">
        <v>311</v>
      </c>
      <c r="J8" t="s">
        <v>339</v>
      </c>
      <c r="K8">
        <v>0.21</v>
      </c>
      <c r="L8">
        <v>1825.9908062505799</v>
      </c>
      <c r="M8">
        <v>729.67925915276305</v>
      </c>
      <c r="N8">
        <v>254.33900765708401</v>
      </c>
      <c r="O8">
        <v>108.707963550616</v>
      </c>
      <c r="P8" t="s">
        <v>213</v>
      </c>
      <c r="T8" t="s">
        <v>352</v>
      </c>
      <c r="U8">
        <v>953.53640567815705</v>
      </c>
      <c r="V8">
        <v>987.53776182143599</v>
      </c>
      <c r="W8">
        <v>874.87972126254897</v>
      </c>
      <c r="X8">
        <v>1093.1644106897199</v>
      </c>
      <c r="Y8">
        <v>1115.40789853861</v>
      </c>
      <c r="Z8">
        <v>981.12912138020795</v>
      </c>
      <c r="AA8">
        <v>1419.8302984785</v>
      </c>
      <c r="AB8">
        <v>1535.1996158884399</v>
      </c>
      <c r="AC8">
        <v>1050.95162401262</v>
      </c>
      <c r="AD8">
        <v>1048.6748503172901</v>
      </c>
      <c r="AE8">
        <v>1919.28855470696</v>
      </c>
      <c r="AF8">
        <v>2317.6796171179099</v>
      </c>
      <c r="AG8">
        <v>1153.3085712202801</v>
      </c>
      <c r="AH8">
        <v>1229.5888482410301</v>
      </c>
      <c r="AI8">
        <v>1277.2704254631001</v>
      </c>
      <c r="AJ8">
        <v>1261.3675510957301</v>
      </c>
      <c r="AK8">
        <v>1277.3530268890499</v>
      </c>
    </row>
    <row r="9" spans="1:37" x14ac:dyDescent="0.25">
      <c r="A9" t="s">
        <v>305</v>
      </c>
      <c r="B9" t="s">
        <v>306</v>
      </c>
      <c r="C9" t="s">
        <v>187</v>
      </c>
      <c r="D9" t="s">
        <v>307</v>
      </c>
      <c r="E9" t="s">
        <v>3</v>
      </c>
      <c r="F9">
        <v>529.83657968653802</v>
      </c>
      <c r="G9" t="s">
        <v>309</v>
      </c>
      <c r="H9" t="s">
        <v>310</v>
      </c>
      <c r="I9" t="s">
        <v>311</v>
      </c>
      <c r="J9" t="s">
        <v>308</v>
      </c>
      <c r="K9">
        <v>0.22</v>
      </c>
      <c r="L9">
        <v>4663.45569752764</v>
      </c>
      <c r="M9">
        <v>2810.06816112253</v>
      </c>
      <c r="N9">
        <v>3181.3497644170802</v>
      </c>
      <c r="O9">
        <v>363.31465539195102</v>
      </c>
      <c r="P9" t="s">
        <v>213</v>
      </c>
      <c r="T9" t="s">
        <v>353</v>
      </c>
      <c r="U9">
        <v>1120.0289656043699</v>
      </c>
      <c r="V9">
        <v>1173.40020917332</v>
      </c>
      <c r="W9">
        <v>950.33568738189103</v>
      </c>
      <c r="X9">
        <v>1236.8325530155701</v>
      </c>
      <c r="Y9">
        <v>1364.70192618289</v>
      </c>
      <c r="Z9">
        <v>1073.3345011305</v>
      </c>
      <c r="AA9">
        <v>1542.69245863221</v>
      </c>
      <c r="AB9">
        <v>1831.9397710999999</v>
      </c>
      <c r="AC9">
        <v>1224.81708285373</v>
      </c>
      <c r="AD9">
        <v>1237.94029303257</v>
      </c>
      <c r="AE9">
        <v>2246.0051196537702</v>
      </c>
      <c r="AF9">
        <v>2766.6158522391302</v>
      </c>
      <c r="AG9">
        <v>1360.3309220333001</v>
      </c>
      <c r="AH9">
        <v>1382.6863879662401</v>
      </c>
      <c r="AI9">
        <v>1512.6662868306601</v>
      </c>
      <c r="AJ9">
        <v>1436.7297226667999</v>
      </c>
      <c r="AK9">
        <v>1597.54737305759</v>
      </c>
    </row>
    <row r="10" spans="1:37" x14ac:dyDescent="0.25">
      <c r="A10" t="s">
        <v>305</v>
      </c>
      <c r="B10" t="s">
        <v>306</v>
      </c>
      <c r="C10" t="s">
        <v>187</v>
      </c>
      <c r="D10" t="s">
        <v>345</v>
      </c>
      <c r="E10" t="s">
        <v>346</v>
      </c>
      <c r="F10">
        <v>104.02614763557</v>
      </c>
      <c r="G10" t="s">
        <v>309</v>
      </c>
      <c r="H10" t="s">
        <v>310</v>
      </c>
      <c r="I10" t="s">
        <v>311</v>
      </c>
      <c r="J10" t="s">
        <v>347</v>
      </c>
      <c r="K10">
        <v>0.22</v>
      </c>
      <c r="L10">
        <v>5752.3860528039504</v>
      </c>
      <c r="M10">
        <v>3958.8278439506398</v>
      </c>
      <c r="N10">
        <v>5123.99989830911</v>
      </c>
      <c r="O10">
        <v>1000.09758073887</v>
      </c>
      <c r="P10" t="s">
        <v>213</v>
      </c>
      <c r="T10" t="s">
        <v>354</v>
      </c>
      <c r="U10">
        <f>AVERAGE(U8:U9)</f>
        <v>1036.7826856412635</v>
      </c>
      <c r="V10">
        <f t="shared" ref="V10:AK10" si="0">AVERAGE(V8:V9)</f>
        <v>1080.4689854973781</v>
      </c>
      <c r="W10">
        <f t="shared" si="0"/>
        <v>912.60770432222</v>
      </c>
      <c r="X10">
        <f t="shared" si="0"/>
        <v>1164.998481852645</v>
      </c>
      <c r="Y10">
        <f t="shared" si="0"/>
        <v>1240.05491236075</v>
      </c>
      <c r="Z10">
        <f t="shared" si="0"/>
        <v>1027.2318112553539</v>
      </c>
      <c r="AA10">
        <f t="shared" si="0"/>
        <v>1481.2613785553549</v>
      </c>
      <c r="AB10">
        <f t="shared" si="0"/>
        <v>1683.5696934942198</v>
      </c>
      <c r="AC10">
        <f t="shared" si="0"/>
        <v>1137.884353433175</v>
      </c>
      <c r="AD10">
        <f t="shared" si="0"/>
        <v>1143.3075716749299</v>
      </c>
      <c r="AE10">
        <f t="shared" si="0"/>
        <v>2082.6468371803649</v>
      </c>
      <c r="AF10">
        <f t="shared" si="0"/>
        <v>2542.14773467852</v>
      </c>
      <c r="AG10">
        <f t="shared" si="0"/>
        <v>1256.8197466267902</v>
      </c>
      <c r="AH10">
        <f t="shared" si="0"/>
        <v>1306.1376181036351</v>
      </c>
      <c r="AI10">
        <f t="shared" si="0"/>
        <v>1394.9683561468801</v>
      </c>
      <c r="AJ10">
        <f t="shared" si="0"/>
        <v>1349.0486368812649</v>
      </c>
      <c r="AK10">
        <f t="shared" si="0"/>
        <v>1437.45019997332</v>
      </c>
    </row>
    <row r="11" spans="1:37" x14ac:dyDescent="0.25">
      <c r="A11" t="s">
        <v>305</v>
      </c>
      <c r="B11" t="s">
        <v>306</v>
      </c>
      <c r="C11" t="s">
        <v>187</v>
      </c>
      <c r="D11" t="s">
        <v>334</v>
      </c>
      <c r="E11" t="s">
        <v>335</v>
      </c>
      <c r="F11">
        <v>100.62525435999601</v>
      </c>
      <c r="G11" t="s">
        <v>309</v>
      </c>
      <c r="H11" t="s">
        <v>310</v>
      </c>
      <c r="I11" t="s">
        <v>311</v>
      </c>
      <c r="J11" t="s">
        <v>336</v>
      </c>
      <c r="K11">
        <v>0.22</v>
      </c>
      <c r="L11">
        <v>881.96979400928296</v>
      </c>
      <c r="M11">
        <v>614.60458234255498</v>
      </c>
      <c r="N11">
        <v>614.60458234255498</v>
      </c>
      <c r="O11">
        <v>347.23937067582699</v>
      </c>
      <c r="P11" t="s">
        <v>213</v>
      </c>
      <c r="T11" t="s">
        <v>9</v>
      </c>
      <c r="U11">
        <f>U3*227/(U3*227+U4*515+U7*364) + U5*740/(U5*740+U6*392) + 0.5*U6*392/(U6*392+U5*740)</f>
        <v>0.95881900776906448</v>
      </c>
      <c r="V11">
        <f t="shared" ref="V11:AK11" si="1">V3*227/(V3*227+V4*515+V7*364) + V5*740/(V5*740+V6*392) + 0.5*V6*392/(V6*392+V5*740)</f>
        <v>0.94879987161741619</v>
      </c>
      <c r="W11">
        <f t="shared" si="1"/>
        <v>0.98602353461604897</v>
      </c>
      <c r="X11">
        <f t="shared" si="1"/>
        <v>0.89885996865282891</v>
      </c>
      <c r="Y11">
        <f t="shared" si="1"/>
        <v>1.0138305573082489</v>
      </c>
      <c r="Z11">
        <f t="shared" si="1"/>
        <v>0.97450925190273863</v>
      </c>
      <c r="AA11">
        <f t="shared" si="1"/>
        <v>0.96629104751433281</v>
      </c>
      <c r="AB11">
        <f t="shared" si="1"/>
        <v>1.0154012041862588</v>
      </c>
      <c r="AC11">
        <f t="shared" si="1"/>
        <v>1.0274522986985131</v>
      </c>
      <c r="AD11">
        <f t="shared" si="1"/>
        <v>0.98047833542367624</v>
      </c>
      <c r="AE11">
        <f t="shared" si="1"/>
        <v>1.0288039981729491</v>
      </c>
      <c r="AF11">
        <f t="shared" si="1"/>
        <v>1.0506001028213745</v>
      </c>
      <c r="AG11">
        <f t="shared" si="1"/>
        <v>1.0568040652686359</v>
      </c>
      <c r="AH11">
        <f t="shared" si="1"/>
        <v>0.97499598404719678</v>
      </c>
      <c r="AI11">
        <f t="shared" si="1"/>
        <v>1.0419682437262423</v>
      </c>
      <c r="AJ11">
        <f t="shared" si="1"/>
        <v>1.0116016530659846</v>
      </c>
      <c r="AK11">
        <f t="shared" si="1"/>
        <v>1.0451117883827894</v>
      </c>
    </row>
    <row r="12" spans="1:37" x14ac:dyDescent="0.25">
      <c r="A12" t="s">
        <v>305</v>
      </c>
      <c r="B12" t="s">
        <v>306</v>
      </c>
      <c r="C12" t="s">
        <v>187</v>
      </c>
      <c r="D12" t="s">
        <v>337</v>
      </c>
      <c r="E12" t="s">
        <v>338</v>
      </c>
      <c r="F12">
        <v>121.268536588274</v>
      </c>
      <c r="G12" t="s">
        <v>309</v>
      </c>
      <c r="H12" t="s">
        <v>310</v>
      </c>
      <c r="I12" t="s">
        <v>311</v>
      </c>
      <c r="J12" t="s">
        <v>339</v>
      </c>
      <c r="K12">
        <v>0.22</v>
      </c>
      <c r="L12">
        <v>1785.3300901027801</v>
      </c>
      <c r="M12">
        <v>723.85954261735503</v>
      </c>
      <c r="N12">
        <v>274.922789362039</v>
      </c>
      <c r="O12">
        <v>111.32574838724</v>
      </c>
      <c r="P12" t="s">
        <v>213</v>
      </c>
    </row>
    <row r="13" spans="1:37" x14ac:dyDescent="0.25">
      <c r="A13" t="s">
        <v>305</v>
      </c>
      <c r="B13" t="s">
        <v>306</v>
      </c>
      <c r="C13" t="s">
        <v>187</v>
      </c>
      <c r="D13" t="s">
        <v>307</v>
      </c>
      <c r="E13" t="s">
        <v>3</v>
      </c>
      <c r="F13">
        <v>529.83657968653802</v>
      </c>
      <c r="G13" t="s">
        <v>312</v>
      </c>
      <c r="H13" t="s">
        <v>310</v>
      </c>
      <c r="I13" t="s">
        <v>311</v>
      </c>
      <c r="J13" t="s">
        <v>308</v>
      </c>
      <c r="K13">
        <v>0.25</v>
      </c>
      <c r="L13">
        <v>6029.3801110047098</v>
      </c>
      <c r="M13">
        <v>3609.4668359576899</v>
      </c>
      <c r="N13">
        <v>4127.4009845993296</v>
      </c>
      <c r="O13">
        <v>433.353685203574</v>
      </c>
      <c r="P13" t="s">
        <v>213</v>
      </c>
    </row>
    <row r="14" spans="1:37" x14ac:dyDescent="0.25">
      <c r="A14" t="s">
        <v>305</v>
      </c>
      <c r="B14" t="s">
        <v>306</v>
      </c>
      <c r="C14" t="s">
        <v>187</v>
      </c>
      <c r="D14" t="s">
        <v>345</v>
      </c>
      <c r="E14" t="s">
        <v>346</v>
      </c>
      <c r="F14">
        <v>104.02614763557</v>
      </c>
      <c r="G14" t="s">
        <v>312</v>
      </c>
      <c r="H14" t="s">
        <v>310</v>
      </c>
      <c r="I14" t="s">
        <v>311</v>
      </c>
      <c r="J14" t="s">
        <v>347</v>
      </c>
      <c r="K14">
        <v>0.25</v>
      </c>
      <c r="L14">
        <v>7794.2157822080699</v>
      </c>
      <c r="M14">
        <v>5361.9900598245504</v>
      </c>
      <c r="N14">
        <v>6399.6745398616504</v>
      </c>
      <c r="O14">
        <v>1892.07985740392</v>
      </c>
      <c r="P14" t="s">
        <v>213</v>
      </c>
    </row>
    <row r="15" spans="1:37" x14ac:dyDescent="0.25">
      <c r="A15" t="s">
        <v>305</v>
      </c>
      <c r="B15" t="s">
        <v>306</v>
      </c>
      <c r="C15" t="s">
        <v>187</v>
      </c>
      <c r="D15" t="s">
        <v>334</v>
      </c>
      <c r="E15" t="s">
        <v>335</v>
      </c>
      <c r="G15" t="s">
        <v>312</v>
      </c>
      <c r="H15" t="s">
        <v>310</v>
      </c>
      <c r="I15" t="s">
        <v>311</v>
      </c>
      <c r="J15" t="s">
        <v>336</v>
      </c>
      <c r="K15">
        <v>0.25</v>
      </c>
      <c r="L15">
        <v>1036.78341138936</v>
      </c>
      <c r="M15">
        <v>1036.78341138936</v>
      </c>
      <c r="N15">
        <v>1036.78341138936</v>
      </c>
      <c r="O15">
        <v>1036.78341138936</v>
      </c>
      <c r="P15" t="s">
        <v>213</v>
      </c>
    </row>
    <row r="16" spans="1:37" x14ac:dyDescent="0.25">
      <c r="A16" t="s">
        <v>305</v>
      </c>
      <c r="B16" t="s">
        <v>306</v>
      </c>
      <c r="C16" t="s">
        <v>187</v>
      </c>
      <c r="D16" t="s">
        <v>337</v>
      </c>
      <c r="E16" t="s">
        <v>338</v>
      </c>
      <c r="G16" t="s">
        <v>312</v>
      </c>
      <c r="H16" t="s">
        <v>310</v>
      </c>
      <c r="I16" t="s">
        <v>311</v>
      </c>
      <c r="J16" t="s">
        <v>339</v>
      </c>
      <c r="K16">
        <v>0.25</v>
      </c>
      <c r="L16">
        <v>2686.2648028102599</v>
      </c>
      <c r="M16">
        <v>1509.19253405115</v>
      </c>
      <c r="N16">
        <v>1509.19253405115</v>
      </c>
      <c r="O16">
        <v>332.120265292044</v>
      </c>
      <c r="P16" t="s">
        <v>213</v>
      </c>
    </row>
    <row r="17" spans="1:16" x14ac:dyDescent="0.25">
      <c r="A17" t="s">
        <v>305</v>
      </c>
      <c r="B17" t="s">
        <v>306</v>
      </c>
      <c r="C17" t="s">
        <v>187</v>
      </c>
      <c r="D17" t="s">
        <v>307</v>
      </c>
      <c r="E17" t="s">
        <v>3</v>
      </c>
      <c r="F17">
        <v>529.83657968653802</v>
      </c>
      <c r="G17" t="s">
        <v>309</v>
      </c>
      <c r="H17" t="s">
        <v>310</v>
      </c>
      <c r="I17" t="s">
        <v>311</v>
      </c>
      <c r="J17" t="s">
        <v>308</v>
      </c>
      <c r="K17">
        <v>0.26</v>
      </c>
      <c r="L17">
        <v>5153.9348651903101</v>
      </c>
      <c r="M17">
        <v>3053.68112666963</v>
      </c>
      <c r="N17">
        <v>3459.8314554243102</v>
      </c>
      <c r="O17">
        <v>418.198592844166</v>
      </c>
      <c r="P17" t="s">
        <v>213</v>
      </c>
    </row>
    <row r="18" spans="1:16" x14ac:dyDescent="0.25">
      <c r="A18" t="s">
        <v>305</v>
      </c>
      <c r="B18" t="s">
        <v>306</v>
      </c>
      <c r="C18" t="s">
        <v>187</v>
      </c>
      <c r="D18" t="s">
        <v>345</v>
      </c>
      <c r="E18" t="s">
        <v>346</v>
      </c>
      <c r="G18" t="s">
        <v>309</v>
      </c>
      <c r="H18" t="s">
        <v>310</v>
      </c>
      <c r="I18" t="s">
        <v>311</v>
      </c>
      <c r="J18" t="s">
        <v>347</v>
      </c>
      <c r="K18">
        <v>0.26</v>
      </c>
      <c r="L18">
        <v>6707.0153497864703</v>
      </c>
      <c r="M18">
        <v>6354.6583399532801</v>
      </c>
      <c r="N18">
        <v>6354.6583399532801</v>
      </c>
      <c r="O18">
        <v>6002.3013301200799</v>
      </c>
      <c r="P18" t="s">
        <v>213</v>
      </c>
    </row>
    <row r="19" spans="1:16" x14ac:dyDescent="0.25">
      <c r="A19" t="s">
        <v>305</v>
      </c>
      <c r="B19" t="s">
        <v>306</v>
      </c>
      <c r="C19" t="s">
        <v>187</v>
      </c>
      <c r="D19" t="s">
        <v>334</v>
      </c>
      <c r="E19" t="s">
        <v>335</v>
      </c>
      <c r="G19" t="s">
        <v>309</v>
      </c>
      <c r="H19" t="s">
        <v>310</v>
      </c>
      <c r="I19" t="s">
        <v>311</v>
      </c>
      <c r="J19" t="s">
        <v>336</v>
      </c>
      <c r="K19">
        <v>0.26</v>
      </c>
      <c r="L19">
        <v>877.79226231447501</v>
      </c>
      <c r="M19">
        <v>877.79226231447501</v>
      </c>
      <c r="N19">
        <v>877.79226231447501</v>
      </c>
      <c r="O19">
        <v>877.79226231447501</v>
      </c>
      <c r="P19" t="s">
        <v>213</v>
      </c>
    </row>
    <row r="20" spans="1:16" x14ac:dyDescent="0.25">
      <c r="A20" t="s">
        <v>305</v>
      </c>
      <c r="B20" t="s">
        <v>306</v>
      </c>
      <c r="C20" t="s">
        <v>187</v>
      </c>
      <c r="D20" t="s">
        <v>337</v>
      </c>
      <c r="E20" t="s">
        <v>338</v>
      </c>
      <c r="F20">
        <v>121.268536588274</v>
      </c>
      <c r="G20" t="s">
        <v>309</v>
      </c>
      <c r="H20" t="s">
        <v>310</v>
      </c>
      <c r="I20" t="s">
        <v>311</v>
      </c>
      <c r="J20" t="s">
        <v>339</v>
      </c>
      <c r="K20">
        <v>0.26</v>
      </c>
      <c r="L20">
        <v>2126.8033238768198</v>
      </c>
      <c r="M20">
        <v>853.58329115486697</v>
      </c>
      <c r="N20">
        <v>305.29832397906603</v>
      </c>
      <c r="O20">
        <v>128.64822560871301</v>
      </c>
      <c r="P20" t="s">
        <v>213</v>
      </c>
    </row>
    <row r="21" spans="1:16" x14ac:dyDescent="0.25">
      <c r="A21" t="s">
        <v>305</v>
      </c>
      <c r="B21" t="s">
        <v>306</v>
      </c>
      <c r="C21" t="s">
        <v>187</v>
      </c>
      <c r="D21" t="s">
        <v>307</v>
      </c>
      <c r="E21" t="s">
        <v>3</v>
      </c>
      <c r="F21">
        <v>529.83657968653802</v>
      </c>
      <c r="G21" t="s">
        <v>309</v>
      </c>
      <c r="H21" t="s">
        <v>310</v>
      </c>
      <c r="I21" t="s">
        <v>311</v>
      </c>
      <c r="J21" t="s">
        <v>308</v>
      </c>
      <c r="K21">
        <v>0.31</v>
      </c>
      <c r="L21">
        <v>5666.4058927064398</v>
      </c>
      <c r="M21">
        <v>3384.95269324425</v>
      </c>
      <c r="N21">
        <v>3853.8258444616999</v>
      </c>
      <c r="O21">
        <v>430.25712603545998</v>
      </c>
      <c r="P21" t="s">
        <v>213</v>
      </c>
    </row>
    <row r="22" spans="1:16" x14ac:dyDescent="0.25">
      <c r="A22" t="s">
        <v>305</v>
      </c>
      <c r="B22" t="s">
        <v>306</v>
      </c>
      <c r="C22" t="s">
        <v>187</v>
      </c>
      <c r="D22" t="s">
        <v>345</v>
      </c>
      <c r="E22" t="s">
        <v>346</v>
      </c>
      <c r="F22">
        <v>104.02614763557</v>
      </c>
      <c r="G22" t="s">
        <v>309</v>
      </c>
      <c r="H22" t="s">
        <v>310</v>
      </c>
      <c r="I22" t="s">
        <v>311</v>
      </c>
      <c r="J22" t="s">
        <v>347</v>
      </c>
      <c r="K22">
        <v>0.31</v>
      </c>
      <c r="L22">
        <v>6593.5953420164597</v>
      </c>
      <c r="M22">
        <v>4511.3942722748097</v>
      </c>
      <c r="N22">
        <v>5808.9590388777697</v>
      </c>
      <c r="O22">
        <v>1131.6284359302001</v>
      </c>
      <c r="P22" t="s">
        <v>213</v>
      </c>
    </row>
    <row r="23" spans="1:16" x14ac:dyDescent="0.25">
      <c r="A23" t="s">
        <v>305</v>
      </c>
      <c r="B23" t="s">
        <v>306</v>
      </c>
      <c r="C23" t="s">
        <v>187</v>
      </c>
      <c r="D23" t="s">
        <v>334</v>
      </c>
      <c r="E23" t="s">
        <v>335</v>
      </c>
      <c r="F23">
        <v>100.62525435999601</v>
      </c>
      <c r="G23" t="s">
        <v>309</v>
      </c>
      <c r="H23" t="s">
        <v>310</v>
      </c>
      <c r="I23" t="s">
        <v>311</v>
      </c>
      <c r="J23" t="s">
        <v>336</v>
      </c>
      <c r="K23">
        <v>0.31</v>
      </c>
      <c r="L23">
        <v>797.58073728769295</v>
      </c>
      <c r="M23">
        <v>541.09118136089398</v>
      </c>
      <c r="N23">
        <v>541.09118136089398</v>
      </c>
      <c r="O23">
        <v>284.60162543409501</v>
      </c>
      <c r="P23" t="s">
        <v>213</v>
      </c>
    </row>
    <row r="24" spans="1:16" x14ac:dyDescent="0.25">
      <c r="A24" t="s">
        <v>305</v>
      </c>
      <c r="B24" t="s">
        <v>306</v>
      </c>
      <c r="C24" t="s">
        <v>187</v>
      </c>
      <c r="D24" t="s">
        <v>337</v>
      </c>
      <c r="E24" t="s">
        <v>338</v>
      </c>
      <c r="F24">
        <v>121.268536588274</v>
      </c>
      <c r="G24" t="s">
        <v>309</v>
      </c>
      <c r="H24" t="s">
        <v>310</v>
      </c>
      <c r="I24" t="s">
        <v>311</v>
      </c>
      <c r="J24" t="s">
        <v>339</v>
      </c>
      <c r="K24">
        <v>0.31</v>
      </c>
      <c r="L24">
        <v>2404.4159874335501</v>
      </c>
      <c r="M24">
        <v>956.31303961034303</v>
      </c>
      <c r="N24">
        <v>347.88249743893402</v>
      </c>
      <c r="O24">
        <v>116.640633958545</v>
      </c>
      <c r="P24" t="s">
        <v>213</v>
      </c>
    </row>
    <row r="25" spans="1:16" x14ac:dyDescent="0.25">
      <c r="A25" t="s">
        <v>305</v>
      </c>
      <c r="B25" t="s">
        <v>306</v>
      </c>
      <c r="C25" t="s">
        <v>187</v>
      </c>
      <c r="D25" t="s">
        <v>307</v>
      </c>
      <c r="E25" t="s">
        <v>3</v>
      </c>
      <c r="F25">
        <v>529.83657968653802</v>
      </c>
      <c r="G25" t="s">
        <v>312</v>
      </c>
      <c r="H25" t="s">
        <v>310</v>
      </c>
      <c r="I25" t="s">
        <v>311</v>
      </c>
      <c r="J25" t="s">
        <v>308</v>
      </c>
      <c r="K25">
        <v>0.35</v>
      </c>
      <c r="L25">
        <v>7366.2609471323804</v>
      </c>
      <c r="M25">
        <v>4440.5103313938598</v>
      </c>
      <c r="N25">
        <v>5088.3302254955597</v>
      </c>
      <c r="O25">
        <v>617.70004111715298</v>
      </c>
      <c r="P25" t="s">
        <v>213</v>
      </c>
    </row>
    <row r="26" spans="1:16" x14ac:dyDescent="0.25">
      <c r="A26" t="s">
        <v>305</v>
      </c>
      <c r="B26" t="s">
        <v>306</v>
      </c>
      <c r="C26" t="s">
        <v>187</v>
      </c>
      <c r="D26" t="s">
        <v>345</v>
      </c>
      <c r="E26" t="s">
        <v>346</v>
      </c>
      <c r="F26">
        <v>104.02614763557</v>
      </c>
      <c r="G26" t="s">
        <v>312</v>
      </c>
      <c r="H26" t="s">
        <v>310</v>
      </c>
      <c r="I26" t="s">
        <v>311</v>
      </c>
      <c r="J26" t="s">
        <v>347</v>
      </c>
      <c r="K26">
        <v>0.35</v>
      </c>
      <c r="L26">
        <v>9161.9296831352094</v>
      </c>
      <c r="M26">
        <v>6410.7552308049399</v>
      </c>
      <c r="N26">
        <v>8043.6764298590997</v>
      </c>
      <c r="O26">
        <v>2026.65957942053</v>
      </c>
      <c r="P26" t="s">
        <v>213</v>
      </c>
    </row>
    <row r="27" spans="1:16" x14ac:dyDescent="0.25">
      <c r="A27" t="s">
        <v>305</v>
      </c>
      <c r="B27" t="s">
        <v>306</v>
      </c>
      <c r="C27" t="s">
        <v>187</v>
      </c>
      <c r="D27" t="s">
        <v>334</v>
      </c>
      <c r="E27" t="s">
        <v>335</v>
      </c>
      <c r="G27" t="s">
        <v>312</v>
      </c>
      <c r="H27" t="s">
        <v>310</v>
      </c>
      <c r="I27" t="s">
        <v>311</v>
      </c>
      <c r="J27" t="s">
        <v>336</v>
      </c>
      <c r="K27">
        <v>0.35</v>
      </c>
      <c r="L27">
        <v>900.46724417078997</v>
      </c>
      <c r="M27">
        <v>900.46724417078997</v>
      </c>
      <c r="N27">
        <v>900.46724417078997</v>
      </c>
      <c r="O27">
        <v>900.46724417078997</v>
      </c>
      <c r="P27" t="s">
        <v>213</v>
      </c>
    </row>
    <row r="28" spans="1:16" x14ac:dyDescent="0.25">
      <c r="A28" t="s">
        <v>305</v>
      </c>
      <c r="B28" t="s">
        <v>306</v>
      </c>
      <c r="C28" t="s">
        <v>187</v>
      </c>
      <c r="D28" t="s">
        <v>337</v>
      </c>
      <c r="E28" t="s">
        <v>338</v>
      </c>
      <c r="F28">
        <v>121.268536588274</v>
      </c>
      <c r="G28" t="s">
        <v>312</v>
      </c>
      <c r="H28" t="s">
        <v>310</v>
      </c>
      <c r="I28" t="s">
        <v>311</v>
      </c>
      <c r="J28" t="s">
        <v>339</v>
      </c>
      <c r="K28">
        <v>0.35</v>
      </c>
      <c r="L28">
        <v>3451.2484605417299</v>
      </c>
      <c r="M28">
        <v>1388.6463003904</v>
      </c>
      <c r="N28">
        <v>488.70258445978698</v>
      </c>
      <c r="O28">
        <v>225.9878561697</v>
      </c>
      <c r="P28" t="s">
        <v>213</v>
      </c>
    </row>
    <row r="29" spans="1:16" x14ac:dyDescent="0.25">
      <c r="A29" t="s">
        <v>305</v>
      </c>
      <c r="B29" t="s">
        <v>306</v>
      </c>
      <c r="C29" t="s">
        <v>187</v>
      </c>
      <c r="D29" t="s">
        <v>307</v>
      </c>
      <c r="E29" t="s">
        <v>3</v>
      </c>
      <c r="F29">
        <v>529.83657968653802</v>
      </c>
      <c r="G29" t="s">
        <v>309</v>
      </c>
      <c r="H29" t="s">
        <v>310</v>
      </c>
      <c r="I29" t="s">
        <v>311</v>
      </c>
      <c r="J29" t="s">
        <v>308</v>
      </c>
      <c r="K29">
        <v>0.36</v>
      </c>
      <c r="L29">
        <v>6225.2331178771001</v>
      </c>
      <c r="M29">
        <v>3733.5824819606501</v>
      </c>
      <c r="N29">
        <v>4228.7997417493298</v>
      </c>
      <c r="O29">
        <v>492.59713112308702</v>
      </c>
      <c r="P29" t="s">
        <v>213</v>
      </c>
    </row>
    <row r="30" spans="1:16" x14ac:dyDescent="0.25">
      <c r="A30" t="s">
        <v>305</v>
      </c>
      <c r="B30" t="s">
        <v>306</v>
      </c>
      <c r="C30" t="s">
        <v>187</v>
      </c>
      <c r="D30" t="s">
        <v>345</v>
      </c>
      <c r="E30" t="s">
        <v>346</v>
      </c>
      <c r="F30">
        <v>104.02614763557</v>
      </c>
      <c r="G30" t="s">
        <v>309</v>
      </c>
      <c r="H30" t="s">
        <v>310</v>
      </c>
      <c r="I30" t="s">
        <v>311</v>
      </c>
      <c r="J30" t="s">
        <v>347</v>
      </c>
      <c r="K30">
        <v>0.36</v>
      </c>
      <c r="L30">
        <v>6958.7200297462796</v>
      </c>
      <c r="M30">
        <v>4938.7808979703696</v>
      </c>
      <c r="N30">
        <v>5925.1800508365804</v>
      </c>
      <c r="O30">
        <v>1932.44261332825</v>
      </c>
      <c r="P30" t="s">
        <v>213</v>
      </c>
    </row>
    <row r="31" spans="1:16" x14ac:dyDescent="0.25">
      <c r="A31" t="s">
        <v>305</v>
      </c>
      <c r="B31" t="s">
        <v>306</v>
      </c>
      <c r="C31" t="s">
        <v>187</v>
      </c>
      <c r="D31" t="s">
        <v>334</v>
      </c>
      <c r="E31" t="s">
        <v>335</v>
      </c>
      <c r="G31" t="s">
        <v>309</v>
      </c>
      <c r="H31" t="s">
        <v>310</v>
      </c>
      <c r="I31" t="s">
        <v>311</v>
      </c>
      <c r="J31" t="s">
        <v>336</v>
      </c>
      <c r="K31">
        <v>0.36</v>
      </c>
      <c r="L31">
        <v>911.76361630608301</v>
      </c>
      <c r="M31">
        <v>911.76361630608301</v>
      </c>
      <c r="N31">
        <v>911.76361630608301</v>
      </c>
      <c r="O31">
        <v>911.76361630608301</v>
      </c>
      <c r="P31" t="s">
        <v>213</v>
      </c>
    </row>
    <row r="32" spans="1:16" x14ac:dyDescent="0.25">
      <c r="A32" t="s">
        <v>305</v>
      </c>
      <c r="B32" t="s">
        <v>306</v>
      </c>
      <c r="C32" t="s">
        <v>187</v>
      </c>
      <c r="D32" t="s">
        <v>337</v>
      </c>
      <c r="E32" t="s">
        <v>338</v>
      </c>
      <c r="F32">
        <v>121.268536588274</v>
      </c>
      <c r="G32" t="s">
        <v>309</v>
      </c>
      <c r="H32" t="s">
        <v>310</v>
      </c>
      <c r="I32" t="s">
        <v>311</v>
      </c>
      <c r="J32" t="s">
        <v>339</v>
      </c>
      <c r="K32">
        <v>0.36</v>
      </c>
      <c r="L32">
        <v>2924.1081915496102</v>
      </c>
      <c r="M32">
        <v>1176.98926967633</v>
      </c>
      <c r="N32">
        <v>444.63612953425502</v>
      </c>
      <c r="O32">
        <v>162.223487945133</v>
      </c>
      <c r="P32" t="s">
        <v>213</v>
      </c>
    </row>
    <row r="33" spans="1:16" x14ac:dyDescent="0.25">
      <c r="A33" t="s">
        <v>305</v>
      </c>
      <c r="B33" t="s">
        <v>306</v>
      </c>
      <c r="C33" t="s">
        <v>187</v>
      </c>
      <c r="D33" t="s">
        <v>307</v>
      </c>
      <c r="E33" t="s">
        <v>3</v>
      </c>
      <c r="F33">
        <v>529.83657968653802</v>
      </c>
      <c r="G33" t="s">
        <v>309</v>
      </c>
      <c r="H33" t="s">
        <v>310</v>
      </c>
      <c r="I33" t="s">
        <v>311</v>
      </c>
      <c r="J33" t="s">
        <v>308</v>
      </c>
      <c r="K33">
        <v>0.41</v>
      </c>
      <c r="L33">
        <v>6552.7522877996898</v>
      </c>
      <c r="M33">
        <v>3825.2981621864701</v>
      </c>
      <c r="N33">
        <v>4322.0767524590801</v>
      </c>
      <c r="O33">
        <v>379.07833529356998</v>
      </c>
      <c r="P33" t="s">
        <v>213</v>
      </c>
    </row>
    <row r="34" spans="1:16" x14ac:dyDescent="0.25">
      <c r="A34" t="s">
        <v>305</v>
      </c>
      <c r="B34" t="s">
        <v>306</v>
      </c>
      <c r="C34" t="s">
        <v>187</v>
      </c>
      <c r="D34" t="s">
        <v>345</v>
      </c>
      <c r="E34" t="s">
        <v>346</v>
      </c>
      <c r="F34">
        <v>104.02614763557</v>
      </c>
      <c r="G34" t="s">
        <v>309</v>
      </c>
      <c r="H34" t="s">
        <v>310</v>
      </c>
      <c r="I34" t="s">
        <v>311</v>
      </c>
      <c r="J34" t="s">
        <v>347</v>
      </c>
      <c r="K34">
        <v>0.41</v>
      </c>
      <c r="L34">
        <v>7510.4684091855097</v>
      </c>
      <c r="M34">
        <v>5182.1701080354696</v>
      </c>
      <c r="N34">
        <v>6406.8816344522002</v>
      </c>
      <c r="O34">
        <v>1629.16028046871</v>
      </c>
      <c r="P34" t="s">
        <v>213</v>
      </c>
    </row>
    <row r="35" spans="1:16" x14ac:dyDescent="0.25">
      <c r="A35" t="s">
        <v>305</v>
      </c>
      <c r="B35" t="s">
        <v>306</v>
      </c>
      <c r="C35" t="s">
        <v>187</v>
      </c>
      <c r="D35" t="s">
        <v>334</v>
      </c>
      <c r="E35" t="s">
        <v>335</v>
      </c>
      <c r="F35">
        <v>100.62525435999601</v>
      </c>
      <c r="G35" t="s">
        <v>309</v>
      </c>
      <c r="H35" t="s">
        <v>310</v>
      </c>
      <c r="I35" t="s">
        <v>311</v>
      </c>
      <c r="J35" t="s">
        <v>336</v>
      </c>
      <c r="K35">
        <v>0.41</v>
      </c>
      <c r="L35">
        <v>862.13512487297305</v>
      </c>
      <c r="M35">
        <v>575.28163705660302</v>
      </c>
      <c r="N35">
        <v>575.28163705660302</v>
      </c>
      <c r="O35">
        <v>288.42814924023298</v>
      </c>
      <c r="P35" t="s">
        <v>213</v>
      </c>
    </row>
    <row r="36" spans="1:16" x14ac:dyDescent="0.25">
      <c r="A36" t="s">
        <v>305</v>
      </c>
      <c r="B36" t="s">
        <v>306</v>
      </c>
      <c r="C36" t="s">
        <v>187</v>
      </c>
      <c r="D36" t="s">
        <v>337</v>
      </c>
      <c r="E36" t="s">
        <v>338</v>
      </c>
      <c r="F36">
        <v>121.268536588274</v>
      </c>
      <c r="G36" t="s">
        <v>309</v>
      </c>
      <c r="H36" t="s">
        <v>310</v>
      </c>
      <c r="I36" t="s">
        <v>311</v>
      </c>
      <c r="J36" t="s">
        <v>339</v>
      </c>
      <c r="K36">
        <v>0.41</v>
      </c>
      <c r="L36">
        <v>3260.3890955835</v>
      </c>
      <c r="M36">
        <v>1292.6904192315601</v>
      </c>
      <c r="N36">
        <v>486.154621582684</v>
      </c>
      <c r="O36">
        <v>131.527540528499</v>
      </c>
      <c r="P36" t="s">
        <v>213</v>
      </c>
    </row>
    <row r="37" spans="1:16" x14ac:dyDescent="0.25">
      <c r="A37" t="s">
        <v>305</v>
      </c>
      <c r="B37" t="s">
        <v>306</v>
      </c>
      <c r="C37" t="s">
        <v>187</v>
      </c>
      <c r="D37" t="s">
        <v>307</v>
      </c>
      <c r="E37" t="s">
        <v>3</v>
      </c>
      <c r="F37">
        <v>529.83657968653802</v>
      </c>
      <c r="G37" t="s">
        <v>312</v>
      </c>
      <c r="H37" t="s">
        <v>310</v>
      </c>
      <c r="I37" t="s">
        <v>311</v>
      </c>
      <c r="J37" t="s">
        <v>308</v>
      </c>
      <c r="K37">
        <v>0.42</v>
      </c>
      <c r="L37">
        <v>8091.0730869870004</v>
      </c>
      <c r="M37">
        <v>4756.08424368941</v>
      </c>
      <c r="N37">
        <v>5395.7938725742297</v>
      </c>
      <c r="O37">
        <v>555.99378768879296</v>
      </c>
      <c r="P37" t="s">
        <v>213</v>
      </c>
    </row>
    <row r="38" spans="1:16" x14ac:dyDescent="0.25">
      <c r="A38" t="s">
        <v>305</v>
      </c>
      <c r="B38" t="s">
        <v>306</v>
      </c>
      <c r="C38" t="s">
        <v>187</v>
      </c>
      <c r="D38" t="s">
        <v>345</v>
      </c>
      <c r="E38" t="s">
        <v>346</v>
      </c>
      <c r="F38">
        <v>104.02614763557</v>
      </c>
      <c r="G38" t="s">
        <v>312</v>
      </c>
      <c r="H38" t="s">
        <v>310</v>
      </c>
      <c r="I38" t="s">
        <v>311</v>
      </c>
      <c r="J38" t="s">
        <v>347</v>
      </c>
      <c r="K38">
        <v>0.42</v>
      </c>
      <c r="L38">
        <v>9626.3370649541503</v>
      </c>
      <c r="M38">
        <v>6622.1208655707896</v>
      </c>
      <c r="N38">
        <v>7802.8818768957299</v>
      </c>
      <c r="O38">
        <v>2437.1436548625002</v>
      </c>
      <c r="P38" t="s">
        <v>213</v>
      </c>
    </row>
    <row r="39" spans="1:16" x14ac:dyDescent="0.25">
      <c r="A39" t="s">
        <v>305</v>
      </c>
      <c r="B39" t="s">
        <v>306</v>
      </c>
      <c r="C39" t="s">
        <v>187</v>
      </c>
      <c r="D39" t="s">
        <v>334</v>
      </c>
      <c r="E39" t="s">
        <v>335</v>
      </c>
      <c r="F39">
        <v>100.62525435999601</v>
      </c>
      <c r="G39" t="s">
        <v>312</v>
      </c>
      <c r="H39" t="s">
        <v>310</v>
      </c>
      <c r="I39" t="s">
        <v>311</v>
      </c>
      <c r="J39" t="s">
        <v>336</v>
      </c>
      <c r="K39">
        <v>0.42</v>
      </c>
      <c r="L39">
        <v>868.489020663215</v>
      </c>
      <c r="M39">
        <v>459.69214968376201</v>
      </c>
      <c r="N39">
        <v>459.69214968376201</v>
      </c>
      <c r="O39">
        <v>50.895278704308602</v>
      </c>
      <c r="P39" t="s">
        <v>213</v>
      </c>
    </row>
    <row r="40" spans="1:16" x14ac:dyDescent="0.25">
      <c r="A40" t="s">
        <v>305</v>
      </c>
      <c r="B40" t="s">
        <v>306</v>
      </c>
      <c r="C40" t="s">
        <v>187</v>
      </c>
      <c r="D40" t="s">
        <v>337</v>
      </c>
      <c r="E40" t="s">
        <v>338</v>
      </c>
      <c r="F40">
        <v>121.268536588274</v>
      </c>
      <c r="G40" t="s">
        <v>312</v>
      </c>
      <c r="H40" t="s">
        <v>310</v>
      </c>
      <c r="I40" t="s">
        <v>311</v>
      </c>
      <c r="J40" t="s">
        <v>339</v>
      </c>
      <c r="K40">
        <v>0.42</v>
      </c>
      <c r="L40">
        <v>3840.19177687722</v>
      </c>
      <c r="M40">
        <v>1493.1610789511799</v>
      </c>
      <c r="N40">
        <v>587.68828188332202</v>
      </c>
      <c r="O40">
        <v>51.603178093012403</v>
      </c>
      <c r="P40" t="s">
        <v>213</v>
      </c>
    </row>
    <row r="41" spans="1:16" x14ac:dyDescent="0.25">
      <c r="A41" t="s">
        <v>305</v>
      </c>
      <c r="B41" t="s">
        <v>306</v>
      </c>
      <c r="C41" t="s">
        <v>187</v>
      </c>
      <c r="D41" t="s">
        <v>307</v>
      </c>
      <c r="E41" t="s">
        <v>3</v>
      </c>
      <c r="F41">
        <v>529.83657968653802</v>
      </c>
      <c r="G41" t="s">
        <v>312</v>
      </c>
      <c r="H41" t="s">
        <v>310</v>
      </c>
      <c r="I41" t="s">
        <v>311</v>
      </c>
      <c r="J41" t="s">
        <v>308</v>
      </c>
      <c r="K41">
        <v>0.45</v>
      </c>
      <c r="L41">
        <v>8760.5660457593895</v>
      </c>
      <c r="M41">
        <v>5165.3231384266701</v>
      </c>
      <c r="N41">
        <v>5994.92489415416</v>
      </c>
      <c r="O41">
        <v>607.81272316204297</v>
      </c>
      <c r="P41" t="s">
        <v>213</v>
      </c>
    </row>
    <row r="42" spans="1:16" x14ac:dyDescent="0.25">
      <c r="A42" t="s">
        <v>305</v>
      </c>
      <c r="B42" t="s">
        <v>306</v>
      </c>
      <c r="C42" t="s">
        <v>187</v>
      </c>
      <c r="D42" t="s">
        <v>345</v>
      </c>
      <c r="E42" t="s">
        <v>346</v>
      </c>
      <c r="F42">
        <v>104.02614763557</v>
      </c>
      <c r="G42" t="s">
        <v>312</v>
      </c>
      <c r="H42" t="s">
        <v>310</v>
      </c>
      <c r="I42" t="s">
        <v>311</v>
      </c>
      <c r="J42" t="s">
        <v>347</v>
      </c>
      <c r="K42">
        <v>0.45</v>
      </c>
      <c r="L42">
        <v>10930.829791034799</v>
      </c>
      <c r="M42">
        <v>7329.3968634052599</v>
      </c>
      <c r="N42">
        <v>8690.9582728678197</v>
      </c>
      <c r="O42">
        <v>2366.4025263131498</v>
      </c>
      <c r="P42" t="s">
        <v>213</v>
      </c>
    </row>
    <row r="43" spans="1:16" x14ac:dyDescent="0.25">
      <c r="A43" t="s">
        <v>305</v>
      </c>
      <c r="B43" t="s">
        <v>306</v>
      </c>
      <c r="C43" t="s">
        <v>187</v>
      </c>
      <c r="D43" t="s">
        <v>334</v>
      </c>
      <c r="E43" t="s">
        <v>335</v>
      </c>
      <c r="G43" t="s">
        <v>312</v>
      </c>
      <c r="H43" t="s">
        <v>310</v>
      </c>
      <c r="I43" t="s">
        <v>311</v>
      </c>
      <c r="J43" t="s">
        <v>336</v>
      </c>
      <c r="K43">
        <v>0.45</v>
      </c>
      <c r="L43">
        <v>945.15547752904399</v>
      </c>
      <c r="M43">
        <v>945.15547752904399</v>
      </c>
      <c r="N43">
        <v>945.15547752904399</v>
      </c>
      <c r="O43">
        <v>945.15547752904399</v>
      </c>
      <c r="P43" t="s">
        <v>213</v>
      </c>
    </row>
    <row r="44" spans="1:16" x14ac:dyDescent="0.25">
      <c r="A44" t="s">
        <v>305</v>
      </c>
      <c r="B44" t="s">
        <v>306</v>
      </c>
      <c r="C44" t="s">
        <v>187</v>
      </c>
      <c r="D44" t="s">
        <v>337</v>
      </c>
      <c r="E44" t="s">
        <v>338</v>
      </c>
      <c r="F44">
        <v>121.268536588274</v>
      </c>
      <c r="G44" t="s">
        <v>312</v>
      </c>
      <c r="H44" t="s">
        <v>310</v>
      </c>
      <c r="I44" t="s">
        <v>311</v>
      </c>
      <c r="J44" t="s">
        <v>339</v>
      </c>
      <c r="K44">
        <v>0.45</v>
      </c>
      <c r="L44">
        <v>4326.0859024485999</v>
      </c>
      <c r="M44">
        <v>1759.60406919206</v>
      </c>
      <c r="N44">
        <v>682.26724476626805</v>
      </c>
      <c r="O44">
        <v>270.45906036131203</v>
      </c>
      <c r="P44" t="s">
        <v>213</v>
      </c>
    </row>
    <row r="45" spans="1:16" x14ac:dyDescent="0.25">
      <c r="A45" t="s">
        <v>305</v>
      </c>
      <c r="B45" t="s">
        <v>306</v>
      </c>
      <c r="C45" t="s">
        <v>187</v>
      </c>
      <c r="D45" t="s">
        <v>307</v>
      </c>
      <c r="E45" t="s">
        <v>3</v>
      </c>
      <c r="F45">
        <v>529.83657968653802</v>
      </c>
      <c r="G45" t="s">
        <v>309</v>
      </c>
      <c r="H45" t="s">
        <v>310</v>
      </c>
      <c r="I45" t="s">
        <v>311</v>
      </c>
      <c r="J45" t="s">
        <v>308</v>
      </c>
      <c r="K45">
        <v>0.46</v>
      </c>
      <c r="L45">
        <v>6954.3302376944803</v>
      </c>
      <c r="M45">
        <v>4131.5482138970101</v>
      </c>
      <c r="N45">
        <v>4723.9364285709999</v>
      </c>
      <c r="O45">
        <v>569.47526710454895</v>
      </c>
      <c r="P45" t="s">
        <v>213</v>
      </c>
    </row>
    <row r="46" spans="1:16" x14ac:dyDescent="0.25">
      <c r="A46" t="s">
        <v>305</v>
      </c>
      <c r="B46" t="s">
        <v>306</v>
      </c>
      <c r="C46" t="s">
        <v>187</v>
      </c>
      <c r="D46" t="s">
        <v>345</v>
      </c>
      <c r="E46" t="s">
        <v>346</v>
      </c>
      <c r="F46">
        <v>104.02614763557</v>
      </c>
      <c r="G46" t="s">
        <v>309</v>
      </c>
      <c r="H46" t="s">
        <v>310</v>
      </c>
      <c r="I46" t="s">
        <v>311</v>
      </c>
      <c r="J46" t="s">
        <v>347</v>
      </c>
      <c r="K46">
        <v>0.46</v>
      </c>
      <c r="L46">
        <v>7831.0850428965696</v>
      </c>
      <c r="M46">
        <v>5495.8601359410304</v>
      </c>
      <c r="N46">
        <v>6524.4652827926602</v>
      </c>
      <c r="O46">
        <v>2132.0300821338701</v>
      </c>
      <c r="P46" t="s">
        <v>213</v>
      </c>
    </row>
    <row r="47" spans="1:16" x14ac:dyDescent="0.25">
      <c r="A47" t="s">
        <v>305</v>
      </c>
      <c r="B47" t="s">
        <v>306</v>
      </c>
      <c r="C47" t="s">
        <v>187</v>
      </c>
      <c r="D47" t="s">
        <v>334</v>
      </c>
      <c r="E47" t="s">
        <v>335</v>
      </c>
      <c r="F47">
        <v>100.62525435999601</v>
      </c>
      <c r="G47" t="s">
        <v>309</v>
      </c>
      <c r="H47" t="s">
        <v>310</v>
      </c>
      <c r="I47" t="s">
        <v>311</v>
      </c>
      <c r="J47" t="s">
        <v>336</v>
      </c>
      <c r="K47">
        <v>0.46</v>
      </c>
      <c r="L47">
        <v>936.52485361833806</v>
      </c>
      <c r="M47">
        <v>602.08340190920796</v>
      </c>
      <c r="N47">
        <v>602.08340190920796</v>
      </c>
      <c r="O47">
        <v>267.64195020007799</v>
      </c>
      <c r="P47" t="s">
        <v>213</v>
      </c>
    </row>
    <row r="48" spans="1:16" x14ac:dyDescent="0.25">
      <c r="A48" t="s">
        <v>305</v>
      </c>
      <c r="B48" t="s">
        <v>306</v>
      </c>
      <c r="C48" t="s">
        <v>187</v>
      </c>
      <c r="D48" t="s">
        <v>337</v>
      </c>
      <c r="E48" t="s">
        <v>338</v>
      </c>
      <c r="F48">
        <v>121.268536588274</v>
      </c>
      <c r="G48" t="s">
        <v>309</v>
      </c>
      <c r="H48" t="s">
        <v>310</v>
      </c>
      <c r="I48" t="s">
        <v>311</v>
      </c>
      <c r="J48" t="s">
        <v>339</v>
      </c>
      <c r="K48">
        <v>0.46</v>
      </c>
      <c r="L48">
        <v>3964.8363772058001</v>
      </c>
      <c r="M48">
        <v>1605.0588141989101</v>
      </c>
      <c r="N48">
        <v>602.78125555030999</v>
      </c>
      <c r="O48">
        <v>247.55880984061201</v>
      </c>
      <c r="P48" t="s">
        <v>213</v>
      </c>
    </row>
    <row r="49" spans="1:16" x14ac:dyDescent="0.25">
      <c r="A49" t="s">
        <v>305</v>
      </c>
      <c r="B49" t="s">
        <v>306</v>
      </c>
      <c r="C49" t="s">
        <v>187</v>
      </c>
      <c r="D49" t="s">
        <v>307</v>
      </c>
      <c r="E49" t="s">
        <v>3</v>
      </c>
      <c r="F49">
        <v>529.83657968653802</v>
      </c>
      <c r="G49" t="s">
        <v>309</v>
      </c>
      <c r="H49" t="s">
        <v>310</v>
      </c>
      <c r="I49" t="s">
        <v>311</v>
      </c>
      <c r="J49" t="s">
        <v>308</v>
      </c>
      <c r="K49">
        <v>0.51</v>
      </c>
      <c r="L49">
        <v>7185.6103031765897</v>
      </c>
      <c r="M49">
        <v>4191.8059767489904</v>
      </c>
      <c r="N49">
        <v>4687.7192003726605</v>
      </c>
      <c r="O49">
        <v>540.84252559968797</v>
      </c>
      <c r="P49" t="s">
        <v>213</v>
      </c>
    </row>
    <row r="50" spans="1:16" x14ac:dyDescent="0.25">
      <c r="A50" t="s">
        <v>305</v>
      </c>
      <c r="B50" t="s">
        <v>306</v>
      </c>
      <c r="C50" t="s">
        <v>187</v>
      </c>
      <c r="D50" t="s">
        <v>345</v>
      </c>
      <c r="E50" t="s">
        <v>346</v>
      </c>
      <c r="F50">
        <v>104.02614763557</v>
      </c>
      <c r="G50" t="s">
        <v>309</v>
      </c>
      <c r="H50" t="s">
        <v>310</v>
      </c>
      <c r="I50" t="s">
        <v>311</v>
      </c>
      <c r="J50" t="s">
        <v>347</v>
      </c>
      <c r="K50">
        <v>0.51</v>
      </c>
      <c r="L50">
        <v>7842.4234199510902</v>
      </c>
      <c r="M50">
        <v>5022.5015590643898</v>
      </c>
      <c r="N50">
        <v>6230.4222167963899</v>
      </c>
      <c r="O50">
        <v>994.65904044567901</v>
      </c>
      <c r="P50" t="s">
        <v>213</v>
      </c>
    </row>
    <row r="51" spans="1:16" x14ac:dyDescent="0.25">
      <c r="A51" t="s">
        <v>305</v>
      </c>
      <c r="B51" t="s">
        <v>306</v>
      </c>
      <c r="C51" t="s">
        <v>187</v>
      </c>
      <c r="D51" t="s">
        <v>334</v>
      </c>
      <c r="E51" t="s">
        <v>335</v>
      </c>
      <c r="F51">
        <v>100.62525435999601</v>
      </c>
      <c r="G51" t="s">
        <v>309</v>
      </c>
      <c r="H51" t="s">
        <v>310</v>
      </c>
      <c r="I51" t="s">
        <v>311</v>
      </c>
      <c r="J51" t="s">
        <v>336</v>
      </c>
      <c r="K51">
        <v>0.51</v>
      </c>
      <c r="L51">
        <v>829.00155321626403</v>
      </c>
      <c r="M51">
        <v>551.98366376332297</v>
      </c>
      <c r="N51">
        <v>551.98366376332297</v>
      </c>
      <c r="O51">
        <v>274.96577431038099</v>
      </c>
      <c r="P51" t="s">
        <v>213</v>
      </c>
    </row>
    <row r="52" spans="1:16" x14ac:dyDescent="0.25">
      <c r="A52" t="s">
        <v>305</v>
      </c>
      <c r="B52" t="s">
        <v>306</v>
      </c>
      <c r="C52" t="s">
        <v>187</v>
      </c>
      <c r="D52" t="s">
        <v>337</v>
      </c>
      <c r="E52" t="s">
        <v>338</v>
      </c>
      <c r="F52">
        <v>121.268536588274</v>
      </c>
      <c r="G52" t="s">
        <v>309</v>
      </c>
      <c r="H52" t="s">
        <v>310</v>
      </c>
      <c r="I52" t="s">
        <v>311</v>
      </c>
      <c r="J52" t="s">
        <v>339</v>
      </c>
      <c r="K52">
        <v>0.51</v>
      </c>
      <c r="L52">
        <v>4540.4977964493301</v>
      </c>
      <c r="M52">
        <v>1781.7081895471699</v>
      </c>
      <c r="N52">
        <v>625.57929325485395</v>
      </c>
      <c r="O52">
        <v>179.047478937346</v>
      </c>
      <c r="P52" t="s">
        <v>213</v>
      </c>
    </row>
    <row r="53" spans="1:16" x14ac:dyDescent="0.25">
      <c r="A53" t="s">
        <v>305</v>
      </c>
      <c r="B53" t="s">
        <v>306</v>
      </c>
      <c r="C53" t="s">
        <v>187</v>
      </c>
      <c r="D53" t="s">
        <v>307</v>
      </c>
      <c r="E53" t="s">
        <v>3</v>
      </c>
      <c r="F53">
        <v>529.83657968653802</v>
      </c>
      <c r="G53" t="s">
        <v>312</v>
      </c>
      <c r="H53" t="s">
        <v>310</v>
      </c>
      <c r="I53" t="s">
        <v>311</v>
      </c>
      <c r="J53" t="s">
        <v>308</v>
      </c>
      <c r="K53">
        <v>0.53</v>
      </c>
      <c r="L53">
        <v>9496.4530120120908</v>
      </c>
      <c r="M53">
        <v>5499.1845247852898</v>
      </c>
      <c r="N53">
        <v>6148.9340168184699</v>
      </c>
      <c r="O53">
        <v>649.71982464992197</v>
      </c>
      <c r="P53" t="s">
        <v>213</v>
      </c>
    </row>
    <row r="54" spans="1:16" x14ac:dyDescent="0.25">
      <c r="A54" t="s">
        <v>305</v>
      </c>
      <c r="B54" t="s">
        <v>306</v>
      </c>
      <c r="C54" t="s">
        <v>187</v>
      </c>
      <c r="D54" t="s">
        <v>345</v>
      </c>
      <c r="E54" t="s">
        <v>346</v>
      </c>
      <c r="F54">
        <v>104.02614763557</v>
      </c>
      <c r="G54" t="s">
        <v>312</v>
      </c>
      <c r="H54" t="s">
        <v>310</v>
      </c>
      <c r="I54" t="s">
        <v>311</v>
      </c>
      <c r="J54" t="s">
        <v>347</v>
      </c>
      <c r="K54">
        <v>0.53</v>
      </c>
      <c r="L54">
        <v>12041.300371593899</v>
      </c>
      <c r="M54">
        <v>8120.4389207596096</v>
      </c>
      <c r="N54">
        <v>9579.0906394502308</v>
      </c>
      <c r="O54">
        <v>2740.9257512346699</v>
      </c>
      <c r="P54" t="s">
        <v>213</v>
      </c>
    </row>
    <row r="55" spans="1:16" x14ac:dyDescent="0.25">
      <c r="A55" t="s">
        <v>305</v>
      </c>
      <c r="B55" t="s">
        <v>306</v>
      </c>
      <c r="C55" t="s">
        <v>187</v>
      </c>
      <c r="D55" t="s">
        <v>334</v>
      </c>
      <c r="E55" t="s">
        <v>335</v>
      </c>
      <c r="F55">
        <v>100.62525435999601</v>
      </c>
      <c r="G55" t="s">
        <v>312</v>
      </c>
      <c r="H55" t="s">
        <v>310</v>
      </c>
      <c r="I55" t="s">
        <v>311</v>
      </c>
      <c r="J55" t="s">
        <v>336</v>
      </c>
      <c r="K55">
        <v>0.53</v>
      </c>
      <c r="L55">
        <v>952.82492756392003</v>
      </c>
      <c r="M55">
        <v>528.42670610687605</v>
      </c>
      <c r="N55">
        <v>528.42670610687605</v>
      </c>
      <c r="O55">
        <v>104.028484649832</v>
      </c>
      <c r="P55" t="s">
        <v>213</v>
      </c>
    </row>
    <row r="56" spans="1:16" x14ac:dyDescent="0.25">
      <c r="A56" t="s">
        <v>305</v>
      </c>
      <c r="B56" t="s">
        <v>306</v>
      </c>
      <c r="C56" t="s">
        <v>187</v>
      </c>
      <c r="D56" t="s">
        <v>337</v>
      </c>
      <c r="E56" t="s">
        <v>338</v>
      </c>
      <c r="G56" t="s">
        <v>312</v>
      </c>
      <c r="H56" t="s">
        <v>310</v>
      </c>
      <c r="I56" t="s">
        <v>311</v>
      </c>
      <c r="J56" t="s">
        <v>339</v>
      </c>
      <c r="K56">
        <v>0.53</v>
      </c>
      <c r="L56">
        <v>4948.5408984259702</v>
      </c>
      <c r="M56">
        <v>2853.65690080277</v>
      </c>
      <c r="N56">
        <v>2853.65690080277</v>
      </c>
      <c r="O56">
        <v>758.77290317957795</v>
      </c>
      <c r="P56" t="s">
        <v>213</v>
      </c>
    </row>
    <row r="57" spans="1:16" x14ac:dyDescent="0.25">
      <c r="A57" t="s">
        <v>305</v>
      </c>
      <c r="B57" t="s">
        <v>306</v>
      </c>
      <c r="C57" t="s">
        <v>187</v>
      </c>
      <c r="D57" t="s">
        <v>307</v>
      </c>
      <c r="E57" t="s">
        <v>3</v>
      </c>
      <c r="F57">
        <v>529.83657968653802</v>
      </c>
      <c r="G57" t="s">
        <v>312</v>
      </c>
      <c r="H57" t="s">
        <v>310</v>
      </c>
      <c r="I57" t="s">
        <v>311</v>
      </c>
      <c r="J57" t="s">
        <v>308</v>
      </c>
      <c r="K57">
        <v>0.55000000000000004</v>
      </c>
      <c r="L57">
        <v>9499.2747427998092</v>
      </c>
      <c r="M57">
        <v>5510.0381944908204</v>
      </c>
      <c r="N57">
        <v>6225.05756520252</v>
      </c>
      <c r="O57">
        <v>731.47937264862298</v>
      </c>
      <c r="P57" t="s">
        <v>213</v>
      </c>
    </row>
    <row r="58" spans="1:16" x14ac:dyDescent="0.25">
      <c r="A58" t="s">
        <v>305</v>
      </c>
      <c r="B58" t="s">
        <v>306</v>
      </c>
      <c r="C58" t="s">
        <v>187</v>
      </c>
      <c r="D58" t="s">
        <v>345</v>
      </c>
      <c r="E58" t="s">
        <v>346</v>
      </c>
      <c r="G58" t="s">
        <v>312</v>
      </c>
      <c r="H58" t="s">
        <v>310</v>
      </c>
      <c r="I58" t="s">
        <v>311</v>
      </c>
      <c r="J58" t="s">
        <v>347</v>
      </c>
      <c r="K58">
        <v>0.55000000000000004</v>
      </c>
      <c r="L58">
        <v>12382.0526589439</v>
      </c>
      <c r="M58">
        <v>10965.5961799244</v>
      </c>
      <c r="N58">
        <v>10965.5961799244</v>
      </c>
      <c r="O58">
        <v>9549.1397009050706</v>
      </c>
      <c r="P58" t="s">
        <v>213</v>
      </c>
    </row>
    <row r="59" spans="1:16" x14ac:dyDescent="0.25">
      <c r="A59" t="s">
        <v>305</v>
      </c>
      <c r="B59" t="s">
        <v>306</v>
      </c>
      <c r="C59" t="s">
        <v>187</v>
      </c>
      <c r="D59" t="s">
        <v>334</v>
      </c>
      <c r="E59" t="s">
        <v>335</v>
      </c>
      <c r="G59" t="s">
        <v>312</v>
      </c>
      <c r="H59" t="s">
        <v>310</v>
      </c>
      <c r="I59" t="s">
        <v>311</v>
      </c>
      <c r="J59" t="s">
        <v>336</v>
      </c>
      <c r="K59">
        <v>0.55000000000000004</v>
      </c>
      <c r="L59">
        <v>941.18135323998797</v>
      </c>
      <c r="M59">
        <v>941.18135323998797</v>
      </c>
      <c r="N59">
        <v>941.18135323998797</v>
      </c>
      <c r="O59">
        <v>941.18135323998797</v>
      </c>
      <c r="P59" t="s">
        <v>213</v>
      </c>
    </row>
    <row r="60" spans="1:16" x14ac:dyDescent="0.25">
      <c r="A60" t="s">
        <v>305</v>
      </c>
      <c r="B60" t="s">
        <v>306</v>
      </c>
      <c r="C60" t="s">
        <v>187</v>
      </c>
      <c r="D60" t="s">
        <v>337</v>
      </c>
      <c r="E60" t="s">
        <v>338</v>
      </c>
      <c r="F60">
        <v>121.268536588274</v>
      </c>
      <c r="G60" t="s">
        <v>312</v>
      </c>
      <c r="H60" t="s">
        <v>310</v>
      </c>
      <c r="I60" t="s">
        <v>311</v>
      </c>
      <c r="J60" t="s">
        <v>339</v>
      </c>
      <c r="K60">
        <v>0.55000000000000004</v>
      </c>
      <c r="L60">
        <v>5375.1591178119397</v>
      </c>
      <c r="M60">
        <v>2168.2745388572098</v>
      </c>
      <c r="N60">
        <v>805.96867959982899</v>
      </c>
      <c r="O60">
        <v>323.69581915986998</v>
      </c>
      <c r="P60" t="s">
        <v>213</v>
      </c>
    </row>
    <row r="61" spans="1:16" x14ac:dyDescent="0.25">
      <c r="A61" t="s">
        <v>305</v>
      </c>
      <c r="B61" t="s">
        <v>306</v>
      </c>
      <c r="C61" t="s">
        <v>187</v>
      </c>
      <c r="D61" t="s">
        <v>307</v>
      </c>
      <c r="E61" t="s">
        <v>3</v>
      </c>
      <c r="F61">
        <v>529.83657968653802</v>
      </c>
      <c r="G61" t="s">
        <v>312</v>
      </c>
      <c r="H61" t="s">
        <v>310</v>
      </c>
      <c r="I61" t="s">
        <v>311</v>
      </c>
      <c r="J61" t="s">
        <v>308</v>
      </c>
      <c r="K61">
        <v>0.63</v>
      </c>
      <c r="L61">
        <v>10263.487542442301</v>
      </c>
      <c r="M61">
        <v>6040.06740878856</v>
      </c>
      <c r="N61">
        <v>6979.7496870567002</v>
      </c>
      <c r="O61">
        <v>725.03621498897303</v>
      </c>
      <c r="P61" t="s">
        <v>213</v>
      </c>
    </row>
    <row r="62" spans="1:16" x14ac:dyDescent="0.25">
      <c r="A62" t="s">
        <v>305</v>
      </c>
      <c r="B62" t="s">
        <v>306</v>
      </c>
      <c r="C62" t="s">
        <v>187</v>
      </c>
      <c r="D62" t="s">
        <v>345</v>
      </c>
      <c r="E62" t="s">
        <v>346</v>
      </c>
      <c r="F62">
        <v>104.02614763557</v>
      </c>
      <c r="G62" t="s">
        <v>312</v>
      </c>
      <c r="H62" t="s">
        <v>310</v>
      </c>
      <c r="I62" t="s">
        <v>311</v>
      </c>
      <c r="J62" t="s">
        <v>347</v>
      </c>
      <c r="K62">
        <v>0.63</v>
      </c>
      <c r="L62">
        <v>13015.559804888901</v>
      </c>
      <c r="M62">
        <v>8298.6508367014394</v>
      </c>
      <c r="N62">
        <v>10441.748068434499</v>
      </c>
      <c r="O62">
        <v>1438.6446367808701</v>
      </c>
      <c r="P62" t="s">
        <v>213</v>
      </c>
    </row>
    <row r="63" spans="1:16" x14ac:dyDescent="0.25">
      <c r="A63" t="s">
        <v>305</v>
      </c>
      <c r="B63" t="s">
        <v>306</v>
      </c>
      <c r="C63" t="s">
        <v>187</v>
      </c>
      <c r="D63" t="s">
        <v>334</v>
      </c>
      <c r="E63" t="s">
        <v>335</v>
      </c>
      <c r="F63">
        <v>100.62525435999601</v>
      </c>
      <c r="G63" t="s">
        <v>312</v>
      </c>
      <c r="H63" t="s">
        <v>310</v>
      </c>
      <c r="I63" t="s">
        <v>311</v>
      </c>
      <c r="J63" t="s">
        <v>336</v>
      </c>
      <c r="K63">
        <v>0.63</v>
      </c>
      <c r="L63">
        <v>883.78558521898299</v>
      </c>
      <c r="M63">
        <v>582.062920142964</v>
      </c>
      <c r="N63">
        <v>582.062920142964</v>
      </c>
      <c r="O63">
        <v>280.34025506694502</v>
      </c>
      <c r="P63" t="s">
        <v>213</v>
      </c>
    </row>
    <row r="64" spans="1:16" x14ac:dyDescent="0.25">
      <c r="A64" t="s">
        <v>305</v>
      </c>
      <c r="B64" t="s">
        <v>306</v>
      </c>
      <c r="C64" t="s">
        <v>187</v>
      </c>
      <c r="D64" t="s">
        <v>337</v>
      </c>
      <c r="E64" t="s">
        <v>338</v>
      </c>
      <c r="F64">
        <v>121.268536588274</v>
      </c>
      <c r="G64" t="s">
        <v>312</v>
      </c>
      <c r="H64" t="s">
        <v>310</v>
      </c>
      <c r="I64" t="s">
        <v>311</v>
      </c>
      <c r="J64" t="s">
        <v>339</v>
      </c>
      <c r="K64">
        <v>0.63</v>
      </c>
      <c r="L64">
        <v>6193.74578964784</v>
      </c>
      <c r="M64">
        <v>2511.1579226245799</v>
      </c>
      <c r="N64">
        <v>962.09149662727202</v>
      </c>
      <c r="O64">
        <v>377.63648159862498</v>
      </c>
      <c r="P64" t="s">
        <v>213</v>
      </c>
    </row>
    <row r="65" spans="1:16" x14ac:dyDescent="0.25">
      <c r="A65" t="s">
        <v>305</v>
      </c>
      <c r="B65" t="s">
        <v>306</v>
      </c>
      <c r="C65" t="s">
        <v>187</v>
      </c>
      <c r="D65" t="s">
        <v>307</v>
      </c>
      <c r="E65" t="s">
        <v>3</v>
      </c>
      <c r="F65">
        <v>529.83657968653802</v>
      </c>
      <c r="G65" t="s">
        <v>312</v>
      </c>
      <c r="H65" t="s">
        <v>310</v>
      </c>
      <c r="I65" t="s">
        <v>311</v>
      </c>
      <c r="J65" t="s">
        <v>308</v>
      </c>
      <c r="K65">
        <v>0.65</v>
      </c>
      <c r="L65">
        <v>10756.5423209326</v>
      </c>
      <c r="M65">
        <v>6267.3699383855501</v>
      </c>
      <c r="N65">
        <v>7278.7578785064798</v>
      </c>
      <c r="O65">
        <v>718.67803182299099</v>
      </c>
      <c r="P65" t="s">
        <v>213</v>
      </c>
    </row>
    <row r="66" spans="1:16" x14ac:dyDescent="0.25">
      <c r="A66" t="s">
        <v>305</v>
      </c>
      <c r="B66" t="s">
        <v>306</v>
      </c>
      <c r="C66" t="s">
        <v>187</v>
      </c>
      <c r="D66" t="s">
        <v>345</v>
      </c>
      <c r="E66" t="s">
        <v>346</v>
      </c>
      <c r="G66" t="s">
        <v>312</v>
      </c>
      <c r="H66" t="s">
        <v>310</v>
      </c>
      <c r="I66" t="s">
        <v>311</v>
      </c>
      <c r="J66" t="s">
        <v>347</v>
      </c>
      <c r="K66">
        <v>0.65</v>
      </c>
      <c r="L66">
        <v>13542.951690958</v>
      </c>
      <c r="M66">
        <v>12003.134219821701</v>
      </c>
      <c r="N66">
        <v>12003.134219821701</v>
      </c>
      <c r="O66">
        <v>10463.3167486855</v>
      </c>
      <c r="P66" t="s">
        <v>213</v>
      </c>
    </row>
    <row r="67" spans="1:16" x14ac:dyDescent="0.25">
      <c r="A67" t="s">
        <v>305</v>
      </c>
      <c r="B67" t="s">
        <v>306</v>
      </c>
      <c r="C67" t="s">
        <v>187</v>
      </c>
      <c r="D67" t="s">
        <v>334</v>
      </c>
      <c r="E67" t="s">
        <v>335</v>
      </c>
      <c r="G67" t="s">
        <v>312</v>
      </c>
      <c r="H67" t="s">
        <v>310</v>
      </c>
      <c r="I67" t="s">
        <v>311</v>
      </c>
      <c r="J67" t="s">
        <v>336</v>
      </c>
      <c r="K67">
        <v>0.65</v>
      </c>
      <c r="L67">
        <v>884.85627960900899</v>
      </c>
      <c r="M67">
        <v>884.85627960900899</v>
      </c>
      <c r="N67">
        <v>884.85627960900899</v>
      </c>
      <c r="O67">
        <v>884.85627960900899</v>
      </c>
      <c r="P67" t="s">
        <v>213</v>
      </c>
    </row>
    <row r="68" spans="1:16" x14ac:dyDescent="0.25">
      <c r="A68" t="s">
        <v>305</v>
      </c>
      <c r="B68" t="s">
        <v>306</v>
      </c>
      <c r="C68" t="s">
        <v>187</v>
      </c>
      <c r="D68" t="s">
        <v>337</v>
      </c>
      <c r="E68" t="s">
        <v>338</v>
      </c>
      <c r="F68">
        <v>121.268536588274</v>
      </c>
      <c r="G68" t="s">
        <v>312</v>
      </c>
      <c r="H68" t="s">
        <v>310</v>
      </c>
      <c r="I68" t="s">
        <v>311</v>
      </c>
      <c r="J68" t="s">
        <v>339</v>
      </c>
      <c r="K68">
        <v>0.65</v>
      </c>
      <c r="L68">
        <v>6733.2980664777397</v>
      </c>
      <c r="M68">
        <v>2723.9691287609999</v>
      </c>
      <c r="N68">
        <v>987.87487214091004</v>
      </c>
      <c r="O68">
        <v>450.73444766435699</v>
      </c>
      <c r="P68" t="s">
        <v>213</v>
      </c>
    </row>
    <row r="69" spans="1:16" x14ac:dyDescent="0.25">
      <c r="A69" t="s">
        <v>305</v>
      </c>
      <c r="B69" t="s">
        <v>306</v>
      </c>
      <c r="C69" t="s">
        <v>187</v>
      </c>
      <c r="D69" t="s">
        <v>307</v>
      </c>
      <c r="E69" t="s">
        <v>3</v>
      </c>
      <c r="F69">
        <v>529.83657968653802</v>
      </c>
      <c r="G69" t="s">
        <v>312</v>
      </c>
      <c r="H69" t="s">
        <v>310</v>
      </c>
      <c r="I69" t="s">
        <v>311</v>
      </c>
      <c r="J69" t="s">
        <v>308</v>
      </c>
      <c r="K69">
        <v>0.73</v>
      </c>
      <c r="L69">
        <v>10909.739294559</v>
      </c>
      <c r="M69">
        <v>6344.49972858407</v>
      </c>
      <c r="N69">
        <v>7190.9299098291003</v>
      </c>
      <c r="O69">
        <v>793.46358576977502</v>
      </c>
      <c r="P69" t="s">
        <v>213</v>
      </c>
    </row>
    <row r="70" spans="1:16" x14ac:dyDescent="0.25">
      <c r="A70" t="s">
        <v>305</v>
      </c>
      <c r="B70" t="s">
        <v>306</v>
      </c>
      <c r="C70" t="s">
        <v>187</v>
      </c>
      <c r="D70" t="s">
        <v>345</v>
      </c>
      <c r="E70" t="s">
        <v>346</v>
      </c>
      <c r="F70">
        <v>104.02614763557</v>
      </c>
      <c r="G70" t="s">
        <v>312</v>
      </c>
      <c r="H70" t="s">
        <v>310</v>
      </c>
      <c r="I70" t="s">
        <v>311</v>
      </c>
      <c r="J70" t="s">
        <v>347</v>
      </c>
      <c r="K70">
        <v>0.73</v>
      </c>
      <c r="L70">
        <v>13014.8669135741</v>
      </c>
      <c r="M70">
        <v>8663.7664386308006</v>
      </c>
      <c r="N70">
        <v>9816.7871788358098</v>
      </c>
      <c r="O70">
        <v>3159.6452234824201</v>
      </c>
      <c r="P70" t="s">
        <v>213</v>
      </c>
    </row>
    <row r="71" spans="1:16" x14ac:dyDescent="0.25">
      <c r="A71" t="s">
        <v>305</v>
      </c>
      <c r="B71" t="s">
        <v>306</v>
      </c>
      <c r="C71" t="s">
        <v>187</v>
      </c>
      <c r="D71" t="s">
        <v>334</v>
      </c>
      <c r="E71" t="s">
        <v>335</v>
      </c>
      <c r="F71">
        <v>100.62525435999601</v>
      </c>
      <c r="G71" t="s">
        <v>312</v>
      </c>
      <c r="H71" t="s">
        <v>310</v>
      </c>
      <c r="I71" t="s">
        <v>311</v>
      </c>
      <c r="J71" t="s">
        <v>336</v>
      </c>
      <c r="K71">
        <v>0.73</v>
      </c>
      <c r="L71">
        <v>966.212020183356</v>
      </c>
      <c r="M71">
        <v>634.89426886433898</v>
      </c>
      <c r="N71">
        <v>634.89426886433898</v>
      </c>
      <c r="O71">
        <v>303.57651754532299</v>
      </c>
      <c r="P71" t="s">
        <v>213</v>
      </c>
    </row>
    <row r="72" spans="1:16" x14ac:dyDescent="0.25">
      <c r="A72" t="s">
        <v>305</v>
      </c>
      <c r="B72" t="s">
        <v>306</v>
      </c>
      <c r="C72" t="s">
        <v>187</v>
      </c>
      <c r="D72" t="s">
        <v>337</v>
      </c>
      <c r="E72" t="s">
        <v>338</v>
      </c>
      <c r="F72">
        <v>121.268536588274</v>
      </c>
      <c r="G72" t="s">
        <v>312</v>
      </c>
      <c r="H72" t="s">
        <v>310</v>
      </c>
      <c r="I72" t="s">
        <v>311</v>
      </c>
      <c r="J72" t="s">
        <v>339</v>
      </c>
      <c r="K72">
        <v>0.73</v>
      </c>
      <c r="L72">
        <v>7274.87190615913</v>
      </c>
      <c r="M72">
        <v>2951.97593177613</v>
      </c>
      <c r="N72">
        <v>1137.59637572047</v>
      </c>
      <c r="O72">
        <v>443.45951344878398</v>
      </c>
      <c r="P72" t="s">
        <v>213</v>
      </c>
    </row>
    <row r="73" spans="1:16" x14ac:dyDescent="0.25">
      <c r="A73" t="s">
        <v>305</v>
      </c>
      <c r="B73" t="s">
        <v>306</v>
      </c>
      <c r="C73" t="s">
        <v>187</v>
      </c>
      <c r="D73" t="s">
        <v>307</v>
      </c>
      <c r="E73" t="s">
        <v>3</v>
      </c>
      <c r="F73">
        <v>529.83657968653802</v>
      </c>
      <c r="G73" t="s">
        <v>312</v>
      </c>
      <c r="H73" t="s">
        <v>310</v>
      </c>
      <c r="I73" t="s">
        <v>311</v>
      </c>
      <c r="J73" t="s">
        <v>308</v>
      </c>
      <c r="K73">
        <v>0.74</v>
      </c>
      <c r="L73">
        <v>11742.660042289201</v>
      </c>
      <c r="M73">
        <v>6938.5423282640704</v>
      </c>
      <c r="N73">
        <v>7940.7318578913</v>
      </c>
      <c r="O73">
        <v>873.66306853098899</v>
      </c>
      <c r="P73" t="s">
        <v>213</v>
      </c>
    </row>
    <row r="74" spans="1:16" x14ac:dyDescent="0.25">
      <c r="A74" t="s">
        <v>305</v>
      </c>
      <c r="B74" t="s">
        <v>306</v>
      </c>
      <c r="C74" t="s">
        <v>187</v>
      </c>
      <c r="D74" t="s">
        <v>345</v>
      </c>
      <c r="E74" t="s">
        <v>346</v>
      </c>
      <c r="F74">
        <v>104.02614763557</v>
      </c>
      <c r="G74" t="s">
        <v>312</v>
      </c>
      <c r="H74" t="s">
        <v>310</v>
      </c>
      <c r="I74" t="s">
        <v>311</v>
      </c>
      <c r="J74" t="s">
        <v>347</v>
      </c>
      <c r="K74">
        <v>0.74</v>
      </c>
      <c r="L74">
        <v>13549.265375007901</v>
      </c>
      <c r="M74">
        <v>8986.7085835955204</v>
      </c>
      <c r="N74">
        <v>10349.7908958098</v>
      </c>
      <c r="O74">
        <v>3061.0694799687799</v>
      </c>
      <c r="P74" t="s">
        <v>213</v>
      </c>
    </row>
    <row r="75" spans="1:16" x14ac:dyDescent="0.25">
      <c r="A75" t="s">
        <v>305</v>
      </c>
      <c r="B75" t="s">
        <v>306</v>
      </c>
      <c r="C75" t="s">
        <v>187</v>
      </c>
      <c r="D75" t="s">
        <v>334</v>
      </c>
      <c r="E75" t="s">
        <v>335</v>
      </c>
      <c r="G75" t="s">
        <v>312</v>
      </c>
      <c r="H75" t="s">
        <v>310</v>
      </c>
      <c r="I75" t="s">
        <v>311</v>
      </c>
      <c r="J75" t="s">
        <v>336</v>
      </c>
      <c r="K75">
        <v>0.74</v>
      </c>
      <c r="L75">
        <v>1119.6687533029601</v>
      </c>
      <c r="M75">
        <v>1119.6687533029601</v>
      </c>
      <c r="N75">
        <v>1119.6687533029601</v>
      </c>
      <c r="O75">
        <v>1119.6687533029601</v>
      </c>
      <c r="P75" t="s">
        <v>213</v>
      </c>
    </row>
    <row r="76" spans="1:16" x14ac:dyDescent="0.25">
      <c r="A76" t="s">
        <v>305</v>
      </c>
      <c r="B76" t="s">
        <v>306</v>
      </c>
      <c r="C76" t="s">
        <v>187</v>
      </c>
      <c r="D76" t="s">
        <v>337</v>
      </c>
      <c r="E76" t="s">
        <v>338</v>
      </c>
      <c r="F76">
        <v>121.268536588274</v>
      </c>
      <c r="G76" t="s">
        <v>312</v>
      </c>
      <c r="H76" t="s">
        <v>310</v>
      </c>
      <c r="I76" t="s">
        <v>311</v>
      </c>
      <c r="J76" t="s">
        <v>339</v>
      </c>
      <c r="K76">
        <v>0.74</v>
      </c>
      <c r="L76">
        <v>8490.0525138042103</v>
      </c>
      <c r="M76">
        <v>3429.69515471778</v>
      </c>
      <c r="N76">
        <v>1269.10131803791</v>
      </c>
      <c r="O76">
        <v>529.93163231122401</v>
      </c>
      <c r="P76" t="s">
        <v>213</v>
      </c>
    </row>
    <row r="77" spans="1:16" x14ac:dyDescent="0.25">
      <c r="A77" t="s">
        <v>305</v>
      </c>
      <c r="B77" t="s">
        <v>306</v>
      </c>
      <c r="C77" t="s">
        <v>187</v>
      </c>
      <c r="D77" t="s">
        <v>307</v>
      </c>
      <c r="E77" t="s">
        <v>3</v>
      </c>
      <c r="F77">
        <v>529.83657968653802</v>
      </c>
      <c r="G77" t="s">
        <v>312</v>
      </c>
      <c r="H77" t="s">
        <v>310</v>
      </c>
      <c r="I77" t="s">
        <v>311</v>
      </c>
      <c r="J77" t="s">
        <v>308</v>
      </c>
      <c r="K77">
        <v>0.78</v>
      </c>
      <c r="L77">
        <v>12166.069239444099</v>
      </c>
      <c r="M77">
        <v>6924.2194585152802</v>
      </c>
      <c r="N77">
        <v>7670.8307164459402</v>
      </c>
      <c r="O77">
        <v>708.62261052741201</v>
      </c>
      <c r="P77" t="s">
        <v>213</v>
      </c>
    </row>
    <row r="78" spans="1:16" x14ac:dyDescent="0.25">
      <c r="A78" t="s">
        <v>305</v>
      </c>
      <c r="B78" t="s">
        <v>306</v>
      </c>
      <c r="C78" t="s">
        <v>187</v>
      </c>
      <c r="D78" t="s">
        <v>345</v>
      </c>
      <c r="E78" t="s">
        <v>346</v>
      </c>
      <c r="F78">
        <v>104.02614763557</v>
      </c>
      <c r="G78" t="s">
        <v>312</v>
      </c>
      <c r="H78" t="s">
        <v>310</v>
      </c>
      <c r="I78" t="s">
        <v>311</v>
      </c>
      <c r="J78" t="s">
        <v>347</v>
      </c>
      <c r="K78">
        <v>0.78</v>
      </c>
      <c r="L78">
        <v>13464.492681819</v>
      </c>
      <c r="M78">
        <v>8808.7641319694594</v>
      </c>
      <c r="N78">
        <v>10014.346232304601</v>
      </c>
      <c r="O78">
        <v>2947.4534817847002</v>
      </c>
      <c r="P78" t="s">
        <v>213</v>
      </c>
    </row>
    <row r="79" spans="1:16" x14ac:dyDescent="0.25">
      <c r="A79" t="s">
        <v>305</v>
      </c>
      <c r="B79" t="s">
        <v>306</v>
      </c>
      <c r="C79" t="s">
        <v>187</v>
      </c>
      <c r="D79" t="s">
        <v>334</v>
      </c>
      <c r="E79" t="s">
        <v>335</v>
      </c>
      <c r="F79">
        <v>100.62525435999601</v>
      </c>
      <c r="G79" t="s">
        <v>312</v>
      </c>
      <c r="H79" t="s">
        <v>310</v>
      </c>
      <c r="I79" t="s">
        <v>311</v>
      </c>
      <c r="J79" t="s">
        <v>336</v>
      </c>
      <c r="K79">
        <v>0.78</v>
      </c>
      <c r="L79">
        <v>1046.8271499549001</v>
      </c>
      <c r="M79">
        <v>707.03395758921602</v>
      </c>
      <c r="N79">
        <v>707.03395758921602</v>
      </c>
      <c r="O79">
        <v>367.240765223533</v>
      </c>
      <c r="P79" t="s">
        <v>213</v>
      </c>
    </row>
    <row r="80" spans="1:16" x14ac:dyDescent="0.25">
      <c r="A80" t="s">
        <v>305</v>
      </c>
      <c r="B80" t="s">
        <v>306</v>
      </c>
      <c r="C80" t="s">
        <v>187</v>
      </c>
      <c r="D80" t="s">
        <v>337</v>
      </c>
      <c r="E80" t="s">
        <v>338</v>
      </c>
      <c r="F80">
        <v>121.268536588274</v>
      </c>
      <c r="G80" t="s">
        <v>312</v>
      </c>
      <c r="H80" t="s">
        <v>310</v>
      </c>
      <c r="I80" t="s">
        <v>311</v>
      </c>
      <c r="J80" t="s">
        <v>339</v>
      </c>
      <c r="K80">
        <v>0.78</v>
      </c>
      <c r="L80">
        <v>8757.7624921190509</v>
      </c>
      <c r="M80">
        <v>3554.54419255116</v>
      </c>
      <c r="N80">
        <v>1402.2415100220101</v>
      </c>
      <c r="O80">
        <v>503.62857551241001</v>
      </c>
      <c r="P80" t="s">
        <v>213</v>
      </c>
    </row>
    <row r="81" spans="1:16" x14ac:dyDescent="0.25">
      <c r="A81" t="s">
        <v>305</v>
      </c>
      <c r="B81" t="s">
        <v>306</v>
      </c>
      <c r="C81" t="s">
        <v>187</v>
      </c>
      <c r="D81" t="s">
        <v>307</v>
      </c>
      <c r="E81" t="s">
        <v>3</v>
      </c>
      <c r="F81">
        <v>529.83657968653802</v>
      </c>
      <c r="G81" t="s">
        <v>312</v>
      </c>
      <c r="H81" t="s">
        <v>310</v>
      </c>
      <c r="I81" t="s">
        <v>311</v>
      </c>
      <c r="J81" t="s">
        <v>308</v>
      </c>
      <c r="K81">
        <v>0.82</v>
      </c>
      <c r="L81">
        <v>11823.489669153299</v>
      </c>
      <c r="M81">
        <v>6924.8941949027803</v>
      </c>
      <c r="N81">
        <v>8020.3310982875901</v>
      </c>
      <c r="O81">
        <v>886.81385682219195</v>
      </c>
      <c r="P81" t="s">
        <v>213</v>
      </c>
    </row>
    <row r="82" spans="1:16" x14ac:dyDescent="0.25">
      <c r="A82" t="s">
        <v>305</v>
      </c>
      <c r="B82" t="s">
        <v>306</v>
      </c>
      <c r="C82" t="s">
        <v>187</v>
      </c>
      <c r="D82" t="s">
        <v>345</v>
      </c>
      <c r="E82" t="s">
        <v>346</v>
      </c>
      <c r="F82">
        <v>104.02614763557</v>
      </c>
      <c r="G82" t="s">
        <v>312</v>
      </c>
      <c r="H82" t="s">
        <v>310</v>
      </c>
      <c r="I82" t="s">
        <v>311</v>
      </c>
      <c r="J82" t="s">
        <v>347</v>
      </c>
      <c r="K82">
        <v>0.82</v>
      </c>
      <c r="L82">
        <v>11640.782330816601</v>
      </c>
      <c r="M82">
        <v>7660.6931416180996</v>
      </c>
      <c r="N82">
        <v>9281.8255904628804</v>
      </c>
      <c r="O82">
        <v>2059.4715035747599</v>
      </c>
      <c r="P82" t="s">
        <v>213</v>
      </c>
    </row>
    <row r="83" spans="1:16" x14ac:dyDescent="0.25">
      <c r="A83" t="s">
        <v>305</v>
      </c>
      <c r="B83" t="s">
        <v>306</v>
      </c>
      <c r="C83" t="s">
        <v>187</v>
      </c>
      <c r="D83" t="s">
        <v>334</v>
      </c>
      <c r="E83" t="s">
        <v>335</v>
      </c>
      <c r="G83" t="s">
        <v>312</v>
      </c>
      <c r="H83" t="s">
        <v>310</v>
      </c>
      <c r="I83" t="s">
        <v>311</v>
      </c>
      <c r="J83" t="s">
        <v>336</v>
      </c>
      <c r="K83">
        <v>0.82</v>
      </c>
      <c r="L83">
        <v>1313.8812715789099</v>
      </c>
      <c r="M83">
        <v>1313.8812715789099</v>
      </c>
      <c r="N83">
        <v>1313.8812715789099</v>
      </c>
      <c r="O83">
        <v>1313.8812715789099</v>
      </c>
      <c r="P83" t="s">
        <v>213</v>
      </c>
    </row>
    <row r="84" spans="1:16" x14ac:dyDescent="0.25">
      <c r="A84" t="s">
        <v>305</v>
      </c>
      <c r="B84" t="s">
        <v>306</v>
      </c>
      <c r="C84" t="s">
        <v>187</v>
      </c>
      <c r="D84" t="s">
        <v>337</v>
      </c>
      <c r="E84" t="s">
        <v>338</v>
      </c>
      <c r="F84">
        <v>121.268536588274</v>
      </c>
      <c r="G84" t="s">
        <v>312</v>
      </c>
      <c r="H84" t="s">
        <v>310</v>
      </c>
      <c r="I84" t="s">
        <v>311</v>
      </c>
      <c r="J84" t="s">
        <v>339</v>
      </c>
      <c r="K84">
        <v>0.82</v>
      </c>
      <c r="L84">
        <v>9749.9287193026594</v>
      </c>
      <c r="M84">
        <v>3931.35898333261</v>
      </c>
      <c r="N84">
        <v>1450.9887802861399</v>
      </c>
      <c r="O84">
        <v>593.15945040904501</v>
      </c>
      <c r="P84" t="s">
        <v>213</v>
      </c>
    </row>
    <row r="85" spans="1:16" x14ac:dyDescent="0.25">
      <c r="A85" t="s">
        <v>305</v>
      </c>
      <c r="B85" t="s">
        <v>306</v>
      </c>
      <c r="C85" t="s">
        <v>187</v>
      </c>
      <c r="D85" t="s">
        <v>340</v>
      </c>
      <c r="E85" t="s">
        <v>341</v>
      </c>
      <c r="G85" t="s">
        <v>309</v>
      </c>
      <c r="H85" t="s">
        <v>310</v>
      </c>
      <c r="I85" t="s">
        <v>311</v>
      </c>
      <c r="J85" t="s">
        <v>342</v>
      </c>
      <c r="K85">
        <v>0.21</v>
      </c>
      <c r="L85">
        <v>1284.94586011151</v>
      </c>
      <c r="M85">
        <v>754.97628413377799</v>
      </c>
      <c r="N85">
        <v>772.75223750542295</v>
      </c>
      <c r="O85">
        <v>32.104425195182898</v>
      </c>
      <c r="P85" t="s">
        <v>213</v>
      </c>
    </row>
    <row r="86" spans="1:16" x14ac:dyDescent="0.25">
      <c r="A86" t="s">
        <v>305</v>
      </c>
      <c r="B86" t="s">
        <v>306</v>
      </c>
      <c r="C86" t="s">
        <v>187</v>
      </c>
      <c r="D86" t="s">
        <v>340</v>
      </c>
      <c r="E86" t="s">
        <v>341</v>
      </c>
      <c r="G86" t="s">
        <v>309</v>
      </c>
      <c r="H86" t="s">
        <v>310</v>
      </c>
      <c r="I86" t="s">
        <v>311</v>
      </c>
      <c r="J86" t="s">
        <v>342</v>
      </c>
      <c r="K86">
        <v>0.22</v>
      </c>
      <c r="L86">
        <v>1339.6012674317701</v>
      </c>
      <c r="M86">
        <v>770.63257473425006</v>
      </c>
      <c r="N86">
        <v>778.50531936606001</v>
      </c>
      <c r="O86">
        <v>34.690235169455597</v>
      </c>
      <c r="P86" t="s">
        <v>213</v>
      </c>
    </row>
    <row r="87" spans="1:16" x14ac:dyDescent="0.25">
      <c r="A87" t="s">
        <v>305</v>
      </c>
      <c r="B87" t="s">
        <v>306</v>
      </c>
      <c r="C87" t="s">
        <v>187</v>
      </c>
      <c r="D87" t="s">
        <v>340</v>
      </c>
      <c r="E87" t="s">
        <v>341</v>
      </c>
      <c r="G87" t="s">
        <v>312</v>
      </c>
      <c r="H87" t="s">
        <v>310</v>
      </c>
      <c r="I87" t="s">
        <v>311</v>
      </c>
      <c r="J87" t="s">
        <v>342</v>
      </c>
      <c r="K87">
        <v>0.25</v>
      </c>
      <c r="L87">
        <v>1611.4728759607999</v>
      </c>
      <c r="M87">
        <v>1211.2655683834901</v>
      </c>
      <c r="N87">
        <v>1288.68646755502</v>
      </c>
      <c r="O87">
        <v>604.93071145917997</v>
      </c>
      <c r="P87" t="s">
        <v>213</v>
      </c>
    </row>
    <row r="88" spans="1:16" x14ac:dyDescent="0.25">
      <c r="A88" t="s">
        <v>305</v>
      </c>
      <c r="B88" t="s">
        <v>306</v>
      </c>
      <c r="C88" t="s">
        <v>187</v>
      </c>
      <c r="D88" t="s">
        <v>340</v>
      </c>
      <c r="E88" t="s">
        <v>341</v>
      </c>
      <c r="G88" t="s">
        <v>309</v>
      </c>
      <c r="H88" t="s">
        <v>310</v>
      </c>
      <c r="I88" t="s">
        <v>311</v>
      </c>
      <c r="J88" t="s">
        <v>342</v>
      </c>
      <c r="K88">
        <v>0.26</v>
      </c>
      <c r="L88">
        <v>1461.0742487305399</v>
      </c>
      <c r="M88">
        <v>812.52652534953097</v>
      </c>
      <c r="N88">
        <v>837.32559672736102</v>
      </c>
      <c r="O88">
        <v>36.530819005783201</v>
      </c>
      <c r="P88" t="s">
        <v>213</v>
      </c>
    </row>
    <row r="89" spans="1:16" x14ac:dyDescent="0.25">
      <c r="A89" t="s">
        <v>305</v>
      </c>
      <c r="B89" t="s">
        <v>306</v>
      </c>
      <c r="C89" t="s">
        <v>187</v>
      </c>
      <c r="D89" t="s">
        <v>340</v>
      </c>
      <c r="E89" t="s">
        <v>341</v>
      </c>
      <c r="G89" t="s">
        <v>309</v>
      </c>
      <c r="H89" t="s">
        <v>310</v>
      </c>
      <c r="I89" t="s">
        <v>311</v>
      </c>
      <c r="J89" t="s">
        <v>342</v>
      </c>
      <c r="K89">
        <v>0.31</v>
      </c>
      <c r="L89">
        <v>1445.92884001578</v>
      </c>
      <c r="M89">
        <v>854.15040208178198</v>
      </c>
      <c r="N89">
        <v>869.88640062939101</v>
      </c>
      <c r="O89">
        <v>44.974860291216103</v>
      </c>
      <c r="P89" t="s">
        <v>213</v>
      </c>
    </row>
    <row r="90" spans="1:16" x14ac:dyDescent="0.25">
      <c r="A90" t="s">
        <v>305</v>
      </c>
      <c r="B90" t="s">
        <v>306</v>
      </c>
      <c r="C90" t="s">
        <v>187</v>
      </c>
      <c r="D90" t="s">
        <v>340</v>
      </c>
      <c r="E90" t="s">
        <v>341</v>
      </c>
      <c r="G90" t="s">
        <v>312</v>
      </c>
      <c r="H90" t="s">
        <v>310</v>
      </c>
      <c r="I90" t="s">
        <v>311</v>
      </c>
      <c r="J90" t="s">
        <v>342</v>
      </c>
      <c r="K90">
        <v>0.35</v>
      </c>
      <c r="L90">
        <v>1767.43133333538</v>
      </c>
      <c r="M90">
        <v>1209.9992226182001</v>
      </c>
      <c r="N90">
        <v>1123.1161689328801</v>
      </c>
      <c r="O90">
        <v>439.64340450243401</v>
      </c>
      <c r="P90" t="s">
        <v>213</v>
      </c>
    </row>
    <row r="91" spans="1:16" x14ac:dyDescent="0.25">
      <c r="A91" t="s">
        <v>305</v>
      </c>
      <c r="B91" t="s">
        <v>306</v>
      </c>
      <c r="C91" t="s">
        <v>187</v>
      </c>
      <c r="D91" t="s">
        <v>340</v>
      </c>
      <c r="E91" t="s">
        <v>341</v>
      </c>
      <c r="G91" t="s">
        <v>309</v>
      </c>
      <c r="H91" t="s">
        <v>310</v>
      </c>
      <c r="I91" t="s">
        <v>311</v>
      </c>
      <c r="J91" t="s">
        <v>342</v>
      </c>
      <c r="K91">
        <v>0.36</v>
      </c>
      <c r="L91">
        <v>1686.78888212331</v>
      </c>
      <c r="M91">
        <v>1122.42436833907</v>
      </c>
      <c r="N91">
        <v>1122.4096851910599</v>
      </c>
      <c r="O91">
        <v>391.702229453158</v>
      </c>
      <c r="P91" t="s">
        <v>213</v>
      </c>
    </row>
    <row r="92" spans="1:16" x14ac:dyDescent="0.25">
      <c r="A92" t="s">
        <v>305</v>
      </c>
      <c r="B92" t="s">
        <v>306</v>
      </c>
      <c r="C92" t="s">
        <v>187</v>
      </c>
      <c r="D92" t="s">
        <v>340</v>
      </c>
      <c r="E92" t="s">
        <v>341</v>
      </c>
      <c r="G92" t="s">
        <v>309</v>
      </c>
      <c r="H92" t="s">
        <v>310</v>
      </c>
      <c r="I92" t="s">
        <v>311</v>
      </c>
      <c r="J92" t="s">
        <v>342</v>
      </c>
      <c r="K92">
        <v>0.41</v>
      </c>
      <c r="L92">
        <v>1790.1791398</v>
      </c>
      <c r="M92">
        <v>1185.45911335549</v>
      </c>
      <c r="N92">
        <v>1152.6693056931899</v>
      </c>
      <c r="O92">
        <v>431.24053697787798</v>
      </c>
      <c r="P92" t="s">
        <v>213</v>
      </c>
    </row>
    <row r="93" spans="1:16" x14ac:dyDescent="0.25">
      <c r="A93" t="s">
        <v>305</v>
      </c>
      <c r="B93" t="s">
        <v>306</v>
      </c>
      <c r="C93" t="s">
        <v>187</v>
      </c>
      <c r="D93" t="s">
        <v>340</v>
      </c>
      <c r="E93" t="s">
        <v>341</v>
      </c>
      <c r="G93" t="s">
        <v>312</v>
      </c>
      <c r="H93" t="s">
        <v>310</v>
      </c>
      <c r="I93" t="s">
        <v>311</v>
      </c>
      <c r="J93" t="s">
        <v>342</v>
      </c>
      <c r="K93">
        <v>0.42</v>
      </c>
      <c r="L93">
        <v>1966.1866674272601</v>
      </c>
      <c r="M93">
        <v>1183.2941352656201</v>
      </c>
      <c r="N93">
        <v>1214.3079683394401</v>
      </c>
      <c r="O93">
        <v>53.274523519648497</v>
      </c>
      <c r="P93" t="s">
        <v>213</v>
      </c>
    </row>
    <row r="94" spans="1:16" x14ac:dyDescent="0.25">
      <c r="A94" t="s">
        <v>305</v>
      </c>
      <c r="B94" t="s">
        <v>306</v>
      </c>
      <c r="C94" t="s">
        <v>187</v>
      </c>
      <c r="D94" t="s">
        <v>340</v>
      </c>
      <c r="E94" t="s">
        <v>341</v>
      </c>
      <c r="G94" t="s">
        <v>312</v>
      </c>
      <c r="H94" t="s">
        <v>310</v>
      </c>
      <c r="I94" t="s">
        <v>311</v>
      </c>
      <c r="J94" t="s">
        <v>342</v>
      </c>
      <c r="K94">
        <v>0.45</v>
      </c>
      <c r="L94">
        <v>1999.5250526924599</v>
      </c>
      <c r="M94">
        <v>1220.7906333999499</v>
      </c>
      <c r="N94">
        <v>1291.70353943635</v>
      </c>
      <c r="O94">
        <v>36.548751514455397</v>
      </c>
      <c r="P94" t="s">
        <v>213</v>
      </c>
    </row>
    <row r="95" spans="1:16" x14ac:dyDescent="0.25">
      <c r="A95" t="s">
        <v>305</v>
      </c>
      <c r="B95" t="s">
        <v>306</v>
      </c>
      <c r="C95" t="s">
        <v>187</v>
      </c>
      <c r="D95" t="s">
        <v>340</v>
      </c>
      <c r="E95" t="s">
        <v>341</v>
      </c>
      <c r="G95" t="s">
        <v>309</v>
      </c>
      <c r="H95" t="s">
        <v>310</v>
      </c>
      <c r="I95" t="s">
        <v>311</v>
      </c>
      <c r="J95" t="s">
        <v>342</v>
      </c>
      <c r="K95">
        <v>0.46</v>
      </c>
      <c r="L95">
        <v>1756.70117753566</v>
      </c>
      <c r="M95">
        <v>1058.2206493941601</v>
      </c>
      <c r="N95">
        <v>1152.7080528465999</v>
      </c>
      <c r="O95">
        <v>52.216372442919997</v>
      </c>
      <c r="P95" t="s">
        <v>213</v>
      </c>
    </row>
    <row r="96" spans="1:16" x14ac:dyDescent="0.25">
      <c r="A96" t="s">
        <v>305</v>
      </c>
      <c r="B96" t="s">
        <v>306</v>
      </c>
      <c r="C96" t="s">
        <v>187</v>
      </c>
      <c r="D96" t="s">
        <v>340</v>
      </c>
      <c r="E96" t="s">
        <v>341</v>
      </c>
      <c r="G96" t="s">
        <v>309</v>
      </c>
      <c r="H96" t="s">
        <v>310</v>
      </c>
      <c r="I96" t="s">
        <v>311</v>
      </c>
      <c r="J96" t="s">
        <v>342</v>
      </c>
      <c r="K96">
        <v>0.51</v>
      </c>
      <c r="L96">
        <v>1516.21029426513</v>
      </c>
      <c r="M96">
        <v>1093.6765319118999</v>
      </c>
      <c r="N96">
        <v>1158.1460204402799</v>
      </c>
      <c r="O96">
        <v>445.02150859831198</v>
      </c>
      <c r="P96" t="s">
        <v>213</v>
      </c>
    </row>
    <row r="97" spans="1:16" x14ac:dyDescent="0.25">
      <c r="A97" t="s">
        <v>305</v>
      </c>
      <c r="B97" t="s">
        <v>306</v>
      </c>
      <c r="C97" t="s">
        <v>187</v>
      </c>
      <c r="D97" t="s">
        <v>340</v>
      </c>
      <c r="E97" t="s">
        <v>341</v>
      </c>
      <c r="G97" t="s">
        <v>312</v>
      </c>
      <c r="H97" t="s">
        <v>310</v>
      </c>
      <c r="I97" t="s">
        <v>311</v>
      </c>
      <c r="J97" t="s">
        <v>342</v>
      </c>
      <c r="K97">
        <v>0.53</v>
      </c>
      <c r="L97">
        <v>2239.7601317416002</v>
      </c>
      <c r="M97">
        <v>1514.85340285549</v>
      </c>
      <c r="N97">
        <v>1386.09750929866</v>
      </c>
      <c r="O97">
        <v>605.89343249091201</v>
      </c>
      <c r="P97" t="s">
        <v>213</v>
      </c>
    </row>
    <row r="98" spans="1:16" x14ac:dyDescent="0.25">
      <c r="A98" t="s">
        <v>305</v>
      </c>
      <c r="B98" t="s">
        <v>306</v>
      </c>
      <c r="C98" t="s">
        <v>187</v>
      </c>
      <c r="D98" t="s">
        <v>340</v>
      </c>
      <c r="E98" t="s">
        <v>341</v>
      </c>
      <c r="G98" t="s">
        <v>312</v>
      </c>
      <c r="H98" t="s">
        <v>310</v>
      </c>
      <c r="I98" t="s">
        <v>311</v>
      </c>
      <c r="J98" t="s">
        <v>342</v>
      </c>
      <c r="K98">
        <v>0.55000000000000004</v>
      </c>
      <c r="L98">
        <v>2341.6999489899199</v>
      </c>
      <c r="M98">
        <v>1319.6024164942801</v>
      </c>
      <c r="N98">
        <v>1363.5432066770099</v>
      </c>
      <c r="O98">
        <v>62.180290271234703</v>
      </c>
      <c r="P98" t="s">
        <v>213</v>
      </c>
    </row>
    <row r="99" spans="1:16" x14ac:dyDescent="0.25">
      <c r="A99" t="s">
        <v>305</v>
      </c>
      <c r="B99" t="s">
        <v>306</v>
      </c>
      <c r="C99" t="s">
        <v>187</v>
      </c>
      <c r="D99" t="s">
        <v>340</v>
      </c>
      <c r="E99" t="s">
        <v>341</v>
      </c>
      <c r="G99" t="s">
        <v>312</v>
      </c>
      <c r="H99" t="s">
        <v>310</v>
      </c>
      <c r="I99" t="s">
        <v>311</v>
      </c>
      <c r="J99" t="s">
        <v>342</v>
      </c>
      <c r="K99">
        <v>0.63</v>
      </c>
      <c r="L99">
        <v>2464.1542860473601</v>
      </c>
      <c r="M99">
        <v>1483.73718737487</v>
      </c>
      <c r="N99">
        <v>1577.30088043303</v>
      </c>
      <c r="O99">
        <v>73.338888300491305</v>
      </c>
      <c r="P99" t="s">
        <v>213</v>
      </c>
    </row>
    <row r="100" spans="1:16" x14ac:dyDescent="0.25">
      <c r="A100" t="s">
        <v>305</v>
      </c>
      <c r="B100" t="s">
        <v>306</v>
      </c>
      <c r="C100" t="s">
        <v>187</v>
      </c>
      <c r="D100" t="s">
        <v>340</v>
      </c>
      <c r="E100" t="s">
        <v>341</v>
      </c>
      <c r="G100" t="s">
        <v>312</v>
      </c>
      <c r="H100" t="s">
        <v>310</v>
      </c>
      <c r="I100" t="s">
        <v>311</v>
      </c>
      <c r="J100" t="s">
        <v>342</v>
      </c>
      <c r="K100">
        <v>0.65</v>
      </c>
      <c r="L100">
        <v>2471.5893690625398</v>
      </c>
      <c r="M100">
        <v>1857.1467143192101</v>
      </c>
      <c r="N100">
        <v>1979.1267981081301</v>
      </c>
      <c r="O100">
        <v>785.57072374903601</v>
      </c>
      <c r="P100" t="s">
        <v>213</v>
      </c>
    </row>
    <row r="101" spans="1:16" x14ac:dyDescent="0.25">
      <c r="A101" t="s">
        <v>305</v>
      </c>
      <c r="B101" t="s">
        <v>306</v>
      </c>
      <c r="C101" t="s">
        <v>187</v>
      </c>
      <c r="D101" t="s">
        <v>340</v>
      </c>
      <c r="E101" t="s">
        <v>341</v>
      </c>
      <c r="G101" t="s">
        <v>312</v>
      </c>
      <c r="H101" t="s">
        <v>310</v>
      </c>
      <c r="I101" t="s">
        <v>311</v>
      </c>
      <c r="J101" t="s">
        <v>342</v>
      </c>
      <c r="K101">
        <v>0.73</v>
      </c>
      <c r="L101">
        <v>2620.1641465000798</v>
      </c>
      <c r="M101">
        <v>1561.0005511347499</v>
      </c>
      <c r="N101">
        <v>1613.80348052196</v>
      </c>
      <c r="O101">
        <v>74.059208780039697</v>
      </c>
      <c r="P101" t="s">
        <v>213</v>
      </c>
    </row>
    <row r="102" spans="1:16" x14ac:dyDescent="0.25">
      <c r="A102" t="s">
        <v>305</v>
      </c>
      <c r="B102" t="s">
        <v>306</v>
      </c>
      <c r="C102" t="s">
        <v>187</v>
      </c>
      <c r="D102" t="s">
        <v>340</v>
      </c>
      <c r="E102" t="s">
        <v>341</v>
      </c>
      <c r="G102" t="s">
        <v>312</v>
      </c>
      <c r="H102" t="s">
        <v>310</v>
      </c>
      <c r="I102" t="s">
        <v>311</v>
      </c>
      <c r="J102" t="s">
        <v>342</v>
      </c>
      <c r="K102">
        <v>0.74</v>
      </c>
      <c r="L102">
        <v>2709.74320502007</v>
      </c>
      <c r="M102">
        <v>1638.2177906192001</v>
      </c>
      <c r="N102">
        <v>1795.27724649112</v>
      </c>
      <c r="O102">
        <v>73.8386177812055</v>
      </c>
      <c r="P102" t="s">
        <v>213</v>
      </c>
    </row>
    <row r="103" spans="1:16" x14ac:dyDescent="0.25">
      <c r="A103" t="s">
        <v>305</v>
      </c>
      <c r="B103" t="s">
        <v>306</v>
      </c>
      <c r="C103" t="s">
        <v>187</v>
      </c>
      <c r="D103" t="s">
        <v>340</v>
      </c>
      <c r="E103" t="s">
        <v>341</v>
      </c>
      <c r="G103" t="s">
        <v>312</v>
      </c>
      <c r="H103" t="s">
        <v>310</v>
      </c>
      <c r="I103" t="s">
        <v>311</v>
      </c>
      <c r="J103" t="s">
        <v>342</v>
      </c>
      <c r="K103">
        <v>0.78</v>
      </c>
      <c r="L103">
        <v>2838.7803453188899</v>
      </c>
      <c r="M103">
        <v>1673.63101176947</v>
      </c>
      <c r="N103">
        <v>1770.5031544493199</v>
      </c>
      <c r="O103">
        <v>77.936395016175695</v>
      </c>
      <c r="P103" t="s">
        <v>213</v>
      </c>
    </row>
    <row r="104" spans="1:16" x14ac:dyDescent="0.25">
      <c r="A104" t="s">
        <v>305</v>
      </c>
      <c r="B104" t="s">
        <v>306</v>
      </c>
      <c r="C104" t="s">
        <v>187</v>
      </c>
      <c r="D104" t="s">
        <v>340</v>
      </c>
      <c r="E104" t="s">
        <v>341</v>
      </c>
      <c r="G104" t="s">
        <v>312</v>
      </c>
      <c r="H104" t="s">
        <v>310</v>
      </c>
      <c r="I104" t="s">
        <v>311</v>
      </c>
      <c r="J104" t="s">
        <v>342</v>
      </c>
      <c r="K104">
        <v>0.82</v>
      </c>
      <c r="L104">
        <v>2747.4196602462498</v>
      </c>
      <c r="M104">
        <v>1982.0675947428001</v>
      </c>
      <c r="N104">
        <v>2018.2216296868</v>
      </c>
      <c r="O104">
        <v>861.82833275988696</v>
      </c>
      <c r="P104" t="s">
        <v>213</v>
      </c>
    </row>
    <row r="108" spans="1:16" x14ac:dyDescent="0.25">
      <c r="A108" t="s">
        <v>313</v>
      </c>
      <c r="B108" t="s">
        <v>314</v>
      </c>
      <c r="C108" t="s">
        <v>315</v>
      </c>
      <c r="D108" t="s">
        <v>316</v>
      </c>
      <c r="E108" t="s">
        <v>317</v>
      </c>
      <c r="H108" t="s">
        <v>323</v>
      </c>
      <c r="I108" t="s">
        <v>329</v>
      </c>
      <c r="J108" t="s">
        <v>330</v>
      </c>
      <c r="K108" t="s">
        <v>331</v>
      </c>
      <c r="L108" t="s">
        <v>320</v>
      </c>
      <c r="N108" t="s">
        <v>328</v>
      </c>
      <c r="O108" t="s">
        <v>332</v>
      </c>
      <c r="P108" t="s">
        <v>333</v>
      </c>
    </row>
    <row r="109" spans="1:16" x14ac:dyDescent="0.25">
      <c r="A109" t="s">
        <v>305</v>
      </c>
      <c r="B109" t="s">
        <v>306</v>
      </c>
      <c r="C109" t="s">
        <v>187</v>
      </c>
      <c r="D109" t="s">
        <v>343</v>
      </c>
      <c r="E109" t="s">
        <v>344</v>
      </c>
      <c r="H109">
        <v>0.21</v>
      </c>
      <c r="I109" t="s">
        <v>350</v>
      </c>
      <c r="J109">
        <v>953.53640567815705</v>
      </c>
      <c r="K109">
        <v>7.7122196127802398E-2</v>
      </c>
      <c r="L109" t="s">
        <v>310</v>
      </c>
      <c r="N109" t="s">
        <v>213</v>
      </c>
      <c r="O109">
        <v>2</v>
      </c>
      <c r="P109">
        <v>476.76820283907801</v>
      </c>
    </row>
    <row r="110" spans="1:16" x14ac:dyDescent="0.25">
      <c r="A110" t="s">
        <v>305</v>
      </c>
      <c r="B110" t="s">
        <v>306</v>
      </c>
      <c r="C110" t="s">
        <v>187</v>
      </c>
      <c r="D110" t="s">
        <v>343</v>
      </c>
      <c r="E110" t="s">
        <v>344</v>
      </c>
      <c r="H110">
        <v>0.22</v>
      </c>
      <c r="I110" t="s">
        <v>350</v>
      </c>
      <c r="J110">
        <v>987.53776182143599</v>
      </c>
      <c r="K110">
        <v>7.98722319329149E-2</v>
      </c>
      <c r="L110" t="s">
        <v>310</v>
      </c>
      <c r="N110" t="s">
        <v>213</v>
      </c>
      <c r="O110">
        <v>2</v>
      </c>
      <c r="P110">
        <v>493.768880910718</v>
      </c>
    </row>
    <row r="111" spans="1:16" x14ac:dyDescent="0.25">
      <c r="A111" t="s">
        <v>305</v>
      </c>
      <c r="B111" t="s">
        <v>306</v>
      </c>
      <c r="C111" t="s">
        <v>187</v>
      </c>
      <c r="D111" t="s">
        <v>343</v>
      </c>
      <c r="E111" t="s">
        <v>344</v>
      </c>
      <c r="H111">
        <v>0.25</v>
      </c>
      <c r="I111" t="s">
        <v>350</v>
      </c>
      <c r="J111">
        <v>874.87972126254897</v>
      </c>
      <c r="K111">
        <v>7.0760429334064803E-2</v>
      </c>
      <c r="L111" t="s">
        <v>310</v>
      </c>
      <c r="N111" t="s">
        <v>213</v>
      </c>
      <c r="O111">
        <v>2</v>
      </c>
      <c r="P111">
        <v>437.43986063127397</v>
      </c>
    </row>
    <row r="112" spans="1:16" x14ac:dyDescent="0.25">
      <c r="A112" t="s">
        <v>305</v>
      </c>
      <c r="B112" t="s">
        <v>306</v>
      </c>
      <c r="C112" t="s">
        <v>187</v>
      </c>
      <c r="D112" t="s">
        <v>343</v>
      </c>
      <c r="E112" t="s">
        <v>344</v>
      </c>
      <c r="H112">
        <v>0.26</v>
      </c>
      <c r="I112" t="s">
        <v>350</v>
      </c>
      <c r="J112">
        <v>1093.1644106897199</v>
      </c>
      <c r="K112">
        <v>8.8415334306179094E-2</v>
      </c>
      <c r="L112" t="s">
        <v>310</v>
      </c>
      <c r="N112" t="s">
        <v>213</v>
      </c>
      <c r="O112">
        <v>2</v>
      </c>
      <c r="P112">
        <v>546.58220534486395</v>
      </c>
    </row>
    <row r="113" spans="1:16" x14ac:dyDescent="0.25">
      <c r="A113" t="s">
        <v>305</v>
      </c>
      <c r="B113" t="s">
        <v>306</v>
      </c>
      <c r="C113" t="s">
        <v>187</v>
      </c>
      <c r="D113" t="s">
        <v>343</v>
      </c>
      <c r="E113" t="s">
        <v>344</v>
      </c>
      <c r="H113">
        <v>0.31</v>
      </c>
      <c r="I113" t="s">
        <v>350</v>
      </c>
      <c r="J113">
        <v>1115.40789853861</v>
      </c>
      <c r="K113">
        <v>9.0214391607224595E-2</v>
      </c>
      <c r="L113" t="s">
        <v>310</v>
      </c>
      <c r="N113" t="s">
        <v>213</v>
      </c>
      <c r="O113">
        <v>2</v>
      </c>
      <c r="P113">
        <v>557.70394926930601</v>
      </c>
    </row>
    <row r="114" spans="1:16" x14ac:dyDescent="0.25">
      <c r="A114" t="s">
        <v>305</v>
      </c>
      <c r="B114" t="s">
        <v>306</v>
      </c>
      <c r="C114" t="s">
        <v>187</v>
      </c>
      <c r="D114" t="s">
        <v>343</v>
      </c>
      <c r="E114" t="s">
        <v>344</v>
      </c>
      <c r="H114">
        <v>0.35</v>
      </c>
      <c r="I114" t="s">
        <v>350</v>
      </c>
      <c r="J114">
        <v>981.12912138020795</v>
      </c>
      <c r="K114">
        <v>7.9353899940473094E-2</v>
      </c>
      <c r="L114" t="s">
        <v>310</v>
      </c>
      <c r="N114" t="s">
        <v>213</v>
      </c>
      <c r="O114">
        <v>2</v>
      </c>
      <c r="P114">
        <v>490.56456069010397</v>
      </c>
    </row>
    <row r="115" spans="1:16" x14ac:dyDescent="0.25">
      <c r="A115" t="s">
        <v>305</v>
      </c>
      <c r="B115" t="s">
        <v>306</v>
      </c>
      <c r="C115" t="s">
        <v>187</v>
      </c>
      <c r="D115" t="s">
        <v>343</v>
      </c>
      <c r="E115" t="s">
        <v>344</v>
      </c>
      <c r="H115">
        <v>0.36</v>
      </c>
      <c r="I115" t="s">
        <v>350</v>
      </c>
      <c r="J115">
        <v>1419.8302984785</v>
      </c>
      <c r="K115">
        <v>0.11483613011039399</v>
      </c>
      <c r="L115" t="s">
        <v>310</v>
      </c>
      <c r="N115" t="s">
        <v>213</v>
      </c>
      <c r="O115">
        <v>2</v>
      </c>
      <c r="P115">
        <v>709.91514923925001</v>
      </c>
    </row>
    <row r="116" spans="1:16" x14ac:dyDescent="0.25">
      <c r="A116" t="s">
        <v>305</v>
      </c>
      <c r="B116" t="s">
        <v>306</v>
      </c>
      <c r="C116" t="s">
        <v>187</v>
      </c>
      <c r="D116" t="s">
        <v>343</v>
      </c>
      <c r="E116" t="s">
        <v>344</v>
      </c>
      <c r="H116">
        <v>0.41</v>
      </c>
      <c r="I116" t="s">
        <v>350</v>
      </c>
      <c r="J116">
        <v>1535.1996158884399</v>
      </c>
      <c r="K116">
        <v>0.12416722126898801</v>
      </c>
      <c r="L116" t="s">
        <v>310</v>
      </c>
      <c r="N116" t="s">
        <v>213</v>
      </c>
      <c r="O116">
        <v>2</v>
      </c>
      <c r="P116">
        <v>767.59980794422404</v>
      </c>
    </row>
    <row r="117" spans="1:16" x14ac:dyDescent="0.25">
      <c r="A117" t="s">
        <v>305</v>
      </c>
      <c r="B117" t="s">
        <v>306</v>
      </c>
      <c r="C117" t="s">
        <v>187</v>
      </c>
      <c r="D117" t="s">
        <v>343</v>
      </c>
      <c r="E117" t="s">
        <v>344</v>
      </c>
      <c r="H117">
        <v>0.42</v>
      </c>
      <c r="I117" t="s">
        <v>350</v>
      </c>
      <c r="J117">
        <v>1050.95162401262</v>
      </c>
      <c r="K117">
        <v>8.5001156521433294E-2</v>
      </c>
      <c r="L117" t="s">
        <v>310</v>
      </c>
      <c r="N117" t="s">
        <v>213</v>
      </c>
      <c r="O117">
        <v>2</v>
      </c>
      <c r="P117">
        <v>525.47581200631203</v>
      </c>
    </row>
    <row r="118" spans="1:16" x14ac:dyDescent="0.25">
      <c r="A118" t="s">
        <v>305</v>
      </c>
      <c r="B118" t="s">
        <v>306</v>
      </c>
      <c r="C118" t="s">
        <v>187</v>
      </c>
      <c r="D118" t="s">
        <v>343</v>
      </c>
      <c r="E118" t="s">
        <v>344</v>
      </c>
      <c r="H118">
        <v>0.45</v>
      </c>
      <c r="I118" t="s">
        <v>350</v>
      </c>
      <c r="J118">
        <v>1048.6748503172901</v>
      </c>
      <c r="K118">
        <v>8.4817010655136194E-2</v>
      </c>
      <c r="L118" t="s">
        <v>310</v>
      </c>
      <c r="N118" t="s">
        <v>213</v>
      </c>
      <c r="O118">
        <v>2</v>
      </c>
      <c r="P118">
        <v>524.33742515864901</v>
      </c>
    </row>
    <row r="119" spans="1:16" x14ac:dyDescent="0.25">
      <c r="A119" t="s">
        <v>305</v>
      </c>
      <c r="B119" t="s">
        <v>306</v>
      </c>
      <c r="C119" t="s">
        <v>187</v>
      </c>
      <c r="D119" t="s">
        <v>343</v>
      </c>
      <c r="E119" t="s">
        <v>344</v>
      </c>
      <c r="H119">
        <v>0.46</v>
      </c>
      <c r="I119" t="s">
        <v>350</v>
      </c>
      <c r="J119">
        <v>1919.28855470696</v>
      </c>
      <c r="K119">
        <v>0.15523240377663899</v>
      </c>
      <c r="L119" t="s">
        <v>310</v>
      </c>
      <c r="N119" t="s">
        <v>213</v>
      </c>
      <c r="O119">
        <v>2</v>
      </c>
      <c r="P119">
        <v>959.64427735348397</v>
      </c>
    </row>
    <row r="120" spans="1:16" x14ac:dyDescent="0.25">
      <c r="A120" t="s">
        <v>305</v>
      </c>
      <c r="B120" t="s">
        <v>306</v>
      </c>
      <c r="C120" t="s">
        <v>187</v>
      </c>
      <c r="D120" t="s">
        <v>343</v>
      </c>
      <c r="E120" t="s">
        <v>344</v>
      </c>
      <c r="H120">
        <v>0.51</v>
      </c>
      <c r="I120" t="s">
        <v>350</v>
      </c>
      <c r="J120">
        <v>2317.6796171179099</v>
      </c>
      <c r="K120">
        <v>0.18745434461482699</v>
      </c>
      <c r="L120" t="s">
        <v>310</v>
      </c>
      <c r="N120" t="s">
        <v>213</v>
      </c>
      <c r="O120">
        <v>2</v>
      </c>
      <c r="P120">
        <v>1158.8398085589499</v>
      </c>
    </row>
    <row r="121" spans="1:16" x14ac:dyDescent="0.25">
      <c r="A121" t="s">
        <v>305</v>
      </c>
      <c r="B121" t="s">
        <v>306</v>
      </c>
      <c r="C121" t="s">
        <v>187</v>
      </c>
      <c r="D121" t="s">
        <v>343</v>
      </c>
      <c r="E121" t="s">
        <v>344</v>
      </c>
      <c r="H121">
        <v>0.53</v>
      </c>
      <c r="I121" t="s">
        <v>350</v>
      </c>
      <c r="J121">
        <v>1153.3085712202801</v>
      </c>
      <c r="K121">
        <v>9.32798048358396E-2</v>
      </c>
      <c r="L121" t="s">
        <v>310</v>
      </c>
      <c r="N121" t="s">
        <v>213</v>
      </c>
      <c r="O121">
        <v>2</v>
      </c>
      <c r="P121">
        <v>576.65428561014301</v>
      </c>
    </row>
    <row r="122" spans="1:16" x14ac:dyDescent="0.25">
      <c r="A122" t="s">
        <v>305</v>
      </c>
      <c r="B122" t="s">
        <v>306</v>
      </c>
      <c r="C122" t="s">
        <v>187</v>
      </c>
      <c r="D122" t="s">
        <v>343</v>
      </c>
      <c r="E122" t="s">
        <v>344</v>
      </c>
      <c r="H122">
        <v>0.55000000000000004</v>
      </c>
      <c r="I122" t="s">
        <v>350</v>
      </c>
      <c r="J122">
        <v>1229.5888482410301</v>
      </c>
      <c r="K122">
        <v>9.9449367371727701E-2</v>
      </c>
      <c r="L122" t="s">
        <v>310</v>
      </c>
      <c r="N122" t="s">
        <v>213</v>
      </c>
      <c r="O122">
        <v>2</v>
      </c>
      <c r="P122">
        <v>614.79442412051799</v>
      </c>
    </row>
    <row r="123" spans="1:16" x14ac:dyDescent="0.25">
      <c r="A123" t="s">
        <v>305</v>
      </c>
      <c r="B123" t="s">
        <v>306</v>
      </c>
      <c r="C123" t="s">
        <v>187</v>
      </c>
      <c r="D123" t="s">
        <v>343</v>
      </c>
      <c r="E123" t="s">
        <v>344</v>
      </c>
      <c r="H123">
        <v>0.63</v>
      </c>
      <c r="I123" t="s">
        <v>350</v>
      </c>
      <c r="J123">
        <v>1277.2704254631001</v>
      </c>
      <c r="K123">
        <v>0.103305861920132</v>
      </c>
      <c r="L123" t="s">
        <v>310</v>
      </c>
      <c r="N123" t="s">
        <v>213</v>
      </c>
      <c r="O123">
        <v>2</v>
      </c>
      <c r="P123">
        <v>638.63521273155197</v>
      </c>
    </row>
    <row r="124" spans="1:16" x14ac:dyDescent="0.25">
      <c r="A124" t="s">
        <v>305</v>
      </c>
      <c r="B124" t="s">
        <v>306</v>
      </c>
      <c r="C124" t="s">
        <v>187</v>
      </c>
      <c r="D124" t="s">
        <v>343</v>
      </c>
      <c r="E124" t="s">
        <v>344</v>
      </c>
      <c r="H124">
        <v>0.65</v>
      </c>
      <c r="I124" t="s">
        <v>350</v>
      </c>
      <c r="J124">
        <v>1261.3675510957301</v>
      </c>
      <c r="K124">
        <v>0.10201963457878201</v>
      </c>
      <c r="L124" t="s">
        <v>310</v>
      </c>
      <c r="N124" t="s">
        <v>213</v>
      </c>
      <c r="O124">
        <v>2</v>
      </c>
      <c r="P124">
        <v>630.68377554786798</v>
      </c>
    </row>
    <row r="125" spans="1:16" x14ac:dyDescent="0.25">
      <c r="A125" t="s">
        <v>305</v>
      </c>
      <c r="B125" t="s">
        <v>306</v>
      </c>
      <c r="C125" t="s">
        <v>187</v>
      </c>
      <c r="D125" t="s">
        <v>343</v>
      </c>
      <c r="E125" t="s">
        <v>344</v>
      </c>
      <c r="H125">
        <v>0.73</v>
      </c>
      <c r="I125" t="s">
        <v>350</v>
      </c>
      <c r="J125">
        <v>1277.3530268890499</v>
      </c>
      <c r="K125">
        <v>0.103312542738331</v>
      </c>
      <c r="L125" t="s">
        <v>310</v>
      </c>
      <c r="N125" t="s">
        <v>213</v>
      </c>
      <c r="O125">
        <v>2</v>
      </c>
      <c r="P125">
        <v>638.67651344452599</v>
      </c>
    </row>
    <row r="126" spans="1:16" x14ac:dyDescent="0.25">
      <c r="A126" t="s">
        <v>305</v>
      </c>
      <c r="B126" t="s">
        <v>306</v>
      </c>
      <c r="C126" t="s">
        <v>187</v>
      </c>
      <c r="D126" t="s">
        <v>343</v>
      </c>
      <c r="E126" t="s">
        <v>344</v>
      </c>
      <c r="H126">
        <v>0.74</v>
      </c>
      <c r="I126" t="s">
        <v>350</v>
      </c>
      <c r="J126">
        <v>1466.1998488791401</v>
      </c>
      <c r="K126">
        <v>0.11858650769331699</v>
      </c>
      <c r="L126" t="s">
        <v>310</v>
      </c>
      <c r="N126" t="s">
        <v>213</v>
      </c>
      <c r="O126">
        <v>2</v>
      </c>
      <c r="P126">
        <v>733.09992443957105</v>
      </c>
    </row>
    <row r="127" spans="1:16" x14ac:dyDescent="0.25">
      <c r="A127" t="s">
        <v>305</v>
      </c>
      <c r="B127" t="s">
        <v>306</v>
      </c>
      <c r="C127" t="s">
        <v>187</v>
      </c>
      <c r="D127" t="s">
        <v>343</v>
      </c>
      <c r="E127" t="s">
        <v>344</v>
      </c>
      <c r="H127">
        <v>0.78</v>
      </c>
      <c r="I127" t="s">
        <v>350</v>
      </c>
      <c r="J127">
        <v>1464.5490578797401</v>
      </c>
      <c r="K127">
        <v>0.118452991420144</v>
      </c>
      <c r="L127" t="s">
        <v>310</v>
      </c>
      <c r="N127" t="s">
        <v>213</v>
      </c>
      <c r="O127">
        <v>2</v>
      </c>
      <c r="P127">
        <v>732.27452893987299</v>
      </c>
    </row>
    <row r="128" spans="1:16" x14ac:dyDescent="0.25">
      <c r="A128" t="s">
        <v>305</v>
      </c>
      <c r="B128" t="s">
        <v>306</v>
      </c>
      <c r="C128" t="s">
        <v>187</v>
      </c>
      <c r="D128" t="s">
        <v>343</v>
      </c>
      <c r="E128" t="s">
        <v>344</v>
      </c>
      <c r="H128">
        <v>0.82</v>
      </c>
      <c r="I128" t="s">
        <v>350</v>
      </c>
      <c r="J128">
        <v>1539.0855067550499</v>
      </c>
      <c r="K128">
        <v>0.124481512821739</v>
      </c>
      <c r="L128" t="s">
        <v>310</v>
      </c>
      <c r="N128" t="s">
        <v>213</v>
      </c>
      <c r="O128">
        <v>2</v>
      </c>
      <c r="P128">
        <v>769.54275337752597</v>
      </c>
    </row>
    <row r="129" spans="1:16" x14ac:dyDescent="0.25">
      <c r="A129" t="s">
        <v>305</v>
      </c>
      <c r="B129" t="s">
        <v>306</v>
      </c>
      <c r="C129" t="s">
        <v>187</v>
      </c>
      <c r="D129" t="s">
        <v>343</v>
      </c>
      <c r="E129" t="s">
        <v>344</v>
      </c>
      <c r="H129">
        <v>0.21</v>
      </c>
      <c r="I129" t="s">
        <v>351</v>
      </c>
      <c r="J129">
        <v>1120.0289656043699</v>
      </c>
      <c r="K129">
        <v>0.101557708032425</v>
      </c>
      <c r="L129" t="s">
        <v>310</v>
      </c>
      <c r="N129" t="s">
        <v>213</v>
      </c>
      <c r="O129">
        <v>2</v>
      </c>
      <c r="P129">
        <v>560.01448280218904</v>
      </c>
    </row>
    <row r="130" spans="1:16" x14ac:dyDescent="0.25">
      <c r="A130" t="s">
        <v>305</v>
      </c>
      <c r="B130" t="s">
        <v>306</v>
      </c>
      <c r="C130" t="s">
        <v>187</v>
      </c>
      <c r="D130" t="s">
        <v>343</v>
      </c>
      <c r="E130" t="s">
        <v>344</v>
      </c>
      <c r="H130">
        <v>0.22</v>
      </c>
      <c r="I130" t="s">
        <v>351</v>
      </c>
      <c r="J130">
        <v>1173.40020917332</v>
      </c>
      <c r="K130">
        <v>0.106397101778619</v>
      </c>
      <c r="L130" t="s">
        <v>310</v>
      </c>
      <c r="N130" t="s">
        <v>213</v>
      </c>
      <c r="O130">
        <v>2</v>
      </c>
      <c r="P130">
        <v>586.70010458666002</v>
      </c>
    </row>
    <row r="131" spans="1:16" x14ac:dyDescent="0.25">
      <c r="A131" t="s">
        <v>305</v>
      </c>
      <c r="B131" t="s">
        <v>306</v>
      </c>
      <c r="C131" t="s">
        <v>187</v>
      </c>
      <c r="D131" t="s">
        <v>343</v>
      </c>
      <c r="E131" t="s">
        <v>344</v>
      </c>
      <c r="H131">
        <v>0.25</v>
      </c>
      <c r="I131" t="s">
        <v>351</v>
      </c>
      <c r="J131">
        <v>950.33568738189103</v>
      </c>
      <c r="K131">
        <v>8.6170909178089297E-2</v>
      </c>
      <c r="L131" t="s">
        <v>310</v>
      </c>
      <c r="N131" t="s">
        <v>213</v>
      </c>
      <c r="O131">
        <v>2</v>
      </c>
      <c r="P131">
        <v>475.16784369094501</v>
      </c>
    </row>
    <row r="132" spans="1:16" x14ac:dyDescent="0.25">
      <c r="A132" t="s">
        <v>305</v>
      </c>
      <c r="B132" t="s">
        <v>306</v>
      </c>
      <c r="C132" t="s">
        <v>187</v>
      </c>
      <c r="D132" t="s">
        <v>343</v>
      </c>
      <c r="E132" t="s">
        <v>344</v>
      </c>
      <c r="H132">
        <v>0.26</v>
      </c>
      <c r="I132" t="s">
        <v>351</v>
      </c>
      <c r="J132">
        <v>1236.8325530155701</v>
      </c>
      <c r="K132">
        <v>0.112148777541993</v>
      </c>
      <c r="L132" t="s">
        <v>310</v>
      </c>
      <c r="N132" t="s">
        <v>213</v>
      </c>
      <c r="O132">
        <v>2</v>
      </c>
      <c r="P132">
        <v>618.41627650778798</v>
      </c>
    </row>
    <row r="133" spans="1:16" x14ac:dyDescent="0.25">
      <c r="A133" t="s">
        <v>305</v>
      </c>
      <c r="B133" t="s">
        <v>306</v>
      </c>
      <c r="C133" t="s">
        <v>187</v>
      </c>
      <c r="D133" t="s">
        <v>343</v>
      </c>
      <c r="E133" t="s">
        <v>344</v>
      </c>
      <c r="H133">
        <v>0.31</v>
      </c>
      <c r="I133" t="s">
        <v>351</v>
      </c>
      <c r="J133">
        <v>1364.70192618289</v>
      </c>
      <c r="K133">
        <v>0.123743228101054</v>
      </c>
      <c r="L133" t="s">
        <v>310</v>
      </c>
      <c r="N133" t="s">
        <v>213</v>
      </c>
      <c r="O133">
        <v>2</v>
      </c>
      <c r="P133">
        <v>682.35096309144603</v>
      </c>
    </row>
    <row r="134" spans="1:16" x14ac:dyDescent="0.25">
      <c r="A134" t="s">
        <v>305</v>
      </c>
      <c r="B134" t="s">
        <v>306</v>
      </c>
      <c r="C134" t="s">
        <v>187</v>
      </c>
      <c r="D134" t="s">
        <v>343</v>
      </c>
      <c r="E134" t="s">
        <v>344</v>
      </c>
      <c r="H134">
        <v>0.35</v>
      </c>
      <c r="I134" t="s">
        <v>351</v>
      </c>
      <c r="J134">
        <v>1073.3345011305</v>
      </c>
      <c r="K134">
        <v>9.7323725755717794E-2</v>
      </c>
      <c r="L134" t="s">
        <v>310</v>
      </c>
      <c r="N134" t="s">
        <v>213</v>
      </c>
      <c r="O134">
        <v>2</v>
      </c>
      <c r="P134">
        <v>536.66725056525297</v>
      </c>
    </row>
    <row r="135" spans="1:16" x14ac:dyDescent="0.25">
      <c r="A135" t="s">
        <v>305</v>
      </c>
      <c r="B135" t="s">
        <v>306</v>
      </c>
      <c r="C135" t="s">
        <v>187</v>
      </c>
      <c r="D135" t="s">
        <v>343</v>
      </c>
      <c r="E135" t="s">
        <v>344</v>
      </c>
      <c r="H135">
        <v>0.36</v>
      </c>
      <c r="I135" t="s">
        <v>351</v>
      </c>
      <c r="J135">
        <v>1542.69245863221</v>
      </c>
      <c r="K135">
        <v>0.13988237367865999</v>
      </c>
      <c r="L135" t="s">
        <v>310</v>
      </c>
      <c r="N135" t="s">
        <v>213</v>
      </c>
      <c r="O135">
        <v>2</v>
      </c>
      <c r="P135">
        <v>771.34622931610704</v>
      </c>
    </row>
    <row r="136" spans="1:16" x14ac:dyDescent="0.25">
      <c r="A136" t="s">
        <v>305</v>
      </c>
      <c r="B136" t="s">
        <v>306</v>
      </c>
      <c r="C136" t="s">
        <v>187</v>
      </c>
      <c r="D136" t="s">
        <v>343</v>
      </c>
      <c r="E136" t="s">
        <v>344</v>
      </c>
      <c r="H136">
        <v>0.41</v>
      </c>
      <c r="I136" t="s">
        <v>351</v>
      </c>
      <c r="J136">
        <v>1831.9397710999999</v>
      </c>
      <c r="K136">
        <v>0.16610963655388</v>
      </c>
      <c r="L136" t="s">
        <v>310</v>
      </c>
      <c r="N136" t="s">
        <v>213</v>
      </c>
      <c r="O136">
        <v>2</v>
      </c>
      <c r="P136">
        <v>915.969885550002</v>
      </c>
    </row>
    <row r="137" spans="1:16" x14ac:dyDescent="0.25">
      <c r="A137" t="s">
        <v>305</v>
      </c>
      <c r="B137" t="s">
        <v>306</v>
      </c>
      <c r="C137" t="s">
        <v>187</v>
      </c>
      <c r="D137" t="s">
        <v>343</v>
      </c>
      <c r="E137" t="s">
        <v>344</v>
      </c>
      <c r="H137">
        <v>0.42</v>
      </c>
      <c r="I137" t="s">
        <v>351</v>
      </c>
      <c r="J137">
        <v>1224.81708285373</v>
      </c>
      <c r="K137">
        <v>0.111059284637754</v>
      </c>
      <c r="L137" t="s">
        <v>310</v>
      </c>
      <c r="N137" t="s">
        <v>213</v>
      </c>
      <c r="O137">
        <v>2</v>
      </c>
      <c r="P137">
        <v>612.40854142686806</v>
      </c>
    </row>
    <row r="138" spans="1:16" x14ac:dyDescent="0.25">
      <c r="A138" t="s">
        <v>305</v>
      </c>
      <c r="B138" t="s">
        <v>306</v>
      </c>
      <c r="C138" t="s">
        <v>187</v>
      </c>
      <c r="D138" t="s">
        <v>343</v>
      </c>
      <c r="E138" t="s">
        <v>344</v>
      </c>
      <c r="H138">
        <v>0.45</v>
      </c>
      <c r="I138" t="s">
        <v>351</v>
      </c>
      <c r="J138">
        <v>1237.94029303257</v>
      </c>
      <c r="K138">
        <v>0.11224922095968801</v>
      </c>
      <c r="L138" t="s">
        <v>310</v>
      </c>
      <c r="N138" t="s">
        <v>213</v>
      </c>
      <c r="O138">
        <v>2</v>
      </c>
      <c r="P138">
        <v>618.97014651628501</v>
      </c>
    </row>
    <row r="139" spans="1:16" x14ac:dyDescent="0.25">
      <c r="A139" t="s">
        <v>305</v>
      </c>
      <c r="B139" t="s">
        <v>306</v>
      </c>
      <c r="C139" t="s">
        <v>187</v>
      </c>
      <c r="D139" t="s">
        <v>343</v>
      </c>
      <c r="E139" t="s">
        <v>344</v>
      </c>
      <c r="H139">
        <v>0.46</v>
      </c>
      <c r="I139" t="s">
        <v>351</v>
      </c>
      <c r="J139">
        <v>2246.0051196537702</v>
      </c>
      <c r="K139">
        <v>0.203654672500407</v>
      </c>
      <c r="L139" t="s">
        <v>310</v>
      </c>
      <c r="N139" t="s">
        <v>213</v>
      </c>
      <c r="O139">
        <v>2</v>
      </c>
      <c r="P139">
        <v>1123.0025598268801</v>
      </c>
    </row>
    <row r="140" spans="1:16" x14ac:dyDescent="0.25">
      <c r="A140" t="s">
        <v>305</v>
      </c>
      <c r="B140" t="s">
        <v>306</v>
      </c>
      <c r="C140" t="s">
        <v>187</v>
      </c>
      <c r="D140" t="s">
        <v>343</v>
      </c>
      <c r="E140" t="s">
        <v>344</v>
      </c>
      <c r="H140">
        <v>0.51</v>
      </c>
      <c r="I140" t="s">
        <v>351</v>
      </c>
      <c r="J140">
        <v>2766.6158522391302</v>
      </c>
      <c r="K140">
        <v>0.25086062377678398</v>
      </c>
      <c r="L140" t="s">
        <v>310</v>
      </c>
      <c r="N140" t="s">
        <v>213</v>
      </c>
      <c r="O140">
        <v>2</v>
      </c>
      <c r="P140">
        <v>1383.3079261195601</v>
      </c>
    </row>
    <row r="141" spans="1:16" x14ac:dyDescent="0.25">
      <c r="A141" t="s">
        <v>305</v>
      </c>
      <c r="B141" t="s">
        <v>306</v>
      </c>
      <c r="C141" t="s">
        <v>187</v>
      </c>
      <c r="D141" t="s">
        <v>343</v>
      </c>
      <c r="E141" t="s">
        <v>344</v>
      </c>
      <c r="H141">
        <v>0.53</v>
      </c>
      <c r="I141" t="s">
        <v>351</v>
      </c>
      <c r="J141">
        <v>1360.3309220333001</v>
      </c>
      <c r="K141">
        <v>0.123346890884013</v>
      </c>
      <c r="L141" t="s">
        <v>310</v>
      </c>
      <c r="N141" t="s">
        <v>213</v>
      </c>
      <c r="O141">
        <v>2</v>
      </c>
      <c r="P141">
        <v>680.16546101665301</v>
      </c>
    </row>
    <row r="142" spans="1:16" x14ac:dyDescent="0.25">
      <c r="A142" t="s">
        <v>305</v>
      </c>
      <c r="B142" t="s">
        <v>306</v>
      </c>
      <c r="C142" t="s">
        <v>187</v>
      </c>
      <c r="D142" t="s">
        <v>343</v>
      </c>
      <c r="E142" t="s">
        <v>344</v>
      </c>
      <c r="H142">
        <v>0.55000000000000004</v>
      </c>
      <c r="I142" t="s">
        <v>351</v>
      </c>
      <c r="J142">
        <v>1382.6863879662401</v>
      </c>
      <c r="K142">
        <v>0.12537395442600099</v>
      </c>
      <c r="L142" t="s">
        <v>310</v>
      </c>
      <c r="N142" t="s">
        <v>213</v>
      </c>
      <c r="O142">
        <v>2</v>
      </c>
      <c r="P142">
        <v>691.34319398312402</v>
      </c>
    </row>
    <row r="143" spans="1:16" x14ac:dyDescent="0.25">
      <c r="A143" t="s">
        <v>305</v>
      </c>
      <c r="B143" t="s">
        <v>306</v>
      </c>
      <c r="C143" t="s">
        <v>187</v>
      </c>
      <c r="D143" t="s">
        <v>343</v>
      </c>
      <c r="E143" t="s">
        <v>344</v>
      </c>
      <c r="H143">
        <v>0.63</v>
      </c>
      <c r="I143" t="s">
        <v>351</v>
      </c>
      <c r="J143">
        <v>1512.6662868306601</v>
      </c>
      <c r="K143">
        <v>0.137159775172015</v>
      </c>
      <c r="L143" t="s">
        <v>310</v>
      </c>
      <c r="N143" t="s">
        <v>213</v>
      </c>
      <c r="O143">
        <v>2</v>
      </c>
      <c r="P143">
        <v>756.33314341533401</v>
      </c>
    </row>
    <row r="144" spans="1:16" x14ac:dyDescent="0.25">
      <c r="A144" t="s">
        <v>305</v>
      </c>
      <c r="B144" t="s">
        <v>306</v>
      </c>
      <c r="C144" t="s">
        <v>187</v>
      </c>
      <c r="D144" t="s">
        <v>343</v>
      </c>
      <c r="E144" t="s">
        <v>344</v>
      </c>
      <c r="H144">
        <v>0.65</v>
      </c>
      <c r="I144" t="s">
        <v>351</v>
      </c>
      <c r="J144">
        <v>1436.7297226667999</v>
      </c>
      <c r="K144">
        <v>0.13027428948444</v>
      </c>
      <c r="L144" t="s">
        <v>310</v>
      </c>
      <c r="N144" t="s">
        <v>213</v>
      </c>
      <c r="O144">
        <v>2</v>
      </c>
      <c r="P144">
        <v>718.36486133340395</v>
      </c>
    </row>
    <row r="145" spans="1:16" x14ac:dyDescent="0.25">
      <c r="A145" t="s">
        <v>305</v>
      </c>
      <c r="B145" t="s">
        <v>306</v>
      </c>
      <c r="C145" t="s">
        <v>187</v>
      </c>
      <c r="D145" t="s">
        <v>343</v>
      </c>
      <c r="E145" t="s">
        <v>344</v>
      </c>
      <c r="H145">
        <v>0.73</v>
      </c>
      <c r="I145" t="s">
        <v>351</v>
      </c>
      <c r="J145">
        <v>1597.54737305759</v>
      </c>
      <c r="K145">
        <v>0.14485629806315101</v>
      </c>
      <c r="L145" t="s">
        <v>310</v>
      </c>
      <c r="N145" t="s">
        <v>213</v>
      </c>
      <c r="O145">
        <v>2</v>
      </c>
      <c r="P145">
        <v>798.773686528795</v>
      </c>
    </row>
    <row r="146" spans="1:16" x14ac:dyDescent="0.25">
      <c r="A146" t="s">
        <v>305</v>
      </c>
      <c r="B146" t="s">
        <v>306</v>
      </c>
      <c r="C146" t="s">
        <v>187</v>
      </c>
      <c r="D146" t="s">
        <v>343</v>
      </c>
      <c r="E146" t="s">
        <v>344</v>
      </c>
      <c r="H146">
        <v>0.74</v>
      </c>
      <c r="I146" t="s">
        <v>351</v>
      </c>
      <c r="J146">
        <v>1741.6151538311201</v>
      </c>
      <c r="K146">
        <v>0.15791952594920999</v>
      </c>
      <c r="L146" t="s">
        <v>310</v>
      </c>
      <c r="N146" t="s">
        <v>213</v>
      </c>
      <c r="O146">
        <v>2</v>
      </c>
      <c r="P146">
        <v>870.80757691556005</v>
      </c>
    </row>
    <row r="147" spans="1:16" x14ac:dyDescent="0.25">
      <c r="A147" t="s">
        <v>305</v>
      </c>
      <c r="B147" t="s">
        <v>306</v>
      </c>
      <c r="C147" t="s">
        <v>187</v>
      </c>
      <c r="D147" t="s">
        <v>343</v>
      </c>
      <c r="E147" t="s">
        <v>344</v>
      </c>
      <c r="H147">
        <v>0.78</v>
      </c>
      <c r="I147" t="s">
        <v>351</v>
      </c>
      <c r="J147">
        <v>1769.80496286223</v>
      </c>
      <c r="K147">
        <v>0.160475613767463</v>
      </c>
      <c r="L147" t="s">
        <v>310</v>
      </c>
      <c r="N147" t="s">
        <v>213</v>
      </c>
      <c r="O147">
        <v>2</v>
      </c>
      <c r="P147">
        <v>884.90248143111796</v>
      </c>
    </row>
    <row r="148" spans="1:16" x14ac:dyDescent="0.25">
      <c r="A148" t="s">
        <v>305</v>
      </c>
      <c r="B148" t="s">
        <v>306</v>
      </c>
      <c r="C148" t="s">
        <v>187</v>
      </c>
      <c r="D148" t="s">
        <v>343</v>
      </c>
      <c r="E148" t="s">
        <v>344</v>
      </c>
      <c r="H148">
        <v>0.82</v>
      </c>
      <c r="I148" t="s">
        <v>351</v>
      </c>
      <c r="J148">
        <v>1807.5881103476599</v>
      </c>
      <c r="K148">
        <v>0.16390156968352301</v>
      </c>
      <c r="L148" t="s">
        <v>310</v>
      </c>
      <c r="N148" t="s">
        <v>213</v>
      </c>
      <c r="O148">
        <v>2</v>
      </c>
      <c r="P148">
        <v>903.79405517382997</v>
      </c>
    </row>
    <row r="149" spans="1:16" x14ac:dyDescent="0.25">
      <c r="A149" t="s">
        <v>305</v>
      </c>
      <c r="B149" t="s">
        <v>306</v>
      </c>
      <c r="C149" t="s">
        <v>187</v>
      </c>
      <c r="D149" t="s">
        <v>348</v>
      </c>
      <c r="E149" t="s">
        <v>349</v>
      </c>
      <c r="H149">
        <v>0.21</v>
      </c>
      <c r="I149" t="s">
        <v>349</v>
      </c>
      <c r="J149">
        <v>121.149503380007</v>
      </c>
      <c r="K149">
        <v>9.5242820887524796E-3</v>
      </c>
      <c r="L149" t="s">
        <v>310</v>
      </c>
      <c r="N149" t="s">
        <v>213</v>
      </c>
      <c r="O149">
        <v>1</v>
      </c>
      <c r="P149">
        <v>121.149503380007</v>
      </c>
    </row>
    <row r="150" spans="1:16" x14ac:dyDescent="0.25">
      <c r="A150" t="s">
        <v>305</v>
      </c>
      <c r="B150" t="s">
        <v>306</v>
      </c>
      <c r="C150" t="s">
        <v>187</v>
      </c>
      <c r="D150" t="s">
        <v>348</v>
      </c>
      <c r="E150" t="s">
        <v>349</v>
      </c>
      <c r="H150">
        <v>0.22</v>
      </c>
      <c r="I150" t="s">
        <v>349</v>
      </c>
      <c r="J150">
        <v>130.91181837905</v>
      </c>
      <c r="K150">
        <v>1.02917556589782E-2</v>
      </c>
      <c r="L150" t="s">
        <v>310</v>
      </c>
      <c r="N150" t="s">
        <v>213</v>
      </c>
      <c r="O150">
        <v>1</v>
      </c>
      <c r="P150">
        <v>130.91181837905</v>
      </c>
    </row>
    <row r="151" spans="1:16" x14ac:dyDescent="0.25">
      <c r="A151" t="s">
        <v>305</v>
      </c>
      <c r="B151" t="s">
        <v>306</v>
      </c>
      <c r="C151" t="s">
        <v>187</v>
      </c>
      <c r="D151" t="s">
        <v>348</v>
      </c>
      <c r="E151" t="s">
        <v>349</v>
      </c>
      <c r="H151">
        <v>0.25</v>
      </c>
      <c r="I151" t="s">
        <v>349</v>
      </c>
      <c r="J151">
        <v>146.60217454649799</v>
      </c>
      <c r="K151">
        <v>1.1525267758017E-2</v>
      </c>
      <c r="L151" t="s">
        <v>310</v>
      </c>
      <c r="N151" t="s">
        <v>213</v>
      </c>
      <c r="O151">
        <v>1</v>
      </c>
      <c r="P151">
        <v>146.60217454649799</v>
      </c>
    </row>
    <row r="152" spans="1:16" x14ac:dyDescent="0.25">
      <c r="A152" t="s">
        <v>305</v>
      </c>
      <c r="B152" t="s">
        <v>306</v>
      </c>
      <c r="C152" t="s">
        <v>187</v>
      </c>
      <c r="D152" t="s">
        <v>348</v>
      </c>
      <c r="E152" t="s">
        <v>349</v>
      </c>
      <c r="H152">
        <v>0.26</v>
      </c>
      <c r="I152" t="s">
        <v>349</v>
      </c>
      <c r="J152">
        <v>139.653632848406</v>
      </c>
      <c r="K152">
        <v>1.09790016207923E-2</v>
      </c>
      <c r="L152" t="s">
        <v>310</v>
      </c>
      <c r="N152" t="s">
        <v>213</v>
      </c>
      <c r="O152">
        <v>1</v>
      </c>
      <c r="P152">
        <v>139.653632848406</v>
      </c>
    </row>
    <row r="153" spans="1:16" x14ac:dyDescent="0.25">
      <c r="A153" t="s">
        <v>305</v>
      </c>
      <c r="B153" t="s">
        <v>306</v>
      </c>
      <c r="C153" t="s">
        <v>187</v>
      </c>
      <c r="D153" t="s">
        <v>348</v>
      </c>
      <c r="E153" t="s">
        <v>349</v>
      </c>
      <c r="H153">
        <v>0.31</v>
      </c>
      <c r="I153" t="s">
        <v>349</v>
      </c>
      <c r="J153">
        <v>147.82352319217401</v>
      </c>
      <c r="K153">
        <v>1.16212852298646E-2</v>
      </c>
      <c r="L153" t="s">
        <v>310</v>
      </c>
      <c r="N153" t="s">
        <v>213</v>
      </c>
      <c r="O153">
        <v>1</v>
      </c>
      <c r="P153">
        <v>147.82352319217401</v>
      </c>
    </row>
    <row r="154" spans="1:16" x14ac:dyDescent="0.25">
      <c r="A154" t="s">
        <v>305</v>
      </c>
      <c r="B154" t="s">
        <v>306</v>
      </c>
      <c r="C154" t="s">
        <v>187</v>
      </c>
      <c r="D154" t="s">
        <v>348</v>
      </c>
      <c r="E154" t="s">
        <v>349</v>
      </c>
      <c r="H154">
        <v>0.35</v>
      </c>
      <c r="I154" t="s">
        <v>349</v>
      </c>
      <c r="J154">
        <v>146.61120399265599</v>
      </c>
      <c r="K154">
        <v>1.15259776164144E-2</v>
      </c>
      <c r="L154" t="s">
        <v>310</v>
      </c>
      <c r="N154" t="s">
        <v>213</v>
      </c>
      <c r="O154">
        <v>1</v>
      </c>
      <c r="P154">
        <v>146.61120399265599</v>
      </c>
    </row>
    <row r="155" spans="1:16" x14ac:dyDescent="0.25">
      <c r="A155" t="s">
        <v>305</v>
      </c>
      <c r="B155" t="s">
        <v>306</v>
      </c>
      <c r="C155" t="s">
        <v>187</v>
      </c>
      <c r="D155" t="s">
        <v>348</v>
      </c>
      <c r="E155" t="s">
        <v>349</v>
      </c>
      <c r="H155">
        <v>0.36</v>
      </c>
      <c r="I155" t="s">
        <v>349</v>
      </c>
      <c r="J155">
        <v>216.00092410315699</v>
      </c>
      <c r="K155">
        <v>1.69811156892383E-2</v>
      </c>
      <c r="L155" t="s">
        <v>310</v>
      </c>
      <c r="N155" t="s">
        <v>213</v>
      </c>
      <c r="O155">
        <v>1</v>
      </c>
      <c r="P155">
        <v>216.00092410315699</v>
      </c>
    </row>
    <row r="156" spans="1:16" x14ac:dyDescent="0.25">
      <c r="A156" t="s">
        <v>305</v>
      </c>
      <c r="B156" t="s">
        <v>306</v>
      </c>
      <c r="C156" t="s">
        <v>187</v>
      </c>
      <c r="D156" t="s">
        <v>348</v>
      </c>
      <c r="E156" t="s">
        <v>349</v>
      </c>
      <c r="H156">
        <v>0.41</v>
      </c>
      <c r="I156" t="s">
        <v>349</v>
      </c>
      <c r="J156">
        <v>206.50781082571299</v>
      </c>
      <c r="K156">
        <v>1.62348056654056E-2</v>
      </c>
      <c r="L156" t="s">
        <v>310</v>
      </c>
      <c r="N156" t="s">
        <v>213</v>
      </c>
      <c r="O156">
        <v>1</v>
      </c>
      <c r="P156">
        <v>206.50781082571299</v>
      </c>
    </row>
    <row r="157" spans="1:16" x14ac:dyDescent="0.25">
      <c r="A157" t="s">
        <v>305</v>
      </c>
      <c r="B157" t="s">
        <v>306</v>
      </c>
      <c r="C157" t="s">
        <v>187</v>
      </c>
      <c r="D157" t="s">
        <v>348</v>
      </c>
      <c r="E157" t="s">
        <v>349</v>
      </c>
      <c r="H157">
        <v>0.42</v>
      </c>
      <c r="I157" t="s">
        <v>349</v>
      </c>
      <c r="J157">
        <v>144.00636551587701</v>
      </c>
      <c r="K157">
        <v>1.1321195791014199E-2</v>
      </c>
      <c r="L157" t="s">
        <v>310</v>
      </c>
      <c r="N157" t="s">
        <v>213</v>
      </c>
      <c r="O157">
        <v>1</v>
      </c>
      <c r="P157">
        <v>144.00636551587701</v>
      </c>
    </row>
    <row r="158" spans="1:16" x14ac:dyDescent="0.25">
      <c r="A158" t="s">
        <v>305</v>
      </c>
      <c r="B158" t="s">
        <v>306</v>
      </c>
      <c r="C158" t="s">
        <v>187</v>
      </c>
      <c r="D158" t="s">
        <v>348</v>
      </c>
      <c r="E158" t="s">
        <v>349</v>
      </c>
      <c r="H158">
        <v>0.45</v>
      </c>
      <c r="I158" t="s">
        <v>349</v>
      </c>
      <c r="J158">
        <v>179.50489335450999</v>
      </c>
      <c r="K158">
        <v>1.41119459256646E-2</v>
      </c>
      <c r="L158" t="s">
        <v>310</v>
      </c>
      <c r="N158" t="s">
        <v>213</v>
      </c>
      <c r="O158">
        <v>1</v>
      </c>
      <c r="P158">
        <v>179.50489335450999</v>
      </c>
    </row>
    <row r="159" spans="1:16" x14ac:dyDescent="0.25">
      <c r="A159" t="s">
        <v>305</v>
      </c>
      <c r="B159" t="s">
        <v>306</v>
      </c>
      <c r="C159" t="s">
        <v>187</v>
      </c>
      <c r="D159" t="s">
        <v>348</v>
      </c>
      <c r="E159" t="s">
        <v>349</v>
      </c>
      <c r="H159">
        <v>0.46</v>
      </c>
      <c r="I159" t="s">
        <v>349</v>
      </c>
      <c r="J159">
        <v>263.80811059649801</v>
      </c>
      <c r="K159">
        <v>2.0739522594167701E-2</v>
      </c>
      <c r="L159" t="s">
        <v>310</v>
      </c>
      <c r="N159" t="s">
        <v>213</v>
      </c>
      <c r="O159">
        <v>1</v>
      </c>
      <c r="P159">
        <v>263.80811059649801</v>
      </c>
    </row>
    <row r="160" spans="1:16" x14ac:dyDescent="0.25">
      <c r="A160" t="s">
        <v>305</v>
      </c>
      <c r="B160" t="s">
        <v>306</v>
      </c>
      <c r="C160" t="s">
        <v>187</v>
      </c>
      <c r="D160" t="s">
        <v>348</v>
      </c>
      <c r="E160" t="s">
        <v>349</v>
      </c>
      <c r="H160">
        <v>0.51</v>
      </c>
      <c r="I160" t="s">
        <v>349</v>
      </c>
      <c r="J160">
        <v>355.83757285804199</v>
      </c>
      <c r="K160">
        <v>2.7974505277553401E-2</v>
      </c>
      <c r="L160" t="s">
        <v>310</v>
      </c>
      <c r="N160" t="s">
        <v>213</v>
      </c>
      <c r="O160">
        <v>1</v>
      </c>
      <c r="P160">
        <v>355.83757285804199</v>
      </c>
    </row>
    <row r="161" spans="1:16" x14ac:dyDescent="0.25">
      <c r="A161" t="s">
        <v>305</v>
      </c>
      <c r="B161" t="s">
        <v>306</v>
      </c>
      <c r="C161" t="s">
        <v>187</v>
      </c>
      <c r="D161" t="s">
        <v>348</v>
      </c>
      <c r="E161" t="s">
        <v>349</v>
      </c>
      <c r="H161">
        <v>0.53</v>
      </c>
      <c r="I161" t="s">
        <v>349</v>
      </c>
      <c r="J161">
        <v>173.23659708777399</v>
      </c>
      <c r="K161">
        <v>1.36191579224566E-2</v>
      </c>
      <c r="L161" t="s">
        <v>310</v>
      </c>
      <c r="N161" t="s">
        <v>213</v>
      </c>
      <c r="O161">
        <v>1</v>
      </c>
      <c r="P161">
        <v>173.23659708777399</v>
      </c>
    </row>
    <row r="162" spans="1:16" x14ac:dyDescent="0.25">
      <c r="A162" t="s">
        <v>305</v>
      </c>
      <c r="B162" t="s">
        <v>306</v>
      </c>
      <c r="C162" t="s">
        <v>187</v>
      </c>
      <c r="D162" t="s">
        <v>348</v>
      </c>
      <c r="E162" t="s">
        <v>349</v>
      </c>
      <c r="H162">
        <v>0.55000000000000004</v>
      </c>
      <c r="I162" t="s">
        <v>349</v>
      </c>
      <c r="J162">
        <v>162.635998090762</v>
      </c>
      <c r="K162">
        <v>1.27857818677435E-2</v>
      </c>
      <c r="L162" t="s">
        <v>310</v>
      </c>
      <c r="N162" t="s">
        <v>213</v>
      </c>
      <c r="O162">
        <v>1</v>
      </c>
      <c r="P162">
        <v>162.635998090762</v>
      </c>
    </row>
    <row r="163" spans="1:16" x14ac:dyDescent="0.25">
      <c r="A163" t="s">
        <v>305</v>
      </c>
      <c r="B163" t="s">
        <v>306</v>
      </c>
      <c r="C163" t="s">
        <v>187</v>
      </c>
      <c r="D163" t="s">
        <v>348</v>
      </c>
      <c r="E163" t="s">
        <v>349</v>
      </c>
      <c r="H163">
        <v>0.63</v>
      </c>
      <c r="I163" t="s">
        <v>349</v>
      </c>
      <c r="J163">
        <v>247.37009080453601</v>
      </c>
      <c r="K163">
        <v>1.9447232216483999E-2</v>
      </c>
      <c r="L163" t="s">
        <v>310</v>
      </c>
      <c r="N163" t="s">
        <v>213</v>
      </c>
      <c r="O163">
        <v>1</v>
      </c>
      <c r="P163">
        <v>247.37009080453601</v>
      </c>
    </row>
    <row r="164" spans="1:16" x14ac:dyDescent="0.25">
      <c r="A164" t="s">
        <v>305</v>
      </c>
      <c r="B164" t="s">
        <v>306</v>
      </c>
      <c r="C164" t="s">
        <v>187</v>
      </c>
      <c r="D164" t="s">
        <v>348</v>
      </c>
      <c r="E164" t="s">
        <v>349</v>
      </c>
      <c r="H164">
        <v>0.65</v>
      </c>
      <c r="I164" t="s">
        <v>349</v>
      </c>
      <c r="J164">
        <v>327.08051270948999</v>
      </c>
      <c r="K164">
        <v>2.5713741962338499E-2</v>
      </c>
      <c r="L164" t="s">
        <v>310</v>
      </c>
      <c r="N164" t="s">
        <v>213</v>
      </c>
      <c r="O164">
        <v>1</v>
      </c>
      <c r="P164">
        <v>327.08051270948999</v>
      </c>
    </row>
    <row r="165" spans="1:16" x14ac:dyDescent="0.25">
      <c r="A165" t="s">
        <v>305</v>
      </c>
      <c r="B165" t="s">
        <v>306</v>
      </c>
      <c r="C165" t="s">
        <v>187</v>
      </c>
      <c r="D165" t="s">
        <v>348</v>
      </c>
      <c r="E165" t="s">
        <v>349</v>
      </c>
      <c r="H165">
        <v>0.73</v>
      </c>
      <c r="I165" t="s">
        <v>349</v>
      </c>
      <c r="J165">
        <v>336.951193102199</v>
      </c>
      <c r="K165">
        <v>2.64897347798509E-2</v>
      </c>
      <c r="L165" t="s">
        <v>310</v>
      </c>
      <c r="N165" t="s">
        <v>213</v>
      </c>
      <c r="O165">
        <v>1</v>
      </c>
      <c r="P165">
        <v>336.951193102199</v>
      </c>
    </row>
    <row r="166" spans="1:16" x14ac:dyDescent="0.25">
      <c r="A166" t="s">
        <v>305</v>
      </c>
      <c r="B166" t="s">
        <v>306</v>
      </c>
      <c r="C166" t="s">
        <v>187</v>
      </c>
      <c r="D166" t="s">
        <v>348</v>
      </c>
      <c r="E166" t="s">
        <v>349</v>
      </c>
      <c r="H166">
        <v>0.74</v>
      </c>
      <c r="I166" t="s">
        <v>349</v>
      </c>
      <c r="J166">
        <v>436.55238086887698</v>
      </c>
      <c r="K166">
        <v>3.4319975781244801E-2</v>
      </c>
      <c r="L166" t="s">
        <v>310</v>
      </c>
      <c r="N166" t="s">
        <v>213</v>
      </c>
      <c r="O166">
        <v>1</v>
      </c>
      <c r="P166">
        <v>436.55238086887698</v>
      </c>
    </row>
    <row r="167" spans="1:16" x14ac:dyDescent="0.25">
      <c r="A167" t="s">
        <v>305</v>
      </c>
      <c r="B167" t="s">
        <v>306</v>
      </c>
      <c r="C167" t="s">
        <v>187</v>
      </c>
      <c r="D167" t="s">
        <v>348</v>
      </c>
      <c r="E167" t="s">
        <v>349</v>
      </c>
      <c r="H167">
        <v>0.78</v>
      </c>
      <c r="I167" t="s">
        <v>349</v>
      </c>
      <c r="J167">
        <v>495.04836589268598</v>
      </c>
      <c r="K167">
        <v>3.89186926301174E-2</v>
      </c>
      <c r="L167" t="s">
        <v>310</v>
      </c>
      <c r="N167" t="s">
        <v>213</v>
      </c>
      <c r="O167">
        <v>1</v>
      </c>
      <c r="P167">
        <v>495.04836589268598</v>
      </c>
    </row>
    <row r="168" spans="1:16" x14ac:dyDescent="0.25">
      <c r="A168" t="s">
        <v>305</v>
      </c>
      <c r="B168" t="s">
        <v>306</v>
      </c>
      <c r="C168" t="s">
        <v>187</v>
      </c>
      <c r="D168" t="s">
        <v>348</v>
      </c>
      <c r="E168" t="s">
        <v>349</v>
      </c>
      <c r="H168">
        <v>0.82</v>
      </c>
      <c r="I168" t="s">
        <v>349</v>
      </c>
      <c r="J168">
        <v>636.65944831299601</v>
      </c>
      <c r="K168">
        <v>5.0051580989007603E-2</v>
      </c>
      <c r="L168" t="s">
        <v>310</v>
      </c>
      <c r="N168" t="s">
        <v>213</v>
      </c>
      <c r="O168">
        <v>1</v>
      </c>
      <c r="P168">
        <v>636.65944831299601</v>
      </c>
    </row>
  </sheetData>
  <sortState xmlns:xlrd2="http://schemas.microsoft.com/office/spreadsheetml/2017/richdata2" ref="A85:P104">
    <sortCondition ref="K85:K104"/>
  </sortState>
  <conditionalFormatting sqref="A1:A2">
    <cfRule type="containsText" dxfId="6" priority="27" operator="containsText" text="pnt">
      <formula>NOT(ISERROR(SEARCH("pnt",A1)))</formula>
    </cfRule>
    <cfRule type="containsText" dxfId="5" priority="28" operator="containsText" text="ndh">
      <formula>NOT(ISERROR(SEARCH("ndh",A1)))</formula>
    </cfRule>
  </conditionalFormatting>
  <conditionalFormatting sqref="D106">
    <cfRule type="containsText" dxfId="4" priority="1" operator="containsText" text="SUCC-DEH">
      <formula>NOT(ISERROR(SEARCH("SUCC-DEH",D106)))</formula>
    </cfRule>
    <cfRule type="containsText" dxfId="3" priority="2" operator="containsText" text="CYT-O-UB">
      <formula>NOT(ISERROR(SEARCH("CYT-O-UB",D106)))</formula>
    </cfRule>
    <cfRule type="containsText" dxfId="2" priority="3" operator="containsText" text="CYT-D-">
      <formula>NOT(ISERROR(SEARCH("CYT-D-",D106)))</formula>
    </cfRule>
    <cfRule type="containsText" dxfId="1" priority="4" operator="containsText" text="NADH_DH">
      <formula>NOT(ISERROR(SEARCH("NADH_DH",D106)))</formula>
    </cfRule>
    <cfRule type="containsText" dxfId="0" priority="5" operator="containsText" text="ATPSYN">
      <formula>NOT(ISERROR(SEARCH("ATPSYN",D106)))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A873-A4F3-4137-80A8-2691BBD8BC66}">
  <dimension ref="A1:AG165"/>
  <sheetViews>
    <sheetView workbookViewId="0"/>
  </sheetViews>
  <sheetFormatPr defaultRowHeight="15" x14ac:dyDescent="0.25"/>
  <cols>
    <col min="5" max="6" width="12" bestFit="1" customWidth="1"/>
    <col min="38" max="38" width="12" bestFit="1" customWidth="1"/>
  </cols>
  <sheetData>
    <row r="1" spans="1:33" x14ac:dyDescent="0.25">
      <c r="A1" s="3" t="s">
        <v>376</v>
      </c>
    </row>
    <row r="2" spans="1:33" x14ac:dyDescent="0.25">
      <c r="A2" t="s">
        <v>275</v>
      </c>
    </row>
    <row r="3" spans="1:33" x14ac:dyDescent="0.25">
      <c r="A3" t="s">
        <v>355</v>
      </c>
    </row>
    <row r="5" spans="1:33" x14ac:dyDescent="0.25">
      <c r="D5" t="s">
        <v>220</v>
      </c>
      <c r="E5">
        <v>0.91</v>
      </c>
      <c r="F5">
        <v>0.77</v>
      </c>
      <c r="G5">
        <v>0.69</v>
      </c>
      <c r="H5">
        <v>0.56000000000000005</v>
      </c>
      <c r="I5">
        <v>0.48</v>
      </c>
      <c r="J5">
        <v>0.35</v>
      </c>
      <c r="K5">
        <v>0.72</v>
      </c>
      <c r="L5">
        <v>0.56000000000000005</v>
      </c>
      <c r="M5">
        <v>0.33</v>
      </c>
      <c r="N5">
        <v>0.49</v>
      </c>
      <c r="O5">
        <v>0.81</v>
      </c>
      <c r="P5">
        <v>0.71</v>
      </c>
      <c r="Q5">
        <v>0.55000000000000004</v>
      </c>
      <c r="R5">
        <v>0.5</v>
      </c>
      <c r="S5">
        <v>0.34</v>
      </c>
      <c r="T5">
        <v>0.22</v>
      </c>
      <c r="U5">
        <v>0.36</v>
      </c>
      <c r="V5">
        <v>0.54</v>
      </c>
      <c r="W5">
        <v>0.67</v>
      </c>
      <c r="X5">
        <v>0.91</v>
      </c>
      <c r="Y5">
        <v>0.89</v>
      </c>
      <c r="Z5">
        <v>0.84</v>
      </c>
      <c r="AA5">
        <v>0.98</v>
      </c>
      <c r="AB5">
        <v>0.98</v>
      </c>
      <c r="AC5">
        <v>0.97</v>
      </c>
      <c r="AD5">
        <v>0.79</v>
      </c>
      <c r="AE5">
        <v>0.61</v>
      </c>
      <c r="AF5">
        <v>0.49</v>
      </c>
      <c r="AG5">
        <v>0.36</v>
      </c>
    </row>
    <row r="6" spans="1:33" x14ac:dyDescent="0.25">
      <c r="D6" t="s">
        <v>262</v>
      </c>
    </row>
    <row r="7" spans="1:33" x14ac:dyDescent="0.25">
      <c r="A7" t="s">
        <v>72</v>
      </c>
      <c r="B7" t="s">
        <v>232</v>
      </c>
      <c r="C7" t="s">
        <v>70</v>
      </c>
      <c r="D7" s="5">
        <v>64.375</v>
      </c>
      <c r="E7">
        <v>3.8137430000000001E-3</v>
      </c>
      <c r="F7">
        <v>4.6611420000000001E-3</v>
      </c>
      <c r="G7">
        <v>5.1052789999999999E-3</v>
      </c>
      <c r="H7">
        <v>5.0222970000000002E-3</v>
      </c>
      <c r="I7">
        <v>5.1389909999999999E-3</v>
      </c>
      <c r="J7">
        <v>5.203732E-3</v>
      </c>
      <c r="K7">
        <v>4.9920249999999998E-3</v>
      </c>
      <c r="L7" s="26">
        <v>5.3310980000000003E-3</v>
      </c>
      <c r="M7" s="26">
        <v>5.1255770000000001E-3</v>
      </c>
      <c r="N7" s="26">
        <v>5.2244290000000001E-3</v>
      </c>
      <c r="O7">
        <v>4.1851459999999998E-3</v>
      </c>
      <c r="P7">
        <v>4.8199929999999998E-3</v>
      </c>
      <c r="Q7">
        <v>4.8593489999999998E-3</v>
      </c>
      <c r="R7">
        <v>4.6323720000000001E-3</v>
      </c>
      <c r="S7">
        <v>4.9100120000000001E-3</v>
      </c>
      <c r="T7">
        <v>3.8830610000000002E-3</v>
      </c>
      <c r="U7">
        <v>4.1458090000000003E-3</v>
      </c>
      <c r="V7">
        <v>4.2806220000000004E-3</v>
      </c>
      <c r="W7">
        <v>4.2785849999999997E-3</v>
      </c>
      <c r="X7">
        <v>4.0162399999999999E-3</v>
      </c>
      <c r="Y7">
        <v>3.8492560000000001E-3</v>
      </c>
      <c r="Z7">
        <v>3.6822589999999998E-3</v>
      </c>
      <c r="AA7">
        <v>5.1449010000000003E-3</v>
      </c>
      <c r="AB7">
        <v>4.102339E-3</v>
      </c>
      <c r="AC7">
        <v>3.8656070000000001E-3</v>
      </c>
      <c r="AD7">
        <v>3.6460970000000001E-3</v>
      </c>
      <c r="AE7">
        <v>3.5448709999999998E-3</v>
      </c>
      <c r="AF7">
        <v>4.7688510000000002E-3</v>
      </c>
      <c r="AG7">
        <v>4.8437460000000003E-3</v>
      </c>
    </row>
    <row r="8" spans="1:33" x14ac:dyDescent="0.25">
      <c r="A8" t="s">
        <v>126</v>
      </c>
      <c r="B8" t="s">
        <v>233</v>
      </c>
      <c r="C8" t="s">
        <v>124</v>
      </c>
      <c r="D8" s="5">
        <v>35.127000000000002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6">
        <v>0</v>
      </c>
      <c r="M8" s="26">
        <v>0</v>
      </c>
      <c r="N8" s="26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111</v>
      </c>
      <c r="B9" t="s">
        <v>234</v>
      </c>
      <c r="C9" t="s">
        <v>109</v>
      </c>
      <c r="D9" s="5">
        <v>17.535</v>
      </c>
      <c r="E9">
        <v>4.0410750000000002E-4</v>
      </c>
      <c r="F9">
        <v>4.7158159999999998E-4</v>
      </c>
      <c r="G9">
        <v>5.185376E-4</v>
      </c>
      <c r="H9">
        <v>5.3181569999999996E-4</v>
      </c>
      <c r="I9">
        <v>5.3222510000000003E-4</v>
      </c>
      <c r="J9">
        <v>5.0476999999999998E-4</v>
      </c>
      <c r="K9">
        <v>4.8061620000000002E-4</v>
      </c>
      <c r="L9" s="26">
        <v>4.6523650000000001E-4</v>
      </c>
      <c r="M9" s="26">
        <v>4.8618089999999999E-4</v>
      </c>
      <c r="N9" s="26">
        <v>4.8743130000000002E-4</v>
      </c>
      <c r="O9">
        <v>4.189218E-4</v>
      </c>
      <c r="P9">
        <v>4.8685850000000001E-4</v>
      </c>
      <c r="Q9">
        <v>4.7162899999999999E-4</v>
      </c>
      <c r="R9">
        <v>4.7721850000000002E-4</v>
      </c>
      <c r="S9">
        <v>4.7405420000000003E-4</v>
      </c>
      <c r="T9">
        <v>3.6704020000000002E-4</v>
      </c>
      <c r="U9">
        <v>3.4502669999999998E-4</v>
      </c>
      <c r="V9">
        <v>4.0822850000000002E-4</v>
      </c>
      <c r="W9">
        <v>3.9408740000000002E-4</v>
      </c>
      <c r="X9">
        <v>3.6966849999999998E-4</v>
      </c>
      <c r="Y9">
        <v>3.8030810000000003E-4</v>
      </c>
      <c r="Z9">
        <v>3.6150070000000003E-4</v>
      </c>
      <c r="AA9">
        <v>5.3620160000000003E-4</v>
      </c>
      <c r="AB9">
        <v>4.1329909999999998E-4</v>
      </c>
      <c r="AC9">
        <v>4.0763209999999998E-4</v>
      </c>
      <c r="AD9">
        <v>3.9954969999999999E-4</v>
      </c>
      <c r="AE9">
        <v>3.5679249999999999E-4</v>
      </c>
      <c r="AF9">
        <v>4.7012829999999999E-4</v>
      </c>
      <c r="AG9">
        <v>5.3420940000000004E-4</v>
      </c>
    </row>
    <row r="10" spans="1:33" x14ac:dyDescent="0.25">
      <c r="A10" t="s">
        <v>60</v>
      </c>
      <c r="B10" t="s">
        <v>235</v>
      </c>
      <c r="C10" t="s">
        <v>58</v>
      </c>
      <c r="D10" s="5">
        <v>58.53</v>
      </c>
      <c r="E10">
        <v>3.1095049999999998E-3</v>
      </c>
      <c r="F10">
        <v>3.609835E-3</v>
      </c>
      <c r="G10">
        <v>3.9083750000000004E-3</v>
      </c>
      <c r="H10">
        <v>3.7279800000000001E-3</v>
      </c>
      <c r="I10">
        <v>3.9272539999999998E-3</v>
      </c>
      <c r="J10">
        <v>3.8807619999999998E-3</v>
      </c>
      <c r="K10">
        <v>3.798353E-3</v>
      </c>
      <c r="L10" s="26">
        <v>3.7353009999999999E-3</v>
      </c>
      <c r="M10" s="26">
        <v>3.865191E-3</v>
      </c>
      <c r="N10" s="26">
        <v>3.7959140000000001E-3</v>
      </c>
      <c r="O10">
        <v>3.4586859999999999E-3</v>
      </c>
      <c r="P10">
        <v>3.8270940000000001E-3</v>
      </c>
      <c r="Q10">
        <v>3.8149830000000001E-3</v>
      </c>
      <c r="R10">
        <v>3.7938120000000001E-3</v>
      </c>
      <c r="S10">
        <v>3.9007030000000002E-3</v>
      </c>
      <c r="T10">
        <v>2.8731170000000001E-3</v>
      </c>
      <c r="U10">
        <v>2.9411530000000002E-3</v>
      </c>
      <c r="V10">
        <v>3.1516460000000001E-3</v>
      </c>
      <c r="W10">
        <v>3.1956369999999999E-3</v>
      </c>
      <c r="X10">
        <v>2.959546E-3</v>
      </c>
      <c r="Y10">
        <v>2.9015220000000001E-3</v>
      </c>
      <c r="Z10">
        <v>3.0184259999999998E-3</v>
      </c>
      <c r="AA10">
        <v>3.7487800000000002E-3</v>
      </c>
      <c r="AB10">
        <v>3.3062629999999998E-3</v>
      </c>
      <c r="AC10">
        <v>3.1847339999999998E-3</v>
      </c>
      <c r="AD10">
        <v>3.1044039999999998E-3</v>
      </c>
      <c r="AE10">
        <v>2.9760440000000002E-3</v>
      </c>
      <c r="AF10">
        <v>3.6511450000000002E-3</v>
      </c>
      <c r="AG10">
        <v>3.640786E-3</v>
      </c>
    </row>
    <row r="11" spans="1:33" x14ac:dyDescent="0.25">
      <c r="A11" t="s">
        <v>147</v>
      </c>
      <c r="B11" t="s">
        <v>236</v>
      </c>
      <c r="C11" t="s">
        <v>145</v>
      </c>
      <c r="D11" s="5">
        <v>9.65</v>
      </c>
      <c r="E11">
        <v>2.2528560000000001E-3</v>
      </c>
      <c r="F11">
        <v>2.2314050000000001E-3</v>
      </c>
      <c r="G11">
        <v>3.1879399999999998E-3</v>
      </c>
      <c r="H11">
        <v>3.6619410000000002E-3</v>
      </c>
      <c r="I11">
        <v>4.6115339999999996E-3</v>
      </c>
      <c r="J11">
        <v>5.5951389999999998E-3</v>
      </c>
      <c r="K11">
        <v>3.1025089999999998E-3</v>
      </c>
      <c r="L11" s="26">
        <v>2.7162649999999998E-3</v>
      </c>
      <c r="M11" s="26">
        <v>4.2030310000000003E-3</v>
      </c>
      <c r="N11" s="26">
        <v>3.2651020000000002E-3</v>
      </c>
      <c r="O11">
        <v>1.907871E-3</v>
      </c>
      <c r="P11">
        <v>2.8855719999999999E-3</v>
      </c>
      <c r="Q11">
        <v>2.6732029999999999E-3</v>
      </c>
      <c r="R11">
        <v>3.9617649999999999E-3</v>
      </c>
      <c r="S11">
        <v>4.2696180000000002E-3</v>
      </c>
      <c r="T11">
        <v>1.354262E-3</v>
      </c>
      <c r="U11">
        <v>1.8931410000000001E-3</v>
      </c>
      <c r="V11">
        <v>2.0170489999999999E-3</v>
      </c>
      <c r="W11">
        <v>1.8230130000000001E-3</v>
      </c>
      <c r="X11">
        <v>7.4021670000000005E-4</v>
      </c>
      <c r="Y11">
        <v>5.3966509999999997E-4</v>
      </c>
      <c r="Z11">
        <v>1.45213E-3</v>
      </c>
      <c r="AA11">
        <v>1.0577410000000001E-3</v>
      </c>
      <c r="AB11">
        <v>1.332118E-3</v>
      </c>
      <c r="AC11">
        <v>8.4974050000000004E-4</v>
      </c>
      <c r="AD11">
        <v>1.0070649999999999E-3</v>
      </c>
      <c r="AE11">
        <v>1.1354500000000001E-3</v>
      </c>
      <c r="AF11">
        <v>2.8185249999999998E-4</v>
      </c>
      <c r="AG11">
        <v>1.2396219999999999E-3</v>
      </c>
    </row>
    <row r="12" spans="1:33" x14ac:dyDescent="0.25">
      <c r="A12" t="s">
        <v>99</v>
      </c>
      <c r="B12" t="s">
        <v>237</v>
      </c>
      <c r="C12" t="s">
        <v>97</v>
      </c>
      <c r="D12" s="5">
        <v>20.001999999999999</v>
      </c>
      <c r="E12">
        <v>5.3696560000000002E-4</v>
      </c>
      <c r="F12">
        <v>6.3099840000000005E-4</v>
      </c>
      <c r="G12">
        <v>6.9517500000000002E-4</v>
      </c>
      <c r="H12">
        <v>7.0719830000000002E-4</v>
      </c>
      <c r="I12">
        <v>7.2479559999999996E-4</v>
      </c>
      <c r="J12">
        <v>6.8513389999999997E-4</v>
      </c>
      <c r="K12">
        <v>6.7475070000000002E-4</v>
      </c>
      <c r="L12" s="26">
        <v>7.1384819999999996E-4</v>
      </c>
      <c r="M12" s="26">
        <v>7.5154530000000005E-4</v>
      </c>
      <c r="N12" s="26">
        <v>7.3103399999999998E-4</v>
      </c>
      <c r="O12">
        <v>5.8736710000000002E-4</v>
      </c>
      <c r="P12">
        <v>6.8546350000000004E-4</v>
      </c>
      <c r="Q12">
        <v>6.7333469999999996E-4</v>
      </c>
      <c r="R12">
        <v>6.7951220000000002E-4</v>
      </c>
      <c r="S12">
        <v>6.6979189999999997E-4</v>
      </c>
      <c r="T12">
        <v>4.8741430000000003E-4</v>
      </c>
      <c r="U12">
        <v>5.3144110000000004E-4</v>
      </c>
      <c r="V12">
        <v>5.9990770000000002E-4</v>
      </c>
      <c r="W12">
        <v>5.8212590000000005E-4</v>
      </c>
      <c r="X12">
        <v>5.4465939999999999E-4</v>
      </c>
      <c r="Y12">
        <v>5.5141299999999995E-4</v>
      </c>
      <c r="Z12">
        <v>5.0634930000000001E-4</v>
      </c>
      <c r="AA12">
        <v>7.2785289999999995E-4</v>
      </c>
      <c r="AB12">
        <v>6.0787000000000005E-4</v>
      </c>
      <c r="AC12">
        <v>5.3649800000000005E-4</v>
      </c>
      <c r="AD12">
        <v>5.1967460000000001E-4</v>
      </c>
      <c r="AE12">
        <v>4.8374730000000002E-4</v>
      </c>
      <c r="AF12">
        <v>6.8802689999999998E-4</v>
      </c>
      <c r="AG12">
        <v>6.7568269999999995E-4</v>
      </c>
    </row>
    <row r="13" spans="1:33" x14ac:dyDescent="0.25">
      <c r="A13" t="s">
        <v>87</v>
      </c>
      <c r="B13" t="s">
        <v>238</v>
      </c>
      <c r="C13" t="s">
        <v>85</v>
      </c>
      <c r="D13" s="5">
        <v>36.689</v>
      </c>
      <c r="E13">
        <v>7.5587150000000004E-4</v>
      </c>
      <c r="F13">
        <v>8.465457E-4</v>
      </c>
      <c r="G13">
        <v>8.7115930000000003E-4</v>
      </c>
      <c r="H13">
        <v>8.7972630000000005E-4</v>
      </c>
      <c r="I13">
        <v>8.9128769999999996E-4</v>
      </c>
      <c r="J13">
        <v>8.9195660000000005E-4</v>
      </c>
      <c r="K13">
        <v>9.2910949999999996E-4</v>
      </c>
      <c r="L13" s="26">
        <v>8.884734E-4</v>
      </c>
      <c r="M13" s="26">
        <v>9.2782849999999996E-4</v>
      </c>
      <c r="N13" s="26">
        <v>8.943426E-4</v>
      </c>
      <c r="O13">
        <v>8.2002829999999998E-4</v>
      </c>
      <c r="P13">
        <v>8.8560030000000005E-4</v>
      </c>
      <c r="Q13">
        <v>9.1453420000000001E-4</v>
      </c>
      <c r="R13">
        <v>9.1579930000000001E-4</v>
      </c>
      <c r="S13">
        <v>9.1976649999999998E-4</v>
      </c>
      <c r="T13">
        <v>6.7498429999999999E-4</v>
      </c>
      <c r="U13">
        <v>7.0348779999999998E-4</v>
      </c>
      <c r="V13">
        <v>7.3104210000000003E-4</v>
      </c>
      <c r="W13">
        <v>7.3244439999999998E-4</v>
      </c>
      <c r="X13">
        <v>7.0298159999999997E-4</v>
      </c>
      <c r="Y13">
        <v>7.0205660000000004E-4</v>
      </c>
      <c r="Z13">
        <v>7.5217139999999997E-4</v>
      </c>
      <c r="AA13">
        <v>9.3348170000000002E-4</v>
      </c>
      <c r="AB13">
        <v>6.6312019999999997E-4</v>
      </c>
      <c r="AC13">
        <v>5.8844870000000001E-4</v>
      </c>
      <c r="AD13">
        <v>5.3191860000000003E-4</v>
      </c>
      <c r="AE13">
        <v>4.672263E-4</v>
      </c>
      <c r="AF13">
        <v>7.579644E-4</v>
      </c>
      <c r="AG13">
        <v>7.5708640000000005E-4</v>
      </c>
    </row>
    <row r="14" spans="1:33" x14ac:dyDescent="0.25">
      <c r="A14" t="s">
        <v>96</v>
      </c>
      <c r="B14" t="s">
        <v>239</v>
      </c>
      <c r="C14" t="s">
        <v>94</v>
      </c>
      <c r="D14" s="5">
        <v>22.478000000000002</v>
      </c>
      <c r="E14">
        <v>3.644427E-4</v>
      </c>
      <c r="F14">
        <v>4.0753840000000001E-4</v>
      </c>
      <c r="G14">
        <v>4.6319800000000001E-4</v>
      </c>
      <c r="H14">
        <v>4.56887E-4</v>
      </c>
      <c r="I14">
        <v>3.9828520000000003E-4</v>
      </c>
      <c r="J14">
        <v>4.7603419999999998E-4</v>
      </c>
      <c r="K14">
        <v>4.5562210000000002E-4</v>
      </c>
      <c r="L14" s="26">
        <v>4.7388349999999998E-4</v>
      </c>
      <c r="M14" s="26">
        <v>4.9661219999999997E-4</v>
      </c>
      <c r="N14" s="26">
        <v>4.9453300000000002E-4</v>
      </c>
      <c r="O14">
        <v>3.8509569999999998E-4</v>
      </c>
      <c r="P14">
        <v>4.3683399999999999E-4</v>
      </c>
      <c r="Q14">
        <v>4.5511379999999999E-4</v>
      </c>
      <c r="R14">
        <v>4.6793099999999999E-4</v>
      </c>
      <c r="S14">
        <v>4.6704009999999998E-4</v>
      </c>
      <c r="T14">
        <v>3.719199E-4</v>
      </c>
      <c r="U14">
        <v>4.0118160000000001E-4</v>
      </c>
      <c r="V14">
        <v>4.104186E-4</v>
      </c>
      <c r="W14">
        <v>4.1862170000000001E-4</v>
      </c>
      <c r="X14">
        <v>3.761611E-4</v>
      </c>
      <c r="Y14">
        <v>3.7852490000000002E-4</v>
      </c>
      <c r="Z14">
        <v>3.5318730000000003E-4</v>
      </c>
      <c r="AA14">
        <v>4.7439150000000001E-4</v>
      </c>
      <c r="AB14">
        <v>4.012752E-4</v>
      </c>
      <c r="AC14">
        <v>3.7655060000000001E-4</v>
      </c>
      <c r="AD14">
        <v>3.508896E-4</v>
      </c>
      <c r="AE14">
        <v>3.4684780000000001E-4</v>
      </c>
      <c r="AF14">
        <v>4.3590959999999999E-4</v>
      </c>
      <c r="AG14">
        <v>4.5127310000000001E-4</v>
      </c>
    </row>
    <row r="15" spans="1:33" x14ac:dyDescent="0.25">
      <c r="A15" t="s">
        <v>240</v>
      </c>
      <c r="B15" t="s">
        <v>241</v>
      </c>
      <c r="C15" t="s">
        <v>242</v>
      </c>
      <c r="D15" s="5">
        <v>15.865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6">
        <v>0</v>
      </c>
      <c r="M15" s="26">
        <v>0</v>
      </c>
      <c r="N15" s="26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193</v>
      </c>
      <c r="B16" t="s">
        <v>1</v>
      </c>
      <c r="C16">
        <v>3</v>
      </c>
      <c r="E16">
        <f t="shared" ref="E16:AG16" si="0">E7/3</f>
        <v>1.2712476666666666E-3</v>
      </c>
      <c r="F16">
        <f t="shared" si="0"/>
        <v>1.5537140000000001E-3</v>
      </c>
      <c r="G16">
        <f t="shared" si="0"/>
        <v>1.7017596666666667E-3</v>
      </c>
      <c r="H16">
        <f t="shared" si="0"/>
        <v>1.6740990000000001E-3</v>
      </c>
      <c r="I16">
        <f t="shared" si="0"/>
        <v>1.712997E-3</v>
      </c>
      <c r="J16">
        <f t="shared" si="0"/>
        <v>1.7345773333333333E-3</v>
      </c>
      <c r="K16">
        <f t="shared" si="0"/>
        <v>1.6640083333333332E-3</v>
      </c>
      <c r="L16">
        <f t="shared" si="0"/>
        <v>1.7770326666666668E-3</v>
      </c>
      <c r="M16">
        <f t="shared" si="0"/>
        <v>1.7085256666666668E-3</v>
      </c>
      <c r="N16">
        <f t="shared" si="0"/>
        <v>1.7414763333333334E-3</v>
      </c>
      <c r="O16">
        <f t="shared" si="0"/>
        <v>1.3950486666666666E-3</v>
      </c>
      <c r="P16">
        <f t="shared" si="0"/>
        <v>1.6066643333333332E-3</v>
      </c>
      <c r="Q16">
        <f t="shared" si="0"/>
        <v>1.6197829999999999E-3</v>
      </c>
      <c r="R16">
        <f t="shared" si="0"/>
        <v>1.544124E-3</v>
      </c>
      <c r="S16">
        <f t="shared" si="0"/>
        <v>1.6366706666666668E-3</v>
      </c>
      <c r="T16">
        <f t="shared" si="0"/>
        <v>1.2943536666666668E-3</v>
      </c>
      <c r="U16">
        <f t="shared" si="0"/>
        <v>1.3819363333333334E-3</v>
      </c>
      <c r="V16">
        <f t="shared" si="0"/>
        <v>1.4268740000000001E-3</v>
      </c>
      <c r="W16">
        <f t="shared" si="0"/>
        <v>1.4261949999999999E-3</v>
      </c>
      <c r="X16">
        <f t="shared" si="0"/>
        <v>1.3387466666666666E-3</v>
      </c>
      <c r="Y16">
        <f t="shared" si="0"/>
        <v>1.2830853333333334E-3</v>
      </c>
      <c r="Z16">
        <f t="shared" si="0"/>
        <v>1.2274196666666665E-3</v>
      </c>
      <c r="AA16">
        <f t="shared" si="0"/>
        <v>1.7149670000000002E-3</v>
      </c>
      <c r="AB16">
        <f t="shared" si="0"/>
        <v>1.3674463333333334E-3</v>
      </c>
      <c r="AC16">
        <f t="shared" si="0"/>
        <v>1.2885356666666667E-3</v>
      </c>
      <c r="AD16">
        <f t="shared" si="0"/>
        <v>1.2153656666666667E-3</v>
      </c>
      <c r="AE16">
        <f t="shared" si="0"/>
        <v>1.1816236666666667E-3</v>
      </c>
      <c r="AF16">
        <f t="shared" si="0"/>
        <v>1.589617E-3</v>
      </c>
      <c r="AG16">
        <f t="shared" si="0"/>
        <v>1.614582E-3</v>
      </c>
    </row>
    <row r="17" spans="1:33" x14ac:dyDescent="0.25">
      <c r="A17" t="s">
        <v>193</v>
      </c>
      <c r="B17" t="s">
        <v>186</v>
      </c>
      <c r="C17">
        <v>1</v>
      </c>
    </row>
    <row r="18" spans="1:33" x14ac:dyDescent="0.25">
      <c r="A18" t="s">
        <v>193</v>
      </c>
      <c r="B18" t="s">
        <v>187</v>
      </c>
      <c r="C18">
        <v>1</v>
      </c>
      <c r="E18">
        <f t="shared" ref="E18:AG18" si="1">E9</f>
        <v>4.0410750000000002E-4</v>
      </c>
      <c r="F18">
        <f t="shared" si="1"/>
        <v>4.7158159999999998E-4</v>
      </c>
      <c r="G18">
        <f t="shared" si="1"/>
        <v>5.185376E-4</v>
      </c>
      <c r="H18">
        <f t="shared" si="1"/>
        <v>5.3181569999999996E-4</v>
      </c>
      <c r="I18">
        <f t="shared" si="1"/>
        <v>5.3222510000000003E-4</v>
      </c>
      <c r="J18">
        <f t="shared" si="1"/>
        <v>5.0476999999999998E-4</v>
      </c>
      <c r="K18">
        <f t="shared" si="1"/>
        <v>4.8061620000000002E-4</v>
      </c>
      <c r="L18">
        <f t="shared" si="1"/>
        <v>4.6523650000000001E-4</v>
      </c>
      <c r="M18">
        <f t="shared" si="1"/>
        <v>4.8618089999999999E-4</v>
      </c>
      <c r="N18">
        <f t="shared" si="1"/>
        <v>4.8743130000000002E-4</v>
      </c>
      <c r="O18">
        <f t="shared" si="1"/>
        <v>4.189218E-4</v>
      </c>
      <c r="P18">
        <f t="shared" si="1"/>
        <v>4.8685850000000001E-4</v>
      </c>
      <c r="Q18">
        <f t="shared" si="1"/>
        <v>4.7162899999999999E-4</v>
      </c>
      <c r="R18">
        <f t="shared" si="1"/>
        <v>4.7721850000000002E-4</v>
      </c>
      <c r="S18">
        <f t="shared" si="1"/>
        <v>4.7405420000000003E-4</v>
      </c>
      <c r="T18">
        <f t="shared" si="1"/>
        <v>3.6704020000000002E-4</v>
      </c>
      <c r="U18">
        <f t="shared" si="1"/>
        <v>3.4502669999999998E-4</v>
      </c>
      <c r="V18">
        <f t="shared" si="1"/>
        <v>4.0822850000000002E-4</v>
      </c>
      <c r="W18">
        <f t="shared" si="1"/>
        <v>3.9408740000000002E-4</v>
      </c>
      <c r="X18">
        <f t="shared" si="1"/>
        <v>3.6966849999999998E-4</v>
      </c>
      <c r="Y18">
        <f t="shared" si="1"/>
        <v>3.8030810000000003E-4</v>
      </c>
      <c r="Z18">
        <f t="shared" si="1"/>
        <v>3.6150070000000003E-4</v>
      </c>
      <c r="AA18">
        <f t="shared" si="1"/>
        <v>5.3620160000000003E-4</v>
      </c>
      <c r="AB18">
        <f t="shared" si="1"/>
        <v>4.1329909999999998E-4</v>
      </c>
      <c r="AC18">
        <f t="shared" si="1"/>
        <v>4.0763209999999998E-4</v>
      </c>
      <c r="AD18">
        <f t="shared" si="1"/>
        <v>3.9954969999999999E-4</v>
      </c>
      <c r="AE18">
        <f t="shared" si="1"/>
        <v>3.5679249999999999E-4</v>
      </c>
      <c r="AF18">
        <f t="shared" si="1"/>
        <v>4.7012829999999999E-4</v>
      </c>
      <c r="AG18">
        <f t="shared" si="1"/>
        <v>5.3420940000000004E-4</v>
      </c>
    </row>
    <row r="19" spans="1:33" x14ac:dyDescent="0.25">
      <c r="A19" t="s">
        <v>193</v>
      </c>
      <c r="B19" t="s">
        <v>188</v>
      </c>
      <c r="C19">
        <v>3</v>
      </c>
      <c r="E19">
        <f t="shared" ref="E19:AG19" si="2">E10/3</f>
        <v>1.0365016666666665E-3</v>
      </c>
      <c r="F19">
        <f t="shared" si="2"/>
        <v>1.2032783333333333E-3</v>
      </c>
      <c r="G19">
        <f t="shared" si="2"/>
        <v>1.3027916666666667E-3</v>
      </c>
      <c r="H19">
        <f t="shared" si="2"/>
        <v>1.24266E-3</v>
      </c>
      <c r="I19">
        <f t="shared" si="2"/>
        <v>1.3090846666666666E-3</v>
      </c>
      <c r="J19">
        <f t="shared" si="2"/>
        <v>1.2935873333333333E-3</v>
      </c>
      <c r="K19">
        <f t="shared" si="2"/>
        <v>1.2661176666666667E-3</v>
      </c>
      <c r="L19">
        <f t="shared" si="2"/>
        <v>1.2451003333333332E-3</v>
      </c>
      <c r="M19">
        <f t="shared" si="2"/>
        <v>1.2883969999999999E-3</v>
      </c>
      <c r="N19">
        <f t="shared" si="2"/>
        <v>1.2653046666666666E-3</v>
      </c>
      <c r="O19">
        <f t="shared" si="2"/>
        <v>1.1528953333333333E-3</v>
      </c>
      <c r="P19">
        <f t="shared" si="2"/>
        <v>1.275698E-3</v>
      </c>
      <c r="Q19">
        <f t="shared" si="2"/>
        <v>1.2716610000000001E-3</v>
      </c>
      <c r="R19">
        <f t="shared" si="2"/>
        <v>1.2646040000000001E-3</v>
      </c>
      <c r="S19">
        <f t="shared" si="2"/>
        <v>1.3002343333333333E-3</v>
      </c>
      <c r="T19">
        <f t="shared" si="2"/>
        <v>9.5770566666666674E-4</v>
      </c>
      <c r="U19">
        <f t="shared" si="2"/>
        <v>9.8038433333333332E-4</v>
      </c>
      <c r="V19">
        <f t="shared" si="2"/>
        <v>1.0505486666666666E-3</v>
      </c>
      <c r="W19">
        <f t="shared" si="2"/>
        <v>1.0652123333333332E-3</v>
      </c>
      <c r="X19">
        <f t="shared" si="2"/>
        <v>9.8651533333333325E-4</v>
      </c>
      <c r="Y19">
        <f t="shared" si="2"/>
        <v>9.6717400000000001E-4</v>
      </c>
      <c r="Z19">
        <f t="shared" si="2"/>
        <v>1.006142E-3</v>
      </c>
      <c r="AA19">
        <f t="shared" si="2"/>
        <v>1.2495933333333334E-3</v>
      </c>
      <c r="AB19">
        <f t="shared" si="2"/>
        <v>1.1020876666666666E-3</v>
      </c>
      <c r="AC19">
        <f t="shared" si="2"/>
        <v>1.0615779999999999E-3</v>
      </c>
      <c r="AD19">
        <f t="shared" si="2"/>
        <v>1.0348013333333333E-3</v>
      </c>
      <c r="AE19">
        <f t="shared" si="2"/>
        <v>9.920146666666668E-4</v>
      </c>
      <c r="AF19">
        <f t="shared" si="2"/>
        <v>1.2170483333333335E-3</v>
      </c>
      <c r="AG19">
        <f t="shared" si="2"/>
        <v>1.2135953333333334E-3</v>
      </c>
    </row>
    <row r="20" spans="1:33" x14ac:dyDescent="0.25">
      <c r="A20" t="s">
        <v>193</v>
      </c>
      <c r="B20" t="s">
        <v>190</v>
      </c>
      <c r="C20">
        <v>2</v>
      </c>
      <c r="E20">
        <f t="shared" ref="E20:AG20" si="3">E12/2</f>
        <v>2.6848280000000001E-4</v>
      </c>
      <c r="F20">
        <f t="shared" si="3"/>
        <v>3.1549920000000002E-4</v>
      </c>
      <c r="G20">
        <f t="shared" si="3"/>
        <v>3.4758750000000001E-4</v>
      </c>
      <c r="H20">
        <f t="shared" si="3"/>
        <v>3.5359915000000001E-4</v>
      </c>
      <c r="I20">
        <f t="shared" si="3"/>
        <v>3.6239779999999998E-4</v>
      </c>
      <c r="J20">
        <f t="shared" si="3"/>
        <v>3.4256694999999998E-4</v>
      </c>
      <c r="K20">
        <f t="shared" si="3"/>
        <v>3.3737535000000001E-4</v>
      </c>
      <c r="L20">
        <f t="shared" si="3"/>
        <v>3.5692409999999998E-4</v>
      </c>
      <c r="M20">
        <f t="shared" si="3"/>
        <v>3.7577265000000002E-4</v>
      </c>
      <c r="N20">
        <f t="shared" si="3"/>
        <v>3.6551699999999999E-4</v>
      </c>
      <c r="O20">
        <f t="shared" si="3"/>
        <v>2.9368355000000001E-4</v>
      </c>
      <c r="P20">
        <f t="shared" si="3"/>
        <v>3.4273175000000002E-4</v>
      </c>
      <c r="Q20">
        <f t="shared" si="3"/>
        <v>3.3666734999999998E-4</v>
      </c>
      <c r="R20">
        <f t="shared" si="3"/>
        <v>3.3975610000000001E-4</v>
      </c>
      <c r="S20">
        <f t="shared" si="3"/>
        <v>3.3489594999999998E-4</v>
      </c>
      <c r="T20">
        <f t="shared" si="3"/>
        <v>2.4370715000000001E-4</v>
      </c>
      <c r="U20">
        <f t="shared" si="3"/>
        <v>2.6572055000000002E-4</v>
      </c>
      <c r="V20">
        <f t="shared" si="3"/>
        <v>2.9995385000000001E-4</v>
      </c>
      <c r="W20">
        <f t="shared" si="3"/>
        <v>2.9106295000000003E-4</v>
      </c>
      <c r="X20">
        <f t="shared" si="3"/>
        <v>2.723297E-4</v>
      </c>
      <c r="Y20">
        <f t="shared" si="3"/>
        <v>2.7570649999999997E-4</v>
      </c>
      <c r="Z20">
        <f t="shared" si="3"/>
        <v>2.5317465E-4</v>
      </c>
      <c r="AA20">
        <f t="shared" si="3"/>
        <v>3.6392644999999998E-4</v>
      </c>
      <c r="AB20">
        <f t="shared" si="3"/>
        <v>3.0393500000000002E-4</v>
      </c>
      <c r="AC20">
        <f t="shared" si="3"/>
        <v>2.6824900000000003E-4</v>
      </c>
      <c r="AD20">
        <f t="shared" si="3"/>
        <v>2.5983730000000001E-4</v>
      </c>
      <c r="AE20">
        <f t="shared" si="3"/>
        <v>2.4187365000000001E-4</v>
      </c>
      <c r="AF20">
        <f t="shared" si="3"/>
        <v>3.4401344999999999E-4</v>
      </c>
      <c r="AG20">
        <f t="shared" si="3"/>
        <v>3.3784134999999998E-4</v>
      </c>
    </row>
    <row r="21" spans="1:33" x14ac:dyDescent="0.25">
      <c r="A21" t="s">
        <v>193</v>
      </c>
      <c r="B21" t="s">
        <v>0</v>
      </c>
      <c r="C21">
        <v>1</v>
      </c>
      <c r="E21">
        <f t="shared" ref="E21:AG21" si="4">E13</f>
        <v>7.5587150000000004E-4</v>
      </c>
      <c r="F21">
        <f t="shared" si="4"/>
        <v>8.465457E-4</v>
      </c>
      <c r="G21">
        <f t="shared" si="4"/>
        <v>8.7115930000000003E-4</v>
      </c>
      <c r="H21">
        <f t="shared" si="4"/>
        <v>8.7972630000000005E-4</v>
      </c>
      <c r="I21">
        <f t="shared" si="4"/>
        <v>8.9128769999999996E-4</v>
      </c>
      <c r="J21">
        <f t="shared" si="4"/>
        <v>8.9195660000000005E-4</v>
      </c>
      <c r="K21">
        <f t="shared" si="4"/>
        <v>9.2910949999999996E-4</v>
      </c>
      <c r="L21">
        <f t="shared" si="4"/>
        <v>8.884734E-4</v>
      </c>
      <c r="M21">
        <f t="shared" si="4"/>
        <v>9.2782849999999996E-4</v>
      </c>
      <c r="N21">
        <f t="shared" si="4"/>
        <v>8.943426E-4</v>
      </c>
      <c r="O21">
        <f t="shared" si="4"/>
        <v>8.2002829999999998E-4</v>
      </c>
      <c r="P21">
        <f t="shared" si="4"/>
        <v>8.8560030000000005E-4</v>
      </c>
      <c r="Q21">
        <f t="shared" si="4"/>
        <v>9.1453420000000001E-4</v>
      </c>
      <c r="R21">
        <f t="shared" si="4"/>
        <v>9.1579930000000001E-4</v>
      </c>
      <c r="S21">
        <f t="shared" si="4"/>
        <v>9.1976649999999998E-4</v>
      </c>
      <c r="T21">
        <f t="shared" si="4"/>
        <v>6.7498429999999999E-4</v>
      </c>
      <c r="U21">
        <f t="shared" si="4"/>
        <v>7.0348779999999998E-4</v>
      </c>
      <c r="V21">
        <f t="shared" si="4"/>
        <v>7.3104210000000003E-4</v>
      </c>
      <c r="W21">
        <f t="shared" si="4"/>
        <v>7.3244439999999998E-4</v>
      </c>
      <c r="X21">
        <f t="shared" si="4"/>
        <v>7.0298159999999997E-4</v>
      </c>
      <c r="Y21">
        <f t="shared" si="4"/>
        <v>7.0205660000000004E-4</v>
      </c>
      <c r="Z21">
        <f t="shared" si="4"/>
        <v>7.5217139999999997E-4</v>
      </c>
      <c r="AA21">
        <f t="shared" si="4"/>
        <v>9.3348170000000002E-4</v>
      </c>
      <c r="AB21">
        <f t="shared" si="4"/>
        <v>6.6312019999999997E-4</v>
      </c>
      <c r="AC21">
        <f t="shared" si="4"/>
        <v>5.8844870000000001E-4</v>
      </c>
      <c r="AD21">
        <f t="shared" si="4"/>
        <v>5.3191860000000003E-4</v>
      </c>
      <c r="AE21">
        <f t="shared" si="4"/>
        <v>4.672263E-4</v>
      </c>
      <c r="AF21">
        <f t="shared" si="4"/>
        <v>7.579644E-4</v>
      </c>
      <c r="AG21">
        <f t="shared" si="4"/>
        <v>7.5708640000000005E-4</v>
      </c>
    </row>
    <row r="22" spans="1:33" x14ac:dyDescent="0.25">
      <c r="A22" t="s">
        <v>193</v>
      </c>
      <c r="B22" t="s">
        <v>191</v>
      </c>
      <c r="C22">
        <v>1</v>
      </c>
      <c r="E22">
        <f t="shared" ref="E22:AG22" si="5">E14</f>
        <v>3.644427E-4</v>
      </c>
      <c r="F22">
        <f t="shared" si="5"/>
        <v>4.0753840000000001E-4</v>
      </c>
      <c r="G22">
        <f t="shared" si="5"/>
        <v>4.6319800000000001E-4</v>
      </c>
      <c r="H22">
        <f t="shared" si="5"/>
        <v>4.56887E-4</v>
      </c>
      <c r="I22">
        <f t="shared" si="5"/>
        <v>3.9828520000000003E-4</v>
      </c>
      <c r="J22">
        <f t="shared" si="5"/>
        <v>4.7603419999999998E-4</v>
      </c>
      <c r="K22">
        <f t="shared" si="5"/>
        <v>4.5562210000000002E-4</v>
      </c>
      <c r="L22">
        <f t="shared" si="5"/>
        <v>4.7388349999999998E-4</v>
      </c>
      <c r="M22">
        <f t="shared" si="5"/>
        <v>4.9661219999999997E-4</v>
      </c>
      <c r="N22">
        <f t="shared" si="5"/>
        <v>4.9453300000000002E-4</v>
      </c>
      <c r="O22">
        <f t="shared" si="5"/>
        <v>3.8509569999999998E-4</v>
      </c>
      <c r="P22">
        <f t="shared" si="5"/>
        <v>4.3683399999999999E-4</v>
      </c>
      <c r="Q22">
        <f t="shared" si="5"/>
        <v>4.5511379999999999E-4</v>
      </c>
      <c r="R22">
        <f t="shared" si="5"/>
        <v>4.6793099999999999E-4</v>
      </c>
      <c r="S22">
        <f t="shared" si="5"/>
        <v>4.6704009999999998E-4</v>
      </c>
      <c r="T22">
        <f t="shared" si="5"/>
        <v>3.719199E-4</v>
      </c>
      <c r="U22">
        <f t="shared" si="5"/>
        <v>4.0118160000000001E-4</v>
      </c>
      <c r="V22">
        <f t="shared" si="5"/>
        <v>4.104186E-4</v>
      </c>
      <c r="W22">
        <f t="shared" si="5"/>
        <v>4.1862170000000001E-4</v>
      </c>
      <c r="X22">
        <f t="shared" si="5"/>
        <v>3.761611E-4</v>
      </c>
      <c r="Y22">
        <f t="shared" si="5"/>
        <v>3.7852490000000002E-4</v>
      </c>
      <c r="Z22">
        <f t="shared" si="5"/>
        <v>3.5318730000000003E-4</v>
      </c>
      <c r="AA22">
        <f t="shared" si="5"/>
        <v>4.7439150000000001E-4</v>
      </c>
      <c r="AB22">
        <f t="shared" si="5"/>
        <v>4.012752E-4</v>
      </c>
      <c r="AC22">
        <f t="shared" si="5"/>
        <v>3.7655060000000001E-4</v>
      </c>
      <c r="AD22">
        <f t="shared" si="5"/>
        <v>3.508896E-4</v>
      </c>
      <c r="AE22">
        <f t="shared" si="5"/>
        <v>3.4684780000000001E-4</v>
      </c>
      <c r="AF22">
        <f t="shared" si="5"/>
        <v>4.3590959999999999E-4</v>
      </c>
      <c r="AG22">
        <f t="shared" si="5"/>
        <v>4.5127310000000001E-4</v>
      </c>
    </row>
    <row r="24" spans="1:33" x14ac:dyDescent="0.25">
      <c r="A24" t="s">
        <v>21</v>
      </c>
      <c r="E24">
        <f t="shared" ref="E24:AG24" si="6">AVERAGE(E16:E22)</f>
        <v>6.834423055555555E-4</v>
      </c>
      <c r="F24">
        <f t="shared" si="6"/>
        <v>7.9969287222222225E-4</v>
      </c>
      <c r="G24">
        <f t="shared" si="6"/>
        <v>8.6750562222222217E-4</v>
      </c>
      <c r="H24">
        <f t="shared" si="6"/>
        <v>8.5646452499999989E-4</v>
      </c>
      <c r="I24">
        <f t="shared" si="6"/>
        <v>8.6771291111111112E-4</v>
      </c>
      <c r="J24">
        <f t="shared" si="6"/>
        <v>8.7391540277777788E-4</v>
      </c>
      <c r="K24">
        <f t="shared" si="6"/>
        <v>8.5547485833333328E-4</v>
      </c>
      <c r="L24">
        <f t="shared" si="6"/>
        <v>8.677750833333335E-4</v>
      </c>
      <c r="M24">
        <f t="shared" si="6"/>
        <v>8.8055281944444442E-4</v>
      </c>
      <c r="N24">
        <f t="shared" si="6"/>
        <v>8.7476748333333335E-4</v>
      </c>
      <c r="O24">
        <f t="shared" si="6"/>
        <v>7.4427889166666652E-4</v>
      </c>
      <c r="P24">
        <f t="shared" si="6"/>
        <v>8.3906448055555546E-4</v>
      </c>
      <c r="Q24">
        <f t="shared" si="6"/>
        <v>8.4489805833333346E-4</v>
      </c>
      <c r="R24">
        <f t="shared" si="6"/>
        <v>8.3490548333333347E-4</v>
      </c>
      <c r="S24">
        <f t="shared" si="6"/>
        <v>8.55443625E-4</v>
      </c>
      <c r="T24">
        <f t="shared" si="6"/>
        <v>6.516184805555556E-4</v>
      </c>
      <c r="U24">
        <f t="shared" si="6"/>
        <v>6.7962288611111109E-4</v>
      </c>
      <c r="V24">
        <f t="shared" si="6"/>
        <v>7.2117761944444456E-4</v>
      </c>
      <c r="W24">
        <f t="shared" si="6"/>
        <v>7.2127063055555556E-4</v>
      </c>
      <c r="X24">
        <f t="shared" si="6"/>
        <v>6.7440048333333323E-4</v>
      </c>
      <c r="Y24">
        <f t="shared" si="6"/>
        <v>6.6447590555555565E-4</v>
      </c>
      <c r="Z24">
        <f t="shared" si="6"/>
        <v>6.5893261944444451E-4</v>
      </c>
      <c r="AA24">
        <f t="shared" si="6"/>
        <v>8.7876026388888885E-4</v>
      </c>
      <c r="AB24">
        <f t="shared" si="6"/>
        <v>7.085272499999999E-4</v>
      </c>
      <c r="AC24">
        <f t="shared" si="6"/>
        <v>6.651656777777777E-4</v>
      </c>
      <c r="AD24">
        <f t="shared" si="6"/>
        <v>6.3206036666666658E-4</v>
      </c>
      <c r="AE24">
        <f t="shared" si="6"/>
        <v>5.9772976388888885E-4</v>
      </c>
      <c r="AF24">
        <f t="shared" si="6"/>
        <v>8.0244684722222224E-4</v>
      </c>
      <c r="AG24">
        <f t="shared" si="6"/>
        <v>8.1809793055555562E-4</v>
      </c>
    </row>
    <row r="27" spans="1:33" x14ac:dyDescent="0.25">
      <c r="A27" t="s">
        <v>108</v>
      </c>
      <c r="B27" t="s">
        <v>221</v>
      </c>
      <c r="C27" t="s">
        <v>106</v>
      </c>
      <c r="D27" s="5">
        <v>67.515000000000001</v>
      </c>
      <c r="E27">
        <v>1.717798E-4</v>
      </c>
      <c r="F27">
        <v>1.6866949999999999E-4</v>
      </c>
      <c r="G27">
        <v>1.7127360000000001E-4</v>
      </c>
      <c r="H27">
        <v>2.1593480000000001E-4</v>
      </c>
      <c r="I27">
        <v>2.9582570000000002E-4</v>
      </c>
      <c r="J27">
        <v>3.4428799999999999E-4</v>
      </c>
      <c r="K27">
        <v>1.8796730000000001E-4</v>
      </c>
      <c r="L27" s="26">
        <v>2.2991290000000001E-4</v>
      </c>
      <c r="M27" s="26">
        <v>3.9486499999999999E-4</v>
      </c>
      <c r="N27" s="26">
        <v>2.9099060000000002E-4</v>
      </c>
      <c r="O27">
        <v>1.596879E-4</v>
      </c>
      <c r="P27">
        <v>1.7421609999999999E-4</v>
      </c>
      <c r="Q27">
        <v>2.1997750000000001E-4</v>
      </c>
      <c r="R27">
        <v>2.5558470000000002E-4</v>
      </c>
      <c r="S27">
        <v>3.8090329999999998E-4</v>
      </c>
      <c r="T27">
        <v>7.2734359999999997E-4</v>
      </c>
      <c r="U27">
        <v>5.8509179999999999E-4</v>
      </c>
      <c r="V27">
        <v>4.3213129999999998E-4</v>
      </c>
      <c r="W27">
        <v>3.2428589999999998E-4</v>
      </c>
      <c r="X27">
        <v>2.3071020000000001E-4</v>
      </c>
      <c r="Y27">
        <v>2.0918379999999999E-4</v>
      </c>
      <c r="Z27">
        <v>2.2102379999999999E-4</v>
      </c>
      <c r="AA27">
        <v>1.8953160000000001E-4</v>
      </c>
      <c r="AB27">
        <v>1.733781E-4</v>
      </c>
      <c r="AC27">
        <v>1.6650399999999999E-4</v>
      </c>
      <c r="AD27">
        <v>1.633583E-4</v>
      </c>
      <c r="AE27">
        <v>1.5903710000000001E-4</v>
      </c>
      <c r="AF27">
        <v>1.9044679999999999E-4</v>
      </c>
      <c r="AG27">
        <v>1.9856849999999999E-4</v>
      </c>
    </row>
    <row r="28" spans="1:33" x14ac:dyDescent="0.25">
      <c r="A28" t="s">
        <v>132</v>
      </c>
      <c r="B28" t="s">
        <v>222</v>
      </c>
      <c r="C28" t="s">
        <v>130</v>
      </c>
      <c r="D28" s="5">
        <v>49.207000000000001</v>
      </c>
      <c r="E28">
        <v>6.5246279999999998E-5</v>
      </c>
      <c r="F28">
        <v>7.8373689999999997E-5</v>
      </c>
      <c r="G28">
        <v>1.037262E-4</v>
      </c>
      <c r="H28">
        <v>1.3159099999999999E-4</v>
      </c>
      <c r="I28">
        <v>1.5580079999999999E-4</v>
      </c>
      <c r="J28">
        <v>1.993787E-4</v>
      </c>
      <c r="K28">
        <v>1.089188E-4</v>
      </c>
      <c r="L28" s="26">
        <v>1.217253E-4</v>
      </c>
      <c r="M28" s="26">
        <v>2.0217179999999999E-4</v>
      </c>
      <c r="N28" s="26">
        <v>1.6040269999999999E-4</v>
      </c>
      <c r="O28">
        <v>1.057677E-4</v>
      </c>
      <c r="P28">
        <v>1.0908989999999999E-4</v>
      </c>
      <c r="Q28">
        <v>1.3109919999999999E-4</v>
      </c>
      <c r="R28">
        <v>1.5623119999999999E-4</v>
      </c>
      <c r="S28">
        <v>2.1206689999999999E-4</v>
      </c>
      <c r="T28">
        <v>3.7066570000000002E-4</v>
      </c>
      <c r="U28">
        <v>2.5968129999999999E-4</v>
      </c>
      <c r="V28">
        <v>2.3825039999999999E-4</v>
      </c>
      <c r="W28">
        <v>1.7265959999999999E-4</v>
      </c>
      <c r="X28">
        <v>1.451019E-4</v>
      </c>
      <c r="Y28">
        <v>1.152617E-4</v>
      </c>
      <c r="Z28">
        <v>1.2472930000000001E-4</v>
      </c>
      <c r="AA28">
        <v>7.4277110000000001E-5</v>
      </c>
      <c r="AB28">
        <v>8.4048829999999996E-5</v>
      </c>
      <c r="AC28">
        <v>6.8207510000000001E-5</v>
      </c>
      <c r="AD28">
        <v>9.6673129999999996E-5</v>
      </c>
      <c r="AE28">
        <v>8.2585840000000001E-5</v>
      </c>
      <c r="AF28">
        <v>1.1775569999999999E-4</v>
      </c>
      <c r="AG28">
        <v>1.278059E-4</v>
      </c>
    </row>
    <row r="29" spans="1:33" x14ac:dyDescent="0.25">
      <c r="A29" t="s">
        <v>117</v>
      </c>
      <c r="B29" t="s">
        <v>223</v>
      </c>
      <c r="C29" t="s">
        <v>115</v>
      </c>
      <c r="D29" s="5">
        <v>73.143000000000001</v>
      </c>
      <c r="E29">
        <v>5.4362259999999997E-5</v>
      </c>
      <c r="F29">
        <v>4.8673230000000002E-5</v>
      </c>
      <c r="G29">
        <v>5.6274090000000003E-5</v>
      </c>
      <c r="H29">
        <v>0</v>
      </c>
      <c r="I29">
        <v>4.746587E-5</v>
      </c>
      <c r="J29">
        <v>7.1479300000000005E-5</v>
      </c>
      <c r="K29">
        <v>7.8244980000000006E-5</v>
      </c>
      <c r="L29" s="26">
        <v>5.3767370000000001E-5</v>
      </c>
      <c r="M29" s="26">
        <v>6.5822350000000005E-5</v>
      </c>
      <c r="N29" s="26">
        <v>6.1390170000000005E-5</v>
      </c>
      <c r="O29">
        <v>6.5131270000000002E-5</v>
      </c>
      <c r="P29">
        <v>0</v>
      </c>
      <c r="Q29">
        <v>4.4763969999999998E-5</v>
      </c>
      <c r="R29">
        <v>6.676827E-5</v>
      </c>
      <c r="S29">
        <v>4.8441510000000001E-5</v>
      </c>
      <c r="T29">
        <v>8.2552530000000002E-5</v>
      </c>
      <c r="U29">
        <v>8.8857809999999996E-5</v>
      </c>
      <c r="V29">
        <v>3.773475E-5</v>
      </c>
      <c r="W29">
        <v>5.7289149999999997E-5</v>
      </c>
      <c r="X29">
        <v>8.3575579999999998E-5</v>
      </c>
      <c r="Y29">
        <v>7.0435889999999994E-5</v>
      </c>
      <c r="Z29">
        <v>7.2169239999999996E-5</v>
      </c>
      <c r="AA29">
        <v>5.463072E-5</v>
      </c>
      <c r="AB29">
        <v>5.4984990000000002E-5</v>
      </c>
      <c r="AC29">
        <v>5.1693339999999998E-5</v>
      </c>
      <c r="AD29">
        <v>5.8554760000000001E-5</v>
      </c>
      <c r="AE29">
        <v>4.3135939999999998E-5</v>
      </c>
      <c r="AF29">
        <v>6.4024829999999999E-5</v>
      </c>
      <c r="AG29">
        <v>6.443323E-5</v>
      </c>
    </row>
    <row r="30" spans="1:33" x14ac:dyDescent="0.25">
      <c r="A30" t="s">
        <v>123</v>
      </c>
      <c r="B30" t="s">
        <v>224</v>
      </c>
      <c r="C30" t="s">
        <v>121</v>
      </c>
      <c r="D30" s="5">
        <v>75.546999999999997</v>
      </c>
      <c r="E30">
        <v>8.8740029999999996E-5</v>
      </c>
      <c r="F30">
        <v>7.0543720000000002E-5</v>
      </c>
      <c r="G30">
        <v>6.8188099999999999E-5</v>
      </c>
      <c r="H30">
        <v>6.001741E-5</v>
      </c>
      <c r="I30">
        <v>6.3284169999999998E-5</v>
      </c>
      <c r="J30">
        <v>6.9205959999999998E-5</v>
      </c>
      <c r="K30">
        <v>6.8375900000000004E-5</v>
      </c>
      <c r="L30" s="26">
        <v>6.7335190000000005E-5</v>
      </c>
      <c r="M30" s="26">
        <v>7.361414E-5</v>
      </c>
      <c r="N30" s="26">
        <v>7.5842890000000005E-5</v>
      </c>
      <c r="O30">
        <v>7.164951E-5</v>
      </c>
      <c r="P30">
        <v>6.3364420000000001E-5</v>
      </c>
      <c r="Q30">
        <v>6.1441399999999998E-5</v>
      </c>
      <c r="R30">
        <v>7.0315540000000004E-5</v>
      </c>
      <c r="S30">
        <v>7.5070769999999997E-5</v>
      </c>
      <c r="T30">
        <v>7.73425E-5</v>
      </c>
      <c r="U30">
        <v>7.3091059999999999E-5</v>
      </c>
      <c r="V30">
        <v>7.6690420000000002E-5</v>
      </c>
      <c r="W30">
        <v>8.6172319999999996E-5</v>
      </c>
      <c r="X30">
        <v>7.9890169999999994E-5</v>
      </c>
      <c r="Y30">
        <v>9.0674560000000005E-5</v>
      </c>
      <c r="Z30">
        <v>8.5723069999999997E-5</v>
      </c>
      <c r="AA30">
        <v>6.0222900000000002E-5</v>
      </c>
      <c r="AB30">
        <v>7.4157980000000002E-5</v>
      </c>
      <c r="AC30">
        <v>7.2080719999999997E-5</v>
      </c>
      <c r="AD30">
        <v>6.3151849999999997E-5</v>
      </c>
      <c r="AE30">
        <v>6.1773390000000007E-5</v>
      </c>
      <c r="AF30">
        <v>6.7727070000000002E-5</v>
      </c>
      <c r="AG30">
        <v>8.2160349999999997E-5</v>
      </c>
    </row>
    <row r="31" spans="1:33" x14ac:dyDescent="0.25">
      <c r="A31" t="s">
        <v>225</v>
      </c>
      <c r="B31" t="s">
        <v>226</v>
      </c>
      <c r="C31" t="s">
        <v>227</v>
      </c>
      <c r="D31" s="5">
        <v>4.6849999999999996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6">
        <v>0</v>
      </c>
      <c r="M31" s="26">
        <v>0</v>
      </c>
      <c r="N31" s="26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3" spans="1:33" x14ac:dyDescent="0.25">
      <c r="A33" t="s">
        <v>84</v>
      </c>
      <c r="B33" t="s">
        <v>228</v>
      </c>
      <c r="C33" t="s">
        <v>82</v>
      </c>
      <c r="D33" s="5">
        <v>40.523000000000003</v>
      </c>
      <c r="E33">
        <v>5.8815240000000002E-4</v>
      </c>
      <c r="F33">
        <v>5.4032739999999998E-4</v>
      </c>
      <c r="G33">
        <v>4.595744E-4</v>
      </c>
      <c r="H33">
        <v>4.4754300000000001E-4</v>
      </c>
      <c r="I33">
        <v>4.8820619999999999E-4</v>
      </c>
      <c r="J33">
        <v>4.9946569999999996E-4</v>
      </c>
      <c r="K33">
        <v>4.7391209999999998E-4</v>
      </c>
      <c r="L33" s="26">
        <v>4.1237849999999998E-4</v>
      </c>
      <c r="M33" s="26">
        <v>4.7187530000000001E-4</v>
      </c>
      <c r="N33" s="26">
        <v>4.2152519999999997E-4</v>
      </c>
      <c r="O33">
        <v>5.6932300000000005E-4</v>
      </c>
      <c r="P33">
        <v>4.8822500000000001E-4</v>
      </c>
      <c r="Q33">
        <v>4.1580350000000002E-4</v>
      </c>
      <c r="R33">
        <v>4.7152510000000002E-4</v>
      </c>
      <c r="S33">
        <v>4.9479519999999998E-4</v>
      </c>
      <c r="T33">
        <v>4.4870430000000001E-4</v>
      </c>
      <c r="U33">
        <v>4.7460710000000003E-4</v>
      </c>
      <c r="V33">
        <v>4.7139520000000001E-4</v>
      </c>
      <c r="W33">
        <v>4.715028E-4</v>
      </c>
      <c r="X33">
        <v>4.8564950000000001E-4</v>
      </c>
      <c r="Y33">
        <v>5.440709E-4</v>
      </c>
      <c r="Z33">
        <v>5.6938810000000002E-4</v>
      </c>
      <c r="AA33">
        <v>6.7771629999999997E-4</v>
      </c>
      <c r="AB33">
        <v>5.9418890000000003E-4</v>
      </c>
      <c r="AC33">
        <v>6.793306E-4</v>
      </c>
      <c r="AD33">
        <v>6.8119600000000002E-4</v>
      </c>
      <c r="AE33">
        <v>6.8864779999999997E-4</v>
      </c>
      <c r="AF33">
        <v>6.305258E-4</v>
      </c>
      <c r="AG33">
        <v>6.6350899999999995E-4</v>
      </c>
    </row>
    <row r="34" spans="1:33" x14ac:dyDescent="0.25">
      <c r="A34" t="s">
        <v>105</v>
      </c>
      <c r="B34" t="s">
        <v>229</v>
      </c>
      <c r="C34" t="s">
        <v>103</v>
      </c>
      <c r="D34" s="5">
        <v>86.195999999999998</v>
      </c>
      <c r="E34">
        <v>8.7234499999999996E-4</v>
      </c>
      <c r="F34">
        <v>8.1014200000000002E-4</v>
      </c>
      <c r="G34">
        <v>7.0799939999999998E-4</v>
      </c>
      <c r="H34">
        <v>7.3070630000000001E-4</v>
      </c>
      <c r="I34">
        <v>7.9415499999999995E-4</v>
      </c>
      <c r="J34">
        <v>8.2066180000000004E-4</v>
      </c>
      <c r="K34">
        <v>7.3771399999999999E-4</v>
      </c>
      <c r="L34" s="26">
        <v>6.7437629999999996E-4</v>
      </c>
      <c r="M34" s="26">
        <v>7.5112040000000001E-4</v>
      </c>
      <c r="N34" s="26">
        <v>6.9825050000000004E-4</v>
      </c>
      <c r="O34">
        <v>8.1110280000000002E-4</v>
      </c>
      <c r="P34">
        <v>7.4794949999999999E-4</v>
      </c>
      <c r="Q34">
        <v>6.2317359999999997E-4</v>
      </c>
      <c r="R34">
        <v>7.2748789999999995E-4</v>
      </c>
      <c r="S34">
        <v>8.3989079999999999E-4</v>
      </c>
      <c r="T34">
        <v>9.6459349999999998E-4</v>
      </c>
      <c r="U34">
        <v>9.265667E-4</v>
      </c>
      <c r="V34">
        <v>8.3250689999999998E-4</v>
      </c>
      <c r="W34">
        <v>8.6083100000000005E-4</v>
      </c>
      <c r="X34">
        <v>8.3241860000000001E-4</v>
      </c>
      <c r="Y34">
        <v>7.6841859999999998E-4</v>
      </c>
      <c r="Z34">
        <v>8.2899809999999999E-4</v>
      </c>
      <c r="AA34">
        <v>1.0068709999999999E-3</v>
      </c>
      <c r="AB34">
        <v>8.701952E-4</v>
      </c>
      <c r="AC34">
        <v>7.9580079999999999E-4</v>
      </c>
      <c r="AD34">
        <v>7.2658379999999999E-4</v>
      </c>
      <c r="AE34">
        <v>7.524885E-4</v>
      </c>
      <c r="AF34">
        <v>9.4575840000000002E-4</v>
      </c>
      <c r="AG34">
        <v>1.0061650000000001E-3</v>
      </c>
    </row>
    <row r="35" spans="1:33" x14ac:dyDescent="0.25">
      <c r="A35" t="s">
        <v>141</v>
      </c>
      <c r="B35" t="s">
        <v>230</v>
      </c>
      <c r="C35" t="s">
        <v>139</v>
      </c>
      <c r="D35" s="5">
        <v>26.25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26">
        <v>0</v>
      </c>
      <c r="M35" s="26">
        <v>0</v>
      </c>
      <c r="N35" s="26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159</v>
      </c>
      <c r="B36" t="s">
        <v>231</v>
      </c>
      <c r="C36" t="s">
        <v>157</v>
      </c>
      <c r="D36" s="5">
        <v>13.959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6">
        <v>0</v>
      </c>
      <c r="M36" s="26">
        <v>0</v>
      </c>
      <c r="N36" s="2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259</v>
      </c>
      <c r="B37" t="s">
        <v>260</v>
      </c>
      <c r="C37" t="s">
        <v>261</v>
      </c>
      <c r="D37" s="5">
        <v>37.520000000000003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26">
        <v>0</v>
      </c>
      <c r="M37" s="26">
        <v>0</v>
      </c>
      <c r="N37" s="26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D38" s="5"/>
      <c r="L38" s="26"/>
      <c r="M38" s="26"/>
      <c r="N38" s="26"/>
    </row>
    <row r="39" spans="1:33" x14ac:dyDescent="0.25">
      <c r="A39" t="s">
        <v>81</v>
      </c>
      <c r="B39" t="s">
        <v>243</v>
      </c>
      <c r="C39" t="s">
        <v>79</v>
      </c>
      <c r="D39" s="5">
        <v>55.08</v>
      </c>
      <c r="E39">
        <v>4.1100259999999998E-4</v>
      </c>
      <c r="F39">
        <v>2.99124E-4</v>
      </c>
      <c r="G39">
        <v>2.337962E-4</v>
      </c>
      <c r="H39">
        <v>1.8514359999999999E-4</v>
      </c>
      <c r="I39">
        <v>1.63089E-4</v>
      </c>
      <c r="J39">
        <v>1.60805E-4</v>
      </c>
      <c r="K39">
        <v>2.306934E-4</v>
      </c>
      <c r="L39" s="26">
        <v>1.9478909999999999E-4</v>
      </c>
      <c r="M39" s="26">
        <v>1.666634E-4</v>
      </c>
      <c r="N39" s="26">
        <v>1.8887170000000001E-4</v>
      </c>
      <c r="O39">
        <v>3.6104920000000002E-4</v>
      </c>
      <c r="P39">
        <v>2.1872100000000001E-4</v>
      </c>
      <c r="Q39">
        <v>1.774108E-4</v>
      </c>
      <c r="R39">
        <v>1.7893229999999999E-4</v>
      </c>
      <c r="S39">
        <v>1.5486039999999999E-4</v>
      </c>
      <c r="T39">
        <v>7.4228710000000004E-4</v>
      </c>
      <c r="U39">
        <v>6.419412E-4</v>
      </c>
      <c r="V39">
        <v>5.698182E-4</v>
      </c>
      <c r="W39">
        <v>5.170172E-4</v>
      </c>
      <c r="X39">
        <v>4.6152889999999998E-4</v>
      </c>
      <c r="Y39">
        <v>4.445025E-4</v>
      </c>
      <c r="Z39">
        <v>4.257652E-4</v>
      </c>
      <c r="AA39">
        <v>2.6628470000000001E-4</v>
      </c>
      <c r="AB39">
        <v>3.1557390000000002E-4</v>
      </c>
      <c r="AC39">
        <v>3.7086619999999998E-4</v>
      </c>
      <c r="AD39">
        <v>4.1947309999999999E-4</v>
      </c>
      <c r="AE39">
        <v>4.1597850000000002E-4</v>
      </c>
      <c r="AF39">
        <v>2.9626769999999998E-4</v>
      </c>
      <c r="AG39">
        <v>2.9750460000000002E-4</v>
      </c>
    </row>
    <row r="41" spans="1:33" x14ac:dyDescent="0.25">
      <c r="A41" t="s">
        <v>129</v>
      </c>
      <c r="B41" t="s">
        <v>244</v>
      </c>
      <c r="C41" t="s">
        <v>127</v>
      </c>
      <c r="D41" s="5">
        <v>19.065999999999999</v>
      </c>
      <c r="E41">
        <v>1.014327E-4</v>
      </c>
      <c r="F41">
        <v>1.5234189999999999E-4</v>
      </c>
      <c r="G41">
        <v>1.8387810000000001E-4</v>
      </c>
      <c r="H41">
        <v>1.9517389999999999E-4</v>
      </c>
      <c r="I41">
        <v>1.934029E-4</v>
      </c>
      <c r="J41">
        <v>1.9958230000000001E-4</v>
      </c>
      <c r="K41">
        <v>1.578009E-4</v>
      </c>
      <c r="L41" s="26">
        <v>1.711707E-4</v>
      </c>
      <c r="M41" s="26">
        <v>1.9519740000000001E-4</v>
      </c>
      <c r="N41" s="26">
        <v>1.6862220000000001E-4</v>
      </c>
      <c r="O41">
        <v>1.2844420000000001E-4</v>
      </c>
      <c r="P41">
        <v>1.8124769999999999E-4</v>
      </c>
      <c r="Q41">
        <v>1.7953770000000001E-4</v>
      </c>
      <c r="R41">
        <v>1.9034489999999999E-4</v>
      </c>
      <c r="S41">
        <v>1.8227259999999999E-4</v>
      </c>
      <c r="T41">
        <v>1.117055E-4</v>
      </c>
      <c r="U41">
        <v>1.118138E-4</v>
      </c>
      <c r="V41">
        <v>1.0136389999999999E-4</v>
      </c>
      <c r="W41">
        <v>1.0052639999999999E-4</v>
      </c>
      <c r="X41">
        <v>1.070417E-4</v>
      </c>
      <c r="Y41">
        <v>9.6044960000000003E-5</v>
      </c>
      <c r="Z41">
        <v>1.033036E-4</v>
      </c>
      <c r="AA41">
        <v>1.7039219999999999E-4</v>
      </c>
      <c r="AB41">
        <v>1.8083180000000001E-4</v>
      </c>
      <c r="AC41">
        <v>1.7847490000000001E-4</v>
      </c>
      <c r="AD41">
        <v>1.7159170000000001E-4</v>
      </c>
      <c r="AE41">
        <v>1.6699959999999999E-4</v>
      </c>
      <c r="AF41">
        <v>1.8454370000000001E-4</v>
      </c>
      <c r="AG41">
        <v>1.9099939999999999E-4</v>
      </c>
    </row>
    <row r="42" spans="1:33" x14ac:dyDescent="0.25">
      <c r="A42" t="s">
        <v>114</v>
      </c>
      <c r="B42" t="s">
        <v>245</v>
      </c>
      <c r="C42" t="s">
        <v>112</v>
      </c>
      <c r="D42" s="5">
        <v>28.969000000000001</v>
      </c>
      <c r="E42">
        <v>2.4264149999999999E-4</v>
      </c>
      <c r="F42">
        <v>3.2897809999999999E-4</v>
      </c>
      <c r="G42">
        <v>3.8310509999999999E-4</v>
      </c>
      <c r="H42">
        <v>3.9306410000000002E-4</v>
      </c>
      <c r="I42">
        <v>4.4863610000000001E-4</v>
      </c>
      <c r="J42">
        <v>4.6887790000000001E-4</v>
      </c>
      <c r="K42">
        <v>3.7349410000000002E-4</v>
      </c>
      <c r="L42" s="26">
        <v>3.5716170000000001E-4</v>
      </c>
      <c r="M42" s="26">
        <v>4.206425E-4</v>
      </c>
      <c r="N42" s="26">
        <v>3.8113749999999999E-4</v>
      </c>
      <c r="O42">
        <v>3.0808270000000002E-4</v>
      </c>
      <c r="P42">
        <v>3.975979E-4</v>
      </c>
      <c r="Q42">
        <v>4.0983049999999998E-4</v>
      </c>
      <c r="R42">
        <v>4.2351580000000002E-4</v>
      </c>
      <c r="S42">
        <v>4.7811469999999999E-4</v>
      </c>
      <c r="T42">
        <v>2.429469E-4</v>
      </c>
      <c r="U42">
        <v>2.359107E-4</v>
      </c>
      <c r="V42">
        <v>2.139779E-4</v>
      </c>
      <c r="W42">
        <v>2.088061E-4</v>
      </c>
      <c r="X42">
        <v>2.1647809999999999E-4</v>
      </c>
      <c r="Y42">
        <v>1.9935880000000001E-4</v>
      </c>
      <c r="Z42">
        <v>2.1824609999999999E-4</v>
      </c>
      <c r="AA42">
        <v>3.4069040000000002E-4</v>
      </c>
      <c r="AB42">
        <v>4.018076E-4</v>
      </c>
      <c r="AC42">
        <v>4.5950940000000001E-4</v>
      </c>
      <c r="AD42">
        <v>4.6135639999999998E-4</v>
      </c>
      <c r="AE42">
        <v>4.3597550000000002E-4</v>
      </c>
      <c r="AF42">
        <v>3.848837E-4</v>
      </c>
      <c r="AG42">
        <v>3.9860340000000001E-4</v>
      </c>
    </row>
    <row r="43" spans="1:33" x14ac:dyDescent="0.25">
      <c r="A43" t="s">
        <v>69</v>
      </c>
      <c r="B43" t="s">
        <v>246</v>
      </c>
      <c r="C43" t="s">
        <v>67</v>
      </c>
      <c r="D43" s="5">
        <v>78.867999999999995</v>
      </c>
      <c r="E43">
        <v>4.6172180000000001E-4</v>
      </c>
      <c r="F43">
        <v>7.2387860000000005E-4</v>
      </c>
      <c r="G43">
        <v>8.1967140000000003E-4</v>
      </c>
      <c r="H43">
        <v>8.5115319999999996E-4</v>
      </c>
      <c r="I43">
        <v>9.3075350000000005E-4</v>
      </c>
      <c r="J43">
        <v>9.4894879999999997E-4</v>
      </c>
      <c r="K43">
        <v>8.0445720000000003E-4</v>
      </c>
      <c r="L43" s="26">
        <v>8.3929019999999998E-4</v>
      </c>
      <c r="M43" s="26">
        <v>9.5040710000000004E-4</v>
      </c>
      <c r="N43" s="26">
        <v>8.6395000000000005E-4</v>
      </c>
      <c r="O43">
        <v>6.4425690000000004E-4</v>
      </c>
      <c r="P43">
        <v>7.8087239999999997E-4</v>
      </c>
      <c r="Q43">
        <v>8.7336019999999996E-4</v>
      </c>
      <c r="R43">
        <v>8.6400099999999998E-4</v>
      </c>
      <c r="S43">
        <v>9.3985409999999998E-4</v>
      </c>
      <c r="T43">
        <v>5.4294759999999999E-4</v>
      </c>
      <c r="U43">
        <v>4.9760620000000001E-4</v>
      </c>
      <c r="V43">
        <v>4.6018280000000001E-4</v>
      </c>
      <c r="W43">
        <v>4.6843319999999999E-4</v>
      </c>
      <c r="X43">
        <v>4.70944E-4</v>
      </c>
      <c r="Y43">
        <v>4.6613889999999998E-4</v>
      </c>
      <c r="Z43">
        <v>4.5489759999999999E-4</v>
      </c>
      <c r="AA43">
        <v>7.9621279999999997E-4</v>
      </c>
      <c r="AB43">
        <v>8.1241009999999999E-4</v>
      </c>
      <c r="AC43">
        <v>9.50386E-4</v>
      </c>
      <c r="AD43">
        <v>9.7936360000000001E-4</v>
      </c>
      <c r="AE43">
        <v>9.5901150000000002E-4</v>
      </c>
      <c r="AF43">
        <v>7.4848389999999996E-4</v>
      </c>
      <c r="AG43">
        <v>7.6777699999999998E-4</v>
      </c>
    </row>
    <row r="44" spans="1:33" x14ac:dyDescent="0.25">
      <c r="A44" t="s">
        <v>102</v>
      </c>
      <c r="B44" t="s">
        <v>247</v>
      </c>
      <c r="C44" t="s">
        <v>100</v>
      </c>
      <c r="D44" s="5">
        <v>21.539000000000001</v>
      </c>
      <c r="E44">
        <v>1.5187220000000001E-4</v>
      </c>
      <c r="F44">
        <v>2.160462E-4</v>
      </c>
      <c r="G44">
        <v>2.5267680000000002E-4</v>
      </c>
      <c r="H44">
        <v>2.712231E-4</v>
      </c>
      <c r="I44">
        <v>2.9977489999999997E-4</v>
      </c>
      <c r="J44">
        <v>2.8689250000000003E-4</v>
      </c>
      <c r="K44">
        <v>2.4620579999999999E-4</v>
      </c>
      <c r="L44" s="26">
        <v>2.5952119999999998E-4</v>
      </c>
      <c r="M44" s="26">
        <v>3.0955959999999998E-4</v>
      </c>
      <c r="N44" s="26">
        <v>2.7868199999999999E-4</v>
      </c>
      <c r="O44">
        <v>1.9978730000000001E-4</v>
      </c>
      <c r="P44">
        <v>2.6395610000000001E-4</v>
      </c>
      <c r="Q44">
        <v>2.6586589999999998E-4</v>
      </c>
      <c r="R44">
        <v>2.480847E-4</v>
      </c>
      <c r="S44">
        <v>2.7599089999999997E-4</v>
      </c>
      <c r="T44">
        <v>1.650578E-4</v>
      </c>
      <c r="U44">
        <v>1.502462E-4</v>
      </c>
      <c r="V44">
        <v>1.424978E-4</v>
      </c>
      <c r="W44">
        <v>1.5205810000000001E-4</v>
      </c>
      <c r="X44">
        <v>1.521339E-4</v>
      </c>
      <c r="Y44">
        <v>1.5323680000000001E-4</v>
      </c>
      <c r="Z44">
        <v>1.5479529999999999E-4</v>
      </c>
      <c r="AA44">
        <v>3.2398410000000001E-4</v>
      </c>
      <c r="AB44">
        <v>2.98194E-4</v>
      </c>
      <c r="AC44">
        <v>3.2924020000000003E-4</v>
      </c>
      <c r="AD44">
        <v>3.3110939999999998E-4</v>
      </c>
      <c r="AE44">
        <v>3.1171349999999998E-4</v>
      </c>
      <c r="AF44">
        <v>2.994777E-4</v>
      </c>
      <c r="AG44">
        <v>2.9907259999999999E-4</v>
      </c>
    </row>
    <row r="45" spans="1:33" x14ac:dyDescent="0.25">
      <c r="A45" t="s">
        <v>78</v>
      </c>
      <c r="B45" t="s">
        <v>248</v>
      </c>
      <c r="C45" t="s">
        <v>76</v>
      </c>
      <c r="D45" s="5">
        <v>57.228000000000002</v>
      </c>
      <c r="E45">
        <v>2.913646E-4</v>
      </c>
      <c r="F45">
        <v>4.40264E-4</v>
      </c>
      <c r="G45">
        <v>4.9589450000000004E-4</v>
      </c>
      <c r="H45">
        <v>5.2482400000000002E-4</v>
      </c>
      <c r="I45">
        <v>6.0200080000000005E-4</v>
      </c>
      <c r="J45">
        <v>5.8184060000000001E-4</v>
      </c>
      <c r="K45">
        <v>4.8210430000000001E-4</v>
      </c>
      <c r="L45" s="26">
        <v>4.8488189999999998E-4</v>
      </c>
      <c r="M45" s="26">
        <v>5.975927E-4</v>
      </c>
      <c r="N45" s="26">
        <v>4.9868829999999995E-4</v>
      </c>
      <c r="O45">
        <v>3.9985889999999999E-4</v>
      </c>
      <c r="P45">
        <v>4.84943E-4</v>
      </c>
      <c r="Q45">
        <v>5.2078720000000005E-4</v>
      </c>
      <c r="R45">
        <v>5.1738550000000004E-4</v>
      </c>
      <c r="S45">
        <v>6.0112770000000004E-4</v>
      </c>
      <c r="T45">
        <v>3.016246E-4</v>
      </c>
      <c r="U45">
        <v>2.8750180000000001E-4</v>
      </c>
      <c r="V45">
        <v>2.7186229999999999E-4</v>
      </c>
      <c r="W45">
        <v>2.7493119999999997E-4</v>
      </c>
      <c r="X45">
        <v>2.7375739999999999E-4</v>
      </c>
      <c r="Y45">
        <v>2.8535879999999999E-4</v>
      </c>
      <c r="Z45">
        <v>2.777255E-4</v>
      </c>
      <c r="AA45">
        <v>6.0309269999999997E-4</v>
      </c>
      <c r="AB45">
        <v>5.5489609999999996E-4</v>
      </c>
      <c r="AC45">
        <v>5.8030210000000002E-4</v>
      </c>
      <c r="AD45">
        <v>5.5842119999999999E-4</v>
      </c>
      <c r="AE45">
        <v>5.2776190000000005E-4</v>
      </c>
      <c r="AF45">
        <v>5.5709939999999995E-4</v>
      </c>
      <c r="AG45">
        <v>5.7297089999999999E-4</v>
      </c>
    </row>
    <row r="46" spans="1:33" x14ac:dyDescent="0.25">
      <c r="A46" t="s">
        <v>66</v>
      </c>
      <c r="B46" t="s">
        <v>249</v>
      </c>
      <c r="C46" t="s">
        <v>64</v>
      </c>
      <c r="D46" s="5">
        <v>116.512</v>
      </c>
      <c r="E46">
        <v>6.1349229999999998E-4</v>
      </c>
      <c r="F46">
        <v>8.6695860000000002E-4</v>
      </c>
      <c r="G46">
        <v>9.6814869999999997E-4</v>
      </c>
      <c r="H46">
        <v>1.0143820000000001E-3</v>
      </c>
      <c r="I46">
        <v>1.145372E-3</v>
      </c>
      <c r="J46">
        <v>1.16373E-3</v>
      </c>
      <c r="K46">
        <v>9.5858949999999999E-4</v>
      </c>
      <c r="L46" s="26">
        <v>1.005464E-3</v>
      </c>
      <c r="M46" s="26">
        <v>1.217767E-3</v>
      </c>
      <c r="N46" s="26">
        <v>1.1059380000000001E-3</v>
      </c>
      <c r="O46">
        <v>8.2906229999999998E-4</v>
      </c>
      <c r="P46">
        <v>1.0127549999999999E-3</v>
      </c>
      <c r="Q46">
        <v>1.05886E-3</v>
      </c>
      <c r="R46">
        <v>1.0803970000000001E-3</v>
      </c>
      <c r="S46">
        <v>1.2249069999999999E-3</v>
      </c>
      <c r="T46">
        <v>7.0967960000000005E-4</v>
      </c>
      <c r="U46">
        <v>6.8385250000000005E-4</v>
      </c>
      <c r="V46">
        <v>6.1515020000000003E-4</v>
      </c>
      <c r="W46">
        <v>6.1694910000000003E-4</v>
      </c>
      <c r="X46">
        <v>6.2251370000000002E-4</v>
      </c>
      <c r="Y46">
        <v>5.9813819999999997E-4</v>
      </c>
      <c r="Z46">
        <v>6.2469779999999996E-4</v>
      </c>
      <c r="AA46">
        <v>1.117881E-3</v>
      </c>
      <c r="AB46">
        <v>1.1850389999999999E-3</v>
      </c>
      <c r="AC46">
        <v>1.292269E-3</v>
      </c>
      <c r="AD46">
        <v>1.304246E-3</v>
      </c>
      <c r="AE46">
        <v>1.2757440000000001E-3</v>
      </c>
      <c r="AF46">
        <v>1.0620880000000001E-3</v>
      </c>
      <c r="AG46">
        <v>1.126153E-3</v>
      </c>
    </row>
    <row r="47" spans="1:33" x14ac:dyDescent="0.25">
      <c r="A47" t="s">
        <v>135</v>
      </c>
      <c r="B47" t="s">
        <v>250</v>
      </c>
      <c r="C47" t="s">
        <v>133</v>
      </c>
      <c r="D47" s="5">
        <v>42.008000000000003</v>
      </c>
      <c r="E47">
        <v>1.5784579999999999E-4</v>
      </c>
      <c r="F47">
        <v>2.0147200000000001E-4</v>
      </c>
      <c r="G47">
        <v>2.054274E-4</v>
      </c>
      <c r="H47">
        <v>2.1388139999999999E-4</v>
      </c>
      <c r="I47">
        <v>2.3202659999999999E-4</v>
      </c>
      <c r="J47">
        <v>2.2732420000000001E-4</v>
      </c>
      <c r="K47">
        <v>1.9824379999999999E-4</v>
      </c>
      <c r="L47" s="26">
        <v>2.344689E-4</v>
      </c>
      <c r="M47" s="26">
        <v>2.5048010000000001E-4</v>
      </c>
      <c r="N47" s="26">
        <v>2.375143E-4</v>
      </c>
      <c r="O47">
        <v>1.9034219999999999E-4</v>
      </c>
      <c r="P47">
        <v>2.5220679999999999E-4</v>
      </c>
      <c r="Q47">
        <v>2.5522190000000001E-4</v>
      </c>
      <c r="R47">
        <v>2.9867160000000002E-4</v>
      </c>
      <c r="S47">
        <v>3.1849679999999998E-4</v>
      </c>
      <c r="T47">
        <v>1.320429E-4</v>
      </c>
      <c r="U47">
        <v>1.290997E-4</v>
      </c>
      <c r="V47">
        <v>1.13482E-4</v>
      </c>
      <c r="W47">
        <v>1.351243E-4</v>
      </c>
      <c r="X47">
        <v>1.2583000000000001E-4</v>
      </c>
      <c r="Y47">
        <v>1.016095E-4</v>
      </c>
      <c r="Z47">
        <v>1.6730989999999999E-4</v>
      </c>
      <c r="AA47">
        <v>2.2128499999999999E-4</v>
      </c>
      <c r="AB47">
        <v>2.8838730000000002E-4</v>
      </c>
      <c r="AC47">
        <v>2.7765210000000001E-4</v>
      </c>
      <c r="AD47">
        <v>2.5709639999999998E-4</v>
      </c>
      <c r="AE47">
        <v>2.1545949999999999E-4</v>
      </c>
      <c r="AF47">
        <v>2.490805E-4</v>
      </c>
      <c r="AG47">
        <v>2.5676440000000001E-4</v>
      </c>
    </row>
    <row r="48" spans="1:33" x14ac:dyDescent="0.25">
      <c r="A48" t="s">
        <v>120</v>
      </c>
      <c r="B48" t="s">
        <v>251</v>
      </c>
      <c r="C48" t="s">
        <v>118</v>
      </c>
      <c r="D48" s="5">
        <v>23.736000000000001</v>
      </c>
      <c r="E48">
        <v>9.5164749999999997E-5</v>
      </c>
      <c r="F48">
        <v>1.3040759999999999E-4</v>
      </c>
      <c r="G48">
        <v>1.4126110000000001E-4</v>
      </c>
      <c r="H48">
        <v>1.4333480000000001E-4</v>
      </c>
      <c r="I48">
        <v>1.9024910000000001E-4</v>
      </c>
      <c r="J48">
        <v>1.8865639999999999E-4</v>
      </c>
      <c r="K48">
        <v>1.4075399999999999E-4</v>
      </c>
      <c r="L48" s="26">
        <v>1.635834E-4</v>
      </c>
      <c r="M48" s="26">
        <v>2.131221E-4</v>
      </c>
      <c r="N48" s="26">
        <v>1.8403380000000001E-4</v>
      </c>
      <c r="O48">
        <v>1.321664E-4</v>
      </c>
      <c r="P48">
        <v>1.472264E-4</v>
      </c>
      <c r="Q48">
        <v>1.6385360000000001E-4</v>
      </c>
      <c r="R48">
        <v>1.6362319999999999E-4</v>
      </c>
      <c r="S48">
        <v>1.895946E-4</v>
      </c>
      <c r="T48">
        <v>1.2815879999999999E-4</v>
      </c>
      <c r="U48">
        <v>1.211656E-4</v>
      </c>
      <c r="V48">
        <v>1.078819E-4</v>
      </c>
      <c r="W48">
        <v>1.03008E-4</v>
      </c>
      <c r="X48">
        <v>9.7963320000000006E-5</v>
      </c>
      <c r="Y48">
        <v>1.049542E-4</v>
      </c>
      <c r="Z48">
        <v>9.6010349999999995E-5</v>
      </c>
      <c r="AA48">
        <v>1.90984E-4</v>
      </c>
      <c r="AB48">
        <v>1.954344E-4</v>
      </c>
      <c r="AC48">
        <v>1.99948E-4</v>
      </c>
      <c r="AD48">
        <v>1.8819360000000001E-4</v>
      </c>
      <c r="AE48">
        <v>1.7998910000000001E-4</v>
      </c>
      <c r="AF48">
        <v>1.7545230000000001E-4</v>
      </c>
      <c r="AG48">
        <v>1.7242970000000001E-4</v>
      </c>
    </row>
    <row r="49" spans="1:33" x14ac:dyDescent="0.25">
      <c r="A49" t="s">
        <v>185</v>
      </c>
      <c r="B49" t="s">
        <v>252</v>
      </c>
      <c r="C49" t="s">
        <v>184</v>
      </c>
      <c r="D49" s="5">
        <v>23.145</v>
      </c>
      <c r="E49">
        <v>6.086518E-5</v>
      </c>
      <c r="F49">
        <v>8.2086830000000004E-5</v>
      </c>
      <c r="G49">
        <v>9.9329579999999997E-5</v>
      </c>
      <c r="H49">
        <v>1.0773570000000001E-4</v>
      </c>
      <c r="I49">
        <v>1.092469E-4</v>
      </c>
      <c r="J49">
        <v>1.2272450000000001E-4</v>
      </c>
      <c r="K49">
        <v>9.5107379999999995E-5</v>
      </c>
      <c r="L49" s="26">
        <v>9.3937960000000005E-5</v>
      </c>
      <c r="M49" s="26">
        <v>1.3232120000000001E-4</v>
      </c>
      <c r="N49" s="26">
        <v>1.1094950000000001E-4</v>
      </c>
      <c r="O49">
        <v>7.7776670000000002E-5</v>
      </c>
      <c r="P49">
        <v>9.2614000000000005E-5</v>
      </c>
      <c r="Q49">
        <v>1.010409E-4</v>
      </c>
      <c r="R49">
        <v>1.10678E-4</v>
      </c>
      <c r="S49">
        <v>1.129389E-4</v>
      </c>
      <c r="T49">
        <v>9.8197169999999993E-5</v>
      </c>
      <c r="U49">
        <v>6.7859649999999993E-5</v>
      </c>
      <c r="V49">
        <v>7.7917350000000004E-5</v>
      </c>
      <c r="W49">
        <v>6.6190519999999997E-5</v>
      </c>
      <c r="X49">
        <v>6.8499369999999995E-5</v>
      </c>
      <c r="Y49">
        <v>6.0254529999999999E-5</v>
      </c>
      <c r="Z49">
        <v>6.2166499999999995E-5</v>
      </c>
      <c r="AA49">
        <v>8.6771749999999998E-5</v>
      </c>
      <c r="AB49">
        <v>9.1763490000000003E-5</v>
      </c>
      <c r="AC49">
        <v>9.6067139999999997E-5</v>
      </c>
      <c r="AD49">
        <v>9.0073400000000004E-5</v>
      </c>
      <c r="AE49">
        <v>8.5749130000000004E-5</v>
      </c>
      <c r="AF49">
        <v>1.0214619999999999E-4</v>
      </c>
      <c r="AG49">
        <v>1.0928439999999999E-4</v>
      </c>
    </row>
    <row r="50" spans="1:33" x14ac:dyDescent="0.25">
      <c r="A50" t="s">
        <v>150</v>
      </c>
      <c r="B50" t="s">
        <v>253</v>
      </c>
      <c r="C50" t="s">
        <v>148</v>
      </c>
      <c r="D50" s="5">
        <v>12.614000000000001</v>
      </c>
      <c r="E50">
        <v>0</v>
      </c>
      <c r="F50">
        <v>0</v>
      </c>
      <c r="G50">
        <v>0</v>
      </c>
      <c r="H50">
        <v>4.0971940000000003E-5</v>
      </c>
      <c r="I50">
        <v>3.6703609999999999E-5</v>
      </c>
      <c r="J50">
        <v>3.82957E-5</v>
      </c>
      <c r="K50">
        <v>4.751692E-5</v>
      </c>
      <c r="L50" s="26">
        <v>0</v>
      </c>
      <c r="M50" s="26">
        <v>4.6869000000000001E-5</v>
      </c>
      <c r="N50" s="26">
        <v>0</v>
      </c>
      <c r="O50">
        <v>4.1209019999999999E-5</v>
      </c>
      <c r="P50">
        <v>0</v>
      </c>
      <c r="Q50">
        <v>3.8464390000000003E-5</v>
      </c>
      <c r="R50">
        <v>0</v>
      </c>
      <c r="S50">
        <v>4.9980949999999998E-5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7.4260290000000004E-5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3.3916340000000002E-5</v>
      </c>
    </row>
    <row r="51" spans="1:33" x14ac:dyDescent="0.25">
      <c r="A51" t="s">
        <v>162</v>
      </c>
      <c r="B51" t="s">
        <v>254</v>
      </c>
      <c r="C51" t="s">
        <v>160</v>
      </c>
      <c r="D51" s="5">
        <v>77.375</v>
      </c>
      <c r="E51">
        <v>2.4472049999999998E-4</v>
      </c>
      <c r="F51">
        <v>3.1450569999999999E-4</v>
      </c>
      <c r="G51">
        <v>3.4132949999999998E-4</v>
      </c>
      <c r="H51">
        <v>3.4254899999999999E-4</v>
      </c>
      <c r="I51">
        <v>3.651029E-4</v>
      </c>
      <c r="J51">
        <v>3.7291000000000001E-4</v>
      </c>
      <c r="K51">
        <v>3.1290209999999997E-4</v>
      </c>
      <c r="L51" s="26">
        <v>3.4369990000000003E-4</v>
      </c>
      <c r="M51" s="26">
        <v>3.560751E-4</v>
      </c>
      <c r="N51" s="26">
        <v>3.223748E-4</v>
      </c>
      <c r="O51">
        <v>2.9618709999999998E-4</v>
      </c>
      <c r="P51">
        <v>3.5176819999999998E-4</v>
      </c>
      <c r="Q51">
        <v>3.5759239999999997E-4</v>
      </c>
      <c r="R51">
        <v>3.7863939999999998E-4</v>
      </c>
      <c r="S51">
        <v>3.8572919999999998E-4</v>
      </c>
      <c r="T51">
        <v>2.4090560000000001E-4</v>
      </c>
      <c r="U51">
        <v>2.4373520000000001E-4</v>
      </c>
      <c r="V51">
        <v>2.409883E-4</v>
      </c>
      <c r="W51">
        <v>2.4658489999999998E-4</v>
      </c>
      <c r="X51">
        <v>2.1732319999999999E-4</v>
      </c>
      <c r="Y51">
        <v>2.429624E-4</v>
      </c>
      <c r="Z51">
        <v>2.6257370000000002E-4</v>
      </c>
      <c r="AA51">
        <v>3.6587259999999998E-4</v>
      </c>
      <c r="AB51">
        <v>3.6080889999999999E-4</v>
      </c>
      <c r="AC51">
        <v>3.3326379999999999E-4</v>
      </c>
      <c r="AD51">
        <v>3.0691710000000001E-4</v>
      </c>
      <c r="AE51">
        <v>2.7224239999999999E-4</v>
      </c>
      <c r="AF51">
        <v>4.0202629999999998E-4</v>
      </c>
      <c r="AG51">
        <v>4.296266E-4</v>
      </c>
    </row>
    <row r="52" spans="1:33" x14ac:dyDescent="0.25">
      <c r="A52" t="s">
        <v>156</v>
      </c>
      <c r="B52" t="s">
        <v>255</v>
      </c>
      <c r="C52" t="s">
        <v>154</v>
      </c>
      <c r="D52" s="5">
        <v>65.600999999999999</v>
      </c>
      <c r="E52">
        <v>2.2132510000000001E-4</v>
      </c>
      <c r="F52">
        <v>2.0568170000000001E-4</v>
      </c>
      <c r="G52">
        <v>2.7997349999999999E-4</v>
      </c>
      <c r="H52">
        <v>3.1528529999999999E-4</v>
      </c>
      <c r="I52">
        <v>3.1438069999999998E-4</v>
      </c>
      <c r="J52">
        <v>3.5182380000000002E-4</v>
      </c>
      <c r="K52">
        <v>2.9257049999999998E-4</v>
      </c>
      <c r="L52" s="26">
        <v>3.2040600000000002E-4</v>
      </c>
      <c r="M52" s="26">
        <v>3.446907E-4</v>
      </c>
      <c r="N52" s="26">
        <v>3.200861E-4</v>
      </c>
      <c r="O52">
        <v>2.5337200000000003E-4</v>
      </c>
      <c r="P52">
        <v>3.1281750000000002E-4</v>
      </c>
      <c r="Q52">
        <v>3.4500740000000001E-4</v>
      </c>
      <c r="R52">
        <v>3.7290959999999998E-4</v>
      </c>
      <c r="S52">
        <v>3.8459799999999999E-4</v>
      </c>
      <c r="T52">
        <v>2.259881E-4</v>
      </c>
      <c r="U52">
        <v>1.9383089999999999E-4</v>
      </c>
      <c r="V52">
        <v>1.5645519999999999E-4</v>
      </c>
      <c r="W52">
        <v>1.8377749999999999E-4</v>
      </c>
      <c r="X52">
        <v>1.7415320000000001E-4</v>
      </c>
      <c r="Y52">
        <v>1.6887569999999999E-4</v>
      </c>
      <c r="Z52">
        <v>2.0423260000000001E-4</v>
      </c>
      <c r="AA52">
        <v>2.9021610000000002E-4</v>
      </c>
      <c r="AB52">
        <v>3.4892279999999999E-4</v>
      </c>
      <c r="AC52">
        <v>3.1401850000000001E-4</v>
      </c>
      <c r="AD52">
        <v>2.9087090000000002E-4</v>
      </c>
      <c r="AE52">
        <v>2.568812E-4</v>
      </c>
      <c r="AF52">
        <v>3.287942E-4</v>
      </c>
      <c r="AG52">
        <v>3.669473E-4</v>
      </c>
    </row>
    <row r="53" spans="1:33" x14ac:dyDescent="0.25">
      <c r="A53" t="s">
        <v>153</v>
      </c>
      <c r="B53" t="s">
        <v>256</v>
      </c>
      <c r="C53" t="s">
        <v>151</v>
      </c>
      <c r="D53" s="5">
        <v>60.694000000000003</v>
      </c>
      <c r="E53">
        <v>1.4855860000000001E-4</v>
      </c>
      <c r="F53">
        <v>1.6837349999999999E-4</v>
      </c>
      <c r="G53">
        <v>0</v>
      </c>
      <c r="H53">
        <v>2.4255770000000001E-4</v>
      </c>
      <c r="I53">
        <v>2.3798889999999999E-4</v>
      </c>
      <c r="J53">
        <v>2.6881160000000003E-4</v>
      </c>
      <c r="K53">
        <v>0</v>
      </c>
      <c r="L53" s="26">
        <v>3.4079889999999999E-4</v>
      </c>
      <c r="M53" s="26">
        <v>3.2669799999999999E-4</v>
      </c>
      <c r="N53" s="26">
        <v>3.3643589999999998E-4</v>
      </c>
      <c r="O53">
        <v>2.030322E-4</v>
      </c>
      <c r="P53">
        <v>2.4280330000000001E-4</v>
      </c>
      <c r="Q53">
        <v>0</v>
      </c>
      <c r="R53">
        <v>2.8173009999999998E-4</v>
      </c>
      <c r="S53">
        <v>3.3697430000000002E-4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2.005144E-4</v>
      </c>
      <c r="AC53">
        <v>2.312875E-4</v>
      </c>
      <c r="AD53">
        <v>0</v>
      </c>
      <c r="AE53">
        <v>0</v>
      </c>
      <c r="AF53">
        <v>0</v>
      </c>
      <c r="AG53">
        <v>2.146688E-4</v>
      </c>
    </row>
    <row r="55" spans="1:33" x14ac:dyDescent="0.25">
      <c r="A55" t="s">
        <v>93</v>
      </c>
      <c r="B55" t="s">
        <v>257</v>
      </c>
      <c r="C55" t="s">
        <v>91</v>
      </c>
      <c r="D55" s="5">
        <v>63.722000000000001</v>
      </c>
      <c r="E55">
        <v>2.4882480000000002E-3</v>
      </c>
      <c r="F55">
        <v>2.1040360000000001E-3</v>
      </c>
      <c r="G55">
        <v>1.8334E-3</v>
      </c>
      <c r="H55">
        <v>1.616618E-3</v>
      </c>
      <c r="I55">
        <v>1.6249280000000001E-3</v>
      </c>
      <c r="J55">
        <v>1.5267060000000001E-3</v>
      </c>
      <c r="K55">
        <v>1.8020099999999999E-3</v>
      </c>
      <c r="L55" s="26">
        <v>1.7414819999999999E-3</v>
      </c>
      <c r="M55" s="26">
        <v>1.504535E-3</v>
      </c>
      <c r="N55" s="26">
        <v>1.683691E-3</v>
      </c>
      <c r="O55">
        <v>2.1286619999999999E-3</v>
      </c>
      <c r="P55">
        <v>1.7597139999999999E-3</v>
      </c>
      <c r="Q55">
        <v>1.643221E-3</v>
      </c>
      <c r="R55">
        <v>1.6868409999999999E-3</v>
      </c>
      <c r="S55">
        <v>1.599315E-3</v>
      </c>
      <c r="T55">
        <v>3.2360039999999998E-3</v>
      </c>
      <c r="U55">
        <v>3.6330830000000001E-3</v>
      </c>
      <c r="V55">
        <v>3.8161380000000002E-3</v>
      </c>
      <c r="W55">
        <v>3.9536019999999996E-3</v>
      </c>
      <c r="X55">
        <v>2.3803510000000002E-3</v>
      </c>
      <c r="Y55">
        <v>2.2133880000000002E-3</v>
      </c>
      <c r="Z55">
        <v>2.4133240000000001E-3</v>
      </c>
      <c r="AA55">
        <v>3.8291190000000002E-3</v>
      </c>
      <c r="AB55">
        <v>3.3158160000000001E-3</v>
      </c>
      <c r="AC55">
        <v>2.784772E-3</v>
      </c>
      <c r="AD55">
        <v>2.3301960000000001E-3</v>
      </c>
      <c r="AE55">
        <v>1.9132979999999999E-3</v>
      </c>
      <c r="AF55">
        <v>3.7445769999999998E-3</v>
      </c>
      <c r="AG55">
        <v>3.9054430000000002E-3</v>
      </c>
    </row>
    <row r="56" spans="1:33" x14ac:dyDescent="0.25">
      <c r="A56" t="s">
        <v>90</v>
      </c>
      <c r="B56" t="s">
        <v>258</v>
      </c>
      <c r="C56" t="s">
        <v>88</v>
      </c>
      <c r="D56" s="5">
        <v>56.963999999999999</v>
      </c>
      <c r="E56">
        <v>9.5198329999999999E-4</v>
      </c>
      <c r="F56">
        <v>8.1896659999999995E-4</v>
      </c>
      <c r="G56">
        <v>7.2197820000000003E-4</v>
      </c>
      <c r="H56">
        <v>6.8114300000000005E-4</v>
      </c>
      <c r="I56">
        <v>6.8276719999999999E-4</v>
      </c>
      <c r="J56">
        <v>6.1885810000000005E-4</v>
      </c>
      <c r="K56">
        <v>7.2073440000000003E-4</v>
      </c>
      <c r="L56" s="26">
        <v>6.5765609999999999E-4</v>
      </c>
      <c r="M56" s="26">
        <v>5.9857659999999996E-4</v>
      </c>
      <c r="N56" s="26">
        <v>6.454036E-4</v>
      </c>
      <c r="O56">
        <v>8.3838879999999997E-4</v>
      </c>
      <c r="P56">
        <v>6.9887509999999999E-4</v>
      </c>
      <c r="Q56">
        <v>6.3717720000000002E-4</v>
      </c>
      <c r="R56">
        <v>6.6610330000000002E-4</v>
      </c>
      <c r="S56">
        <v>6.2550810000000002E-4</v>
      </c>
      <c r="T56">
        <v>1.1608390000000001E-3</v>
      </c>
      <c r="U56">
        <v>1.273838E-3</v>
      </c>
      <c r="V56">
        <v>1.446328E-3</v>
      </c>
      <c r="W56">
        <v>1.478998E-3</v>
      </c>
      <c r="X56">
        <v>8.7078709999999996E-4</v>
      </c>
      <c r="Y56">
        <v>9.5729029999999996E-4</v>
      </c>
      <c r="Z56">
        <v>9.3763310000000003E-4</v>
      </c>
      <c r="AA56">
        <v>1.465084E-3</v>
      </c>
      <c r="AB56">
        <v>1.1817760000000001E-3</v>
      </c>
      <c r="AC56">
        <v>9.0960940000000005E-4</v>
      </c>
      <c r="AD56">
        <v>7.2434680000000001E-4</v>
      </c>
      <c r="AE56">
        <v>5.9090749999999995E-4</v>
      </c>
      <c r="AF56">
        <v>1.498515E-3</v>
      </c>
      <c r="AG56">
        <v>1.608939E-3</v>
      </c>
    </row>
    <row r="58" spans="1:33" x14ac:dyDescent="0.25">
      <c r="A58" t="s">
        <v>63</v>
      </c>
      <c r="B58" t="s">
        <v>263</v>
      </c>
      <c r="C58" t="s">
        <v>61</v>
      </c>
      <c r="D58" s="5">
        <v>74.915000000000006</v>
      </c>
      <c r="E58">
        <v>1.424133E-3</v>
      </c>
      <c r="F58">
        <v>2.099086E-3</v>
      </c>
      <c r="G58">
        <v>2.5065909999999999E-3</v>
      </c>
      <c r="H58">
        <v>2.7625560000000002E-3</v>
      </c>
      <c r="I58">
        <v>2.9308749999999999E-3</v>
      </c>
      <c r="J58">
        <v>2.887892E-3</v>
      </c>
      <c r="K58">
        <v>2.592329E-3</v>
      </c>
      <c r="L58" s="26">
        <v>2.6481120000000002E-3</v>
      </c>
      <c r="M58" s="26">
        <v>3.0112699999999999E-3</v>
      </c>
      <c r="N58" s="26">
        <v>2.8451539999999999E-3</v>
      </c>
      <c r="O58">
        <v>1.815952E-3</v>
      </c>
      <c r="P58">
        <v>2.2955879999999999E-3</v>
      </c>
      <c r="Q58">
        <v>2.5844980000000002E-3</v>
      </c>
      <c r="R58">
        <v>2.7761610000000001E-3</v>
      </c>
      <c r="S58">
        <v>2.9755269999999999E-3</v>
      </c>
      <c r="T58">
        <v>1.36359E-3</v>
      </c>
      <c r="U58">
        <v>1.3589209999999999E-3</v>
      </c>
      <c r="V58">
        <v>1.471303E-3</v>
      </c>
      <c r="W58">
        <v>1.549974E-3</v>
      </c>
      <c r="X58">
        <v>1.567078E-3</v>
      </c>
      <c r="Y58">
        <v>1.642569E-3</v>
      </c>
      <c r="Z58">
        <v>1.6326019999999999E-3</v>
      </c>
      <c r="AA58">
        <v>2.6643890000000001E-3</v>
      </c>
      <c r="AB58">
        <v>2.378954E-3</v>
      </c>
      <c r="AC58">
        <v>2.1105830000000001E-3</v>
      </c>
      <c r="AD58">
        <v>1.852263E-3</v>
      </c>
      <c r="AE58">
        <v>1.598908E-3</v>
      </c>
      <c r="AF58">
        <v>2.4518500000000002E-3</v>
      </c>
      <c r="AG58">
        <v>2.5811330000000002E-3</v>
      </c>
    </row>
    <row r="59" spans="1:33" x14ac:dyDescent="0.25">
      <c r="A59" t="s">
        <v>75</v>
      </c>
      <c r="B59" t="s">
        <v>264</v>
      </c>
      <c r="C59" t="s">
        <v>73</v>
      </c>
      <c r="D59" s="5">
        <v>31.004999999999999</v>
      </c>
      <c r="E59">
        <v>6.1611619999999995E-4</v>
      </c>
      <c r="F59">
        <v>8.7629380000000005E-4</v>
      </c>
      <c r="G59">
        <v>1.0885510000000001E-3</v>
      </c>
      <c r="H59">
        <v>1.283979E-3</v>
      </c>
      <c r="I59">
        <v>1.6170410000000001E-3</v>
      </c>
      <c r="J59">
        <v>1.392899E-3</v>
      </c>
      <c r="K59">
        <v>1.0803E-3</v>
      </c>
      <c r="L59" s="26">
        <v>1.254664E-3</v>
      </c>
      <c r="M59" s="26">
        <v>1.5320380000000001E-3</v>
      </c>
      <c r="N59" s="26">
        <v>1.449255E-3</v>
      </c>
      <c r="O59">
        <v>8.1871869999999999E-4</v>
      </c>
      <c r="P59">
        <v>1.0156430000000001E-3</v>
      </c>
      <c r="Q59">
        <v>1.225903E-3</v>
      </c>
      <c r="R59">
        <v>1.3702009999999999E-3</v>
      </c>
      <c r="S59">
        <v>1.6572399999999999E-3</v>
      </c>
      <c r="T59">
        <v>6.3112279999999997E-4</v>
      </c>
      <c r="U59">
        <v>6.1525459999999996E-4</v>
      </c>
      <c r="V59">
        <v>6.8357409999999998E-4</v>
      </c>
      <c r="W59">
        <v>6.6447689999999998E-4</v>
      </c>
      <c r="X59">
        <v>6.5279789999999997E-4</v>
      </c>
      <c r="Y59">
        <v>6.4126370000000001E-4</v>
      </c>
      <c r="Z59">
        <v>6.3208069999999995E-4</v>
      </c>
      <c r="AA59">
        <v>1.3377580000000001E-3</v>
      </c>
      <c r="AB59">
        <v>1.184792E-3</v>
      </c>
      <c r="AC59">
        <v>1.069251E-3</v>
      </c>
      <c r="AD59">
        <v>9.1407439999999999E-4</v>
      </c>
      <c r="AE59">
        <v>7.4321840000000005E-4</v>
      </c>
      <c r="AF59">
        <v>1.3255319999999999E-3</v>
      </c>
      <c r="AG59">
        <v>1.3760669999999999E-3</v>
      </c>
    </row>
    <row r="60" spans="1:33" x14ac:dyDescent="0.25">
      <c r="A60" t="s">
        <v>138</v>
      </c>
      <c r="B60" t="s">
        <v>265</v>
      </c>
      <c r="C60" t="s">
        <v>136</v>
      </c>
      <c r="D60" s="5">
        <v>16.585999999999999</v>
      </c>
      <c r="E60">
        <v>4.7434220000000001E-4</v>
      </c>
      <c r="F60">
        <v>6.8314739999999997E-4</v>
      </c>
      <c r="G60">
        <v>8.6887409999999998E-4</v>
      </c>
      <c r="H60">
        <v>8.2827840000000003E-4</v>
      </c>
      <c r="I60">
        <v>1.031176E-3</v>
      </c>
      <c r="J60">
        <v>8.9833730000000002E-4</v>
      </c>
      <c r="K60">
        <v>8.313474E-4</v>
      </c>
      <c r="L60" s="26">
        <v>6.7393740000000002E-4</v>
      </c>
      <c r="M60" s="26">
        <v>8.5446139999999996E-4</v>
      </c>
      <c r="N60" s="26">
        <v>7.4060260000000002E-4</v>
      </c>
      <c r="O60">
        <v>4.564692E-4</v>
      </c>
      <c r="P60">
        <v>6.477462E-4</v>
      </c>
      <c r="Q60">
        <v>5.5526299999999996E-4</v>
      </c>
      <c r="R60">
        <v>7.3268810000000004E-4</v>
      </c>
      <c r="S60">
        <v>8.5631300000000004E-4</v>
      </c>
      <c r="T60">
        <v>3.0586559999999999E-4</v>
      </c>
      <c r="U60">
        <v>3.0905229999999998E-4</v>
      </c>
      <c r="V60">
        <v>3.4704780000000001E-4</v>
      </c>
      <c r="W60">
        <v>3.6776480000000003E-4</v>
      </c>
      <c r="X60">
        <v>3.7418169999999998E-4</v>
      </c>
      <c r="Y60">
        <v>3.641661E-4</v>
      </c>
      <c r="Z60">
        <v>3.3321039999999999E-4</v>
      </c>
      <c r="AA60">
        <v>5.3832390000000004E-4</v>
      </c>
      <c r="AB60">
        <v>9.9893320000000009E-4</v>
      </c>
      <c r="AC60">
        <v>9.5757609999999995E-4</v>
      </c>
      <c r="AD60">
        <v>8.155711E-4</v>
      </c>
      <c r="AE60">
        <v>7.0213800000000005E-4</v>
      </c>
      <c r="AF60">
        <v>9.4343319999999999E-4</v>
      </c>
      <c r="AG60">
        <v>9.836825E-4</v>
      </c>
    </row>
    <row r="61" spans="1:33" x14ac:dyDescent="0.25">
      <c r="A61" t="s">
        <v>144</v>
      </c>
      <c r="B61" t="s">
        <v>266</v>
      </c>
      <c r="C61" t="s">
        <v>142</v>
      </c>
      <c r="D61" s="5">
        <v>14.904</v>
      </c>
      <c r="E61">
        <v>1.8155619999999999E-4</v>
      </c>
      <c r="F61">
        <v>2.7044280000000003E-4</v>
      </c>
      <c r="G61">
        <v>3.328847E-4</v>
      </c>
      <c r="H61">
        <v>3.8243240000000001E-4</v>
      </c>
      <c r="I61">
        <v>4.2170139999999999E-4</v>
      </c>
      <c r="J61">
        <v>4.001799E-4</v>
      </c>
      <c r="K61">
        <v>3.1934740000000002E-4</v>
      </c>
      <c r="L61" s="26">
        <v>3.338986E-4</v>
      </c>
      <c r="M61" s="26">
        <v>4.291718E-4</v>
      </c>
      <c r="N61" s="26">
        <v>3.9983830000000001E-4</v>
      </c>
      <c r="O61">
        <v>2.328234E-4</v>
      </c>
      <c r="P61">
        <v>3.2719539999999999E-4</v>
      </c>
      <c r="Q61">
        <v>3.2168790000000001E-4</v>
      </c>
      <c r="R61">
        <v>3.9371700000000003E-4</v>
      </c>
      <c r="S61">
        <v>4.0274910000000002E-4</v>
      </c>
      <c r="T61">
        <v>1.8681249999999999E-4</v>
      </c>
      <c r="U61">
        <v>1.522115E-4</v>
      </c>
      <c r="V61">
        <v>2.1020190000000001E-4</v>
      </c>
      <c r="W61">
        <v>2.017895E-4</v>
      </c>
      <c r="X61">
        <v>1.92709E-4</v>
      </c>
      <c r="Y61">
        <v>1.828182E-4</v>
      </c>
      <c r="Z61">
        <v>1.8844160000000001E-4</v>
      </c>
      <c r="AA61">
        <v>3.034213E-4</v>
      </c>
      <c r="AB61">
        <v>3.6509420000000001E-4</v>
      </c>
      <c r="AC61">
        <v>3.236677E-4</v>
      </c>
      <c r="AD61">
        <v>3.0299040000000003E-4</v>
      </c>
      <c r="AE61">
        <v>2.6807319999999998E-4</v>
      </c>
      <c r="AF61">
        <v>3.4470019999999999E-4</v>
      </c>
      <c r="AG61">
        <v>3.887106E-4</v>
      </c>
    </row>
    <row r="62" spans="1:33" x14ac:dyDescent="0.25">
      <c r="A62" t="s">
        <v>267</v>
      </c>
      <c r="B62" t="s">
        <v>268</v>
      </c>
      <c r="C62" t="s">
        <v>269</v>
      </c>
      <c r="D62" s="5">
        <v>12.101000000000001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26">
        <v>0</v>
      </c>
      <c r="M62" s="26">
        <v>0</v>
      </c>
      <c r="N62" s="26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D63" s="5"/>
      <c r="L63" s="26"/>
      <c r="M63" s="26"/>
      <c r="N63" s="26"/>
    </row>
    <row r="64" spans="1:33" x14ac:dyDescent="0.25">
      <c r="A64" s="11" t="s">
        <v>276</v>
      </c>
      <c r="D64" s="5"/>
      <c r="L64" s="26"/>
      <c r="M64" s="26"/>
      <c r="N64" s="26"/>
    </row>
    <row r="65" spans="1:33" x14ac:dyDescent="0.25">
      <c r="A65" s="11" t="s">
        <v>277</v>
      </c>
      <c r="D65" s="5"/>
      <c r="L65" s="26"/>
      <c r="M65" s="26"/>
      <c r="N65" s="26"/>
    </row>
    <row r="66" spans="1:33" x14ac:dyDescent="0.25">
      <c r="A66" s="11" t="s">
        <v>278</v>
      </c>
      <c r="D66" s="5"/>
      <c r="L66" s="26"/>
      <c r="M66" s="26"/>
      <c r="N66" s="26"/>
    </row>
    <row r="67" spans="1:33" x14ac:dyDescent="0.25">
      <c r="A67" s="11" t="s">
        <v>279</v>
      </c>
      <c r="D67" s="5"/>
      <c r="L67" s="26"/>
      <c r="M67" s="26"/>
      <c r="N67" s="26"/>
    </row>
    <row r="68" spans="1:33" x14ac:dyDescent="0.25">
      <c r="A68" t="s">
        <v>274</v>
      </c>
      <c r="B68" t="s">
        <v>303</v>
      </c>
      <c r="C68" t="s">
        <v>273</v>
      </c>
      <c r="D68" s="5">
        <v>59.185000000000002</v>
      </c>
      <c r="E68">
        <v>1.444606E-3</v>
      </c>
      <c r="F68">
        <v>4.630204E-4</v>
      </c>
      <c r="G68">
        <v>1.1548749999999999E-4</v>
      </c>
      <c r="H68">
        <v>5.9453380000000001E-5</v>
      </c>
      <c r="I68">
        <v>8.5502100000000003E-5</v>
      </c>
      <c r="J68">
        <v>0</v>
      </c>
      <c r="K68">
        <v>1.2391649999999999E-4</v>
      </c>
      <c r="L68" s="26">
        <v>6.064307E-5</v>
      </c>
      <c r="M68" s="26">
        <v>0</v>
      </c>
      <c r="N68" s="26">
        <v>5.99715E-5</v>
      </c>
      <c r="O68">
        <v>7.7893700000000005E-4</v>
      </c>
      <c r="P68">
        <v>1.555177E-4</v>
      </c>
      <c r="Q68">
        <v>6.5588290000000003E-5</v>
      </c>
      <c r="R68">
        <v>8.1211170000000004E-5</v>
      </c>
      <c r="S68">
        <v>0</v>
      </c>
      <c r="T68">
        <v>5.1819370000000004E-4</v>
      </c>
      <c r="U68">
        <v>5.5464030000000001E-4</v>
      </c>
      <c r="V68">
        <v>6.373355E-4</v>
      </c>
      <c r="W68">
        <v>8.1352089999999996E-4</v>
      </c>
      <c r="X68">
        <v>1.3435280000000001E-3</v>
      </c>
      <c r="Y68">
        <v>1.3348959999999999E-3</v>
      </c>
      <c r="Z68">
        <v>1.40941E-3</v>
      </c>
      <c r="AA68">
        <v>1.1357299999999999E-3</v>
      </c>
      <c r="AB68">
        <v>1.108826E-3</v>
      </c>
      <c r="AC68">
        <v>9.5130599999999996E-4</v>
      </c>
      <c r="AD68">
        <v>8.3033040000000003E-4</v>
      </c>
      <c r="AE68">
        <v>7.609467E-4</v>
      </c>
      <c r="AF68">
        <v>1.1886679999999999E-3</v>
      </c>
      <c r="AG68">
        <v>1.225439E-3</v>
      </c>
    </row>
    <row r="69" spans="1:33" x14ac:dyDescent="0.25">
      <c r="A69" t="s">
        <v>300</v>
      </c>
      <c r="B69" t="s">
        <v>301</v>
      </c>
      <c r="C69" t="s">
        <v>302</v>
      </c>
      <c r="D69" s="5">
        <v>10.621</v>
      </c>
      <c r="E69">
        <v>5.6833389999999995E-4</v>
      </c>
      <c r="F69">
        <v>6.0592090000000001E-4</v>
      </c>
      <c r="G69">
        <v>5.3674110000000001E-4</v>
      </c>
      <c r="H69">
        <v>4.1322089999999999E-4</v>
      </c>
      <c r="I69">
        <v>3.8468630000000002E-4</v>
      </c>
      <c r="J69">
        <v>3.180379E-4</v>
      </c>
      <c r="K69">
        <v>7.5911570000000001E-4</v>
      </c>
      <c r="L69" s="26">
        <v>3.7036509999999998E-4</v>
      </c>
      <c r="M69" s="26">
        <v>3.1243079999999999E-4</v>
      </c>
      <c r="N69" s="26">
        <v>3.0559009999999999E-4</v>
      </c>
      <c r="O69">
        <v>7.1171449999999996E-4</v>
      </c>
      <c r="P69">
        <v>4.8551779999999998E-4</v>
      </c>
      <c r="Q69">
        <v>4.2934510000000001E-4</v>
      </c>
      <c r="R69">
        <v>4.1539039999999999E-4</v>
      </c>
      <c r="S69">
        <v>3.594782E-4</v>
      </c>
      <c r="T69">
        <v>5.5149759999999996E-4</v>
      </c>
      <c r="U69">
        <v>4.2203180000000001E-4</v>
      </c>
      <c r="V69">
        <v>4.0359139999999999E-4</v>
      </c>
      <c r="W69">
        <v>3.7991609999999998E-4</v>
      </c>
      <c r="X69">
        <v>4.6504640000000002E-4</v>
      </c>
      <c r="Y69">
        <v>8.5946199999999996E-4</v>
      </c>
      <c r="Z69">
        <v>8.5448329999999995E-4</v>
      </c>
      <c r="AA69">
        <v>2.2326160000000002E-3</v>
      </c>
      <c r="AB69">
        <v>4.0401560000000002E-4</v>
      </c>
      <c r="AC69">
        <v>3.8325430000000002E-4</v>
      </c>
      <c r="AD69">
        <v>3.5407420000000003E-4</v>
      </c>
      <c r="AE69">
        <v>3.3337919999999998E-4</v>
      </c>
      <c r="AF69">
        <v>3.797381E-4</v>
      </c>
      <c r="AG69">
        <v>4.4330250000000003E-4</v>
      </c>
    </row>
    <row r="70" spans="1:33" x14ac:dyDescent="0.25">
      <c r="A70" t="s">
        <v>272</v>
      </c>
      <c r="B70" t="s">
        <v>299</v>
      </c>
      <c r="C70" t="s">
        <v>271</v>
      </c>
      <c r="D70" s="5">
        <v>73.820999999999998</v>
      </c>
      <c r="E70">
        <v>3.5157869999999998E-3</v>
      </c>
      <c r="F70">
        <v>3.2700300000000002E-3</v>
      </c>
      <c r="G70">
        <v>2.7392950000000001E-3</v>
      </c>
      <c r="H70">
        <v>2.1434969999999999E-3</v>
      </c>
      <c r="I70">
        <v>1.7907730000000001E-3</v>
      </c>
      <c r="J70">
        <v>1.2980579999999999E-3</v>
      </c>
      <c r="K70">
        <v>2.743662E-3</v>
      </c>
      <c r="L70" s="26">
        <v>2.116115E-3</v>
      </c>
      <c r="M70" s="26">
        <v>1.309024E-3</v>
      </c>
      <c r="N70" s="26">
        <v>1.91778E-3</v>
      </c>
      <c r="O70">
        <v>3.3932049999999998E-3</v>
      </c>
      <c r="P70">
        <v>3.0567620000000002E-3</v>
      </c>
      <c r="Q70">
        <v>2.2668929999999999E-3</v>
      </c>
      <c r="R70">
        <v>1.9846130000000001E-3</v>
      </c>
      <c r="S70">
        <v>1.2604789999999999E-3</v>
      </c>
      <c r="T70">
        <v>5.0399219999999996E-3</v>
      </c>
      <c r="U70">
        <v>4.554125E-3</v>
      </c>
      <c r="V70">
        <v>4.3258819999999996E-3</v>
      </c>
      <c r="W70">
        <v>4.0492039999999998E-3</v>
      </c>
      <c r="X70">
        <v>3.4109159999999999E-3</v>
      </c>
      <c r="Y70">
        <v>3.489556E-3</v>
      </c>
      <c r="Z70">
        <v>3.4329260000000002E-3</v>
      </c>
      <c r="AA70">
        <v>2.83425E-3</v>
      </c>
      <c r="AB70">
        <v>2.8784990000000001E-3</v>
      </c>
      <c r="AC70">
        <v>2.5296989999999998E-3</v>
      </c>
      <c r="AD70">
        <v>2.3946240000000001E-3</v>
      </c>
      <c r="AE70">
        <v>2.3208489999999998E-3</v>
      </c>
      <c r="AF70">
        <v>3.0511280000000002E-3</v>
      </c>
      <c r="AG70">
        <v>2.968409E-3</v>
      </c>
    </row>
    <row r="71" spans="1:33" x14ac:dyDescent="0.25">
      <c r="A71" t="s">
        <v>296</v>
      </c>
      <c r="B71" t="s">
        <v>297</v>
      </c>
      <c r="C71" t="s">
        <v>298</v>
      </c>
      <c r="D71" s="5">
        <v>21.254000000000001</v>
      </c>
      <c r="E71">
        <v>1.820391E-3</v>
      </c>
      <c r="F71">
        <v>1.7555019999999999E-3</v>
      </c>
      <c r="G71">
        <v>1.634777E-3</v>
      </c>
      <c r="H71">
        <v>1.4441790000000001E-3</v>
      </c>
      <c r="I71">
        <v>1.452631E-3</v>
      </c>
      <c r="J71">
        <v>1.346269E-3</v>
      </c>
      <c r="K71">
        <v>1.5902119999999999E-3</v>
      </c>
      <c r="L71" s="26">
        <v>1.447725E-3</v>
      </c>
      <c r="M71" s="26">
        <v>1.3899680000000001E-3</v>
      </c>
      <c r="N71" s="26">
        <v>1.4356270000000001E-3</v>
      </c>
      <c r="O71">
        <v>1.689711E-3</v>
      </c>
      <c r="P71">
        <v>1.7481969999999999E-3</v>
      </c>
      <c r="Q71">
        <v>1.516611E-3</v>
      </c>
      <c r="R71">
        <v>1.4856559999999999E-3</v>
      </c>
      <c r="S71">
        <v>1.3745700000000001E-3</v>
      </c>
      <c r="T71">
        <v>2.964838E-3</v>
      </c>
      <c r="U71">
        <v>2.59955E-3</v>
      </c>
      <c r="V71">
        <v>2.3224600000000001E-3</v>
      </c>
      <c r="W71">
        <v>2.0324850000000001E-3</v>
      </c>
      <c r="X71">
        <v>1.7702250000000001E-3</v>
      </c>
      <c r="Y71">
        <v>1.847282E-3</v>
      </c>
      <c r="Z71">
        <v>1.772093E-3</v>
      </c>
      <c r="AA71">
        <v>1.5840660000000001E-3</v>
      </c>
      <c r="AB71">
        <v>1.582883E-3</v>
      </c>
      <c r="AC71">
        <v>1.5609350000000001E-3</v>
      </c>
      <c r="AD71">
        <v>1.629031E-3</v>
      </c>
      <c r="AE71">
        <v>1.817344E-3</v>
      </c>
      <c r="AF71">
        <v>1.7148300000000001E-3</v>
      </c>
      <c r="AG71">
        <v>1.6808999999999999E-3</v>
      </c>
    </row>
    <row r="72" spans="1:33" x14ac:dyDescent="0.25">
      <c r="D72" s="5"/>
      <c r="L72" s="26"/>
      <c r="M72" s="26"/>
      <c r="N72" s="26"/>
    </row>
    <row r="73" spans="1:33" x14ac:dyDescent="0.25">
      <c r="A73" s="11" t="s">
        <v>280</v>
      </c>
      <c r="D73" s="5"/>
      <c r="L73" s="26"/>
      <c r="M73" s="26"/>
      <c r="N73" s="26"/>
    </row>
    <row r="74" spans="1:33" x14ac:dyDescent="0.25">
      <c r="A74" t="s">
        <v>293</v>
      </c>
      <c r="B74" t="s">
        <v>294</v>
      </c>
      <c r="C74" t="s">
        <v>295</v>
      </c>
      <c r="D74" s="5">
        <v>74.799000000000007</v>
      </c>
      <c r="E74">
        <v>4.1219960000000002E-4</v>
      </c>
      <c r="F74">
        <v>4.8422679999999998E-4</v>
      </c>
      <c r="G74">
        <v>5.180308E-4</v>
      </c>
      <c r="H74">
        <v>5.7759629999999998E-4</v>
      </c>
      <c r="I74">
        <v>6.2053439999999998E-4</v>
      </c>
      <c r="J74">
        <v>6.972886E-4</v>
      </c>
      <c r="K74">
        <v>5.2036149999999995E-4</v>
      </c>
      <c r="L74" s="26">
        <v>5.834945E-4</v>
      </c>
      <c r="M74" s="26">
        <v>6.9440750000000003E-4</v>
      </c>
      <c r="N74" s="26">
        <v>6.0524220000000004E-4</v>
      </c>
      <c r="O74">
        <v>4.2955229999999998E-4</v>
      </c>
      <c r="P74">
        <v>4.5857059999999998E-4</v>
      </c>
      <c r="Q74">
        <v>5.333941E-4</v>
      </c>
      <c r="R74">
        <v>6.1035729999999995E-4</v>
      </c>
      <c r="S74">
        <v>6.6291240000000001E-4</v>
      </c>
      <c r="T74">
        <v>6.5322489999999997E-4</v>
      </c>
      <c r="U74">
        <v>6.7265700000000001E-4</v>
      </c>
      <c r="V74">
        <v>6.2228030000000001E-4</v>
      </c>
      <c r="W74">
        <v>5.9255500000000003E-4</v>
      </c>
      <c r="X74">
        <v>4.2067709999999998E-4</v>
      </c>
      <c r="Y74">
        <v>4.1518620000000002E-4</v>
      </c>
      <c r="Z74">
        <v>3.8803729999999998E-4</v>
      </c>
      <c r="AA74">
        <v>4.2412469999999997E-4</v>
      </c>
      <c r="AB74">
        <v>3.7835929999999998E-4</v>
      </c>
      <c r="AC74">
        <v>3.2899159999999998E-4</v>
      </c>
      <c r="AD74">
        <v>3.279531E-4</v>
      </c>
      <c r="AE74">
        <v>3.316142E-4</v>
      </c>
      <c r="AF74">
        <v>4.1947179999999998E-4</v>
      </c>
      <c r="AG74">
        <v>4.3078320000000003E-4</v>
      </c>
    </row>
    <row r="75" spans="1:33" x14ac:dyDescent="0.25">
      <c r="A75" s="11"/>
      <c r="D75" s="5"/>
      <c r="L75" s="26"/>
      <c r="M75" s="26"/>
      <c r="N75" s="26"/>
    </row>
    <row r="76" spans="1:33" x14ac:dyDescent="0.25">
      <c r="A76" s="11" t="s">
        <v>281</v>
      </c>
      <c r="D76" s="5"/>
      <c r="L76" s="26"/>
      <c r="M76" s="26"/>
      <c r="N76" s="26"/>
    </row>
    <row r="77" spans="1:33" x14ac:dyDescent="0.25">
      <c r="A77" t="s">
        <v>290</v>
      </c>
      <c r="B77" t="s">
        <v>291</v>
      </c>
      <c r="C77" t="s">
        <v>292</v>
      </c>
      <c r="D77" s="5">
        <v>52.148000000000003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26">
        <v>0</v>
      </c>
      <c r="M77" s="26">
        <v>0</v>
      </c>
      <c r="N77" s="26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 s="11"/>
      <c r="D78" s="5"/>
      <c r="L78" s="26"/>
      <c r="M78" s="26"/>
      <c r="N78" s="26"/>
    </row>
    <row r="79" spans="1:33" x14ac:dyDescent="0.25">
      <c r="A79" s="11" t="s">
        <v>282</v>
      </c>
      <c r="D79" s="5"/>
      <c r="L79" s="26"/>
      <c r="M79" s="26"/>
      <c r="N79" s="26"/>
    </row>
    <row r="80" spans="1:33" x14ac:dyDescent="0.25">
      <c r="A80" t="s">
        <v>287</v>
      </c>
      <c r="B80" t="s">
        <v>288</v>
      </c>
      <c r="C80" t="s">
        <v>289</v>
      </c>
      <c r="D80" s="5">
        <v>42.521999999999998</v>
      </c>
      <c r="E80">
        <v>1.3413950000000001E-4</v>
      </c>
      <c r="F80">
        <v>1.3671239999999999E-4</v>
      </c>
      <c r="G80">
        <v>1.4401569999999999E-4</v>
      </c>
      <c r="H80">
        <v>1.3323379999999999E-4</v>
      </c>
      <c r="I80">
        <v>1.3173509999999999E-4</v>
      </c>
      <c r="J80">
        <v>7.3904689999999997E-5</v>
      </c>
      <c r="K80">
        <v>1.49328E-4</v>
      </c>
      <c r="L80" s="26">
        <v>1.3283840000000001E-4</v>
      </c>
      <c r="M80" s="26">
        <v>7.6054519999999996E-5</v>
      </c>
      <c r="N80" s="26">
        <v>1.3762259999999999E-4</v>
      </c>
      <c r="O80">
        <v>1.409312E-4</v>
      </c>
      <c r="P80">
        <v>1.449709E-4</v>
      </c>
      <c r="Q80">
        <v>1.4285550000000001E-4</v>
      </c>
      <c r="R80">
        <v>1.0716459999999999E-4</v>
      </c>
      <c r="S80">
        <v>6.3432319999999994E-5</v>
      </c>
      <c r="T80">
        <v>1.25E-4</v>
      </c>
      <c r="U80">
        <v>1.0324540000000001E-4</v>
      </c>
      <c r="V80">
        <v>1.0045450000000001E-4</v>
      </c>
      <c r="W80">
        <v>1.0598E-4</v>
      </c>
      <c r="X80">
        <v>1.4516360000000001E-4</v>
      </c>
      <c r="Y80">
        <v>1.5238019999999999E-4</v>
      </c>
      <c r="Z80">
        <v>1.3844519999999999E-4</v>
      </c>
      <c r="AA80">
        <v>1.5781460000000001E-4</v>
      </c>
      <c r="AB80">
        <v>1.199579E-4</v>
      </c>
      <c r="AC80">
        <v>1.1215140000000001E-4</v>
      </c>
      <c r="AD80">
        <v>1.2917629999999999E-4</v>
      </c>
      <c r="AE80">
        <v>1.303443E-4</v>
      </c>
      <c r="AF80">
        <v>1.8522499999999999E-4</v>
      </c>
      <c r="AG80">
        <v>1.7942260000000001E-4</v>
      </c>
    </row>
    <row r="81" spans="1:33" x14ac:dyDescent="0.25">
      <c r="A81" s="11"/>
      <c r="D81" s="5"/>
      <c r="L81" s="26"/>
      <c r="M81" s="26"/>
      <c r="N81" s="26"/>
    </row>
    <row r="82" spans="1:33" x14ac:dyDescent="0.25">
      <c r="A82" s="11" t="s">
        <v>283</v>
      </c>
      <c r="D82" s="5"/>
      <c r="L82" s="26"/>
      <c r="M82" s="26"/>
      <c r="N82" s="26"/>
    </row>
    <row r="83" spans="1:33" x14ac:dyDescent="0.25">
      <c r="A83" t="s">
        <v>284</v>
      </c>
      <c r="B83" t="s">
        <v>285</v>
      </c>
      <c r="C83" t="s">
        <v>286</v>
      </c>
      <c r="D83" s="5">
        <v>62.29</v>
      </c>
      <c r="E83">
        <v>1.550403E-4</v>
      </c>
      <c r="F83">
        <v>1.1963020000000001E-4</v>
      </c>
      <c r="G83">
        <v>1.221048E-4</v>
      </c>
      <c r="H83">
        <v>1.093333E-4</v>
      </c>
      <c r="I83">
        <v>1.101422E-4</v>
      </c>
      <c r="J83">
        <v>1.04021E-4</v>
      </c>
      <c r="K83">
        <v>1.1054500000000001E-4</v>
      </c>
      <c r="L83" s="26">
        <v>1.155833E-4</v>
      </c>
      <c r="M83" s="26">
        <v>1.056582E-4</v>
      </c>
      <c r="N83" s="26">
        <v>1.124226E-4</v>
      </c>
      <c r="O83">
        <v>1.2120429999999999E-4</v>
      </c>
      <c r="P83">
        <v>1.182882E-4</v>
      </c>
      <c r="Q83">
        <v>9.9386899999999995E-5</v>
      </c>
      <c r="R83">
        <v>1.069774E-4</v>
      </c>
      <c r="S83">
        <v>9.1681580000000005E-5</v>
      </c>
      <c r="T83">
        <v>1.524028E-4</v>
      </c>
      <c r="U83">
        <v>1.4882409999999999E-4</v>
      </c>
      <c r="V83">
        <v>1.51948E-4</v>
      </c>
      <c r="W83">
        <v>1.5383399999999999E-4</v>
      </c>
      <c r="X83">
        <v>1.513652E-4</v>
      </c>
      <c r="Y83">
        <v>1.420983E-4</v>
      </c>
      <c r="Z83">
        <v>1.3863370000000001E-4</v>
      </c>
      <c r="AA83">
        <v>1.4682930000000001E-4</v>
      </c>
      <c r="AB83">
        <v>1.548846E-4</v>
      </c>
      <c r="AC83">
        <v>1.6001559999999999E-4</v>
      </c>
      <c r="AD83">
        <v>1.626171E-4</v>
      </c>
      <c r="AE83">
        <v>1.799959E-4</v>
      </c>
      <c r="AF83">
        <v>1.5488519999999999E-4</v>
      </c>
      <c r="AG83">
        <v>1.5868100000000001E-4</v>
      </c>
    </row>
    <row r="84" spans="1:33" x14ac:dyDescent="0.25">
      <c r="A84" s="11"/>
      <c r="D84" s="5"/>
      <c r="L84" s="26"/>
      <c r="M84" s="26"/>
      <c r="N84" s="26"/>
    </row>
    <row r="85" spans="1:33" x14ac:dyDescent="0.25">
      <c r="A85" s="27" t="s">
        <v>270</v>
      </c>
    </row>
    <row r="86" spans="1:33" x14ac:dyDescent="0.25">
      <c r="D86" t="s">
        <v>220</v>
      </c>
      <c r="E86">
        <v>0.91</v>
      </c>
      <c r="F86">
        <v>0.77</v>
      </c>
      <c r="G86">
        <v>0.69</v>
      </c>
      <c r="H86">
        <v>0.56000000000000005</v>
      </c>
      <c r="I86">
        <v>0.48</v>
      </c>
      <c r="J86">
        <v>0.35</v>
      </c>
      <c r="K86">
        <v>0.72</v>
      </c>
      <c r="L86">
        <v>0.56000000000000005</v>
      </c>
      <c r="M86">
        <v>0.33</v>
      </c>
      <c r="N86">
        <v>0.49</v>
      </c>
      <c r="O86">
        <v>0.81</v>
      </c>
      <c r="P86">
        <v>0.71</v>
      </c>
      <c r="Q86">
        <v>0.55000000000000004</v>
      </c>
      <c r="R86">
        <v>0.5</v>
      </c>
      <c r="S86">
        <v>0.34</v>
      </c>
      <c r="T86">
        <v>0.22</v>
      </c>
      <c r="U86">
        <v>0.36</v>
      </c>
      <c r="V86">
        <v>0.54</v>
      </c>
      <c r="W86">
        <v>0.67</v>
      </c>
      <c r="X86">
        <v>0.91</v>
      </c>
      <c r="Y86">
        <v>0.89</v>
      </c>
      <c r="Z86">
        <v>0.84</v>
      </c>
      <c r="AA86">
        <v>0.98</v>
      </c>
      <c r="AB86">
        <v>0.98</v>
      </c>
      <c r="AC86">
        <v>0.97</v>
      </c>
      <c r="AD86">
        <v>0.79</v>
      </c>
      <c r="AE86">
        <v>0.61</v>
      </c>
      <c r="AF86">
        <v>0.49</v>
      </c>
      <c r="AG86">
        <v>0.36</v>
      </c>
    </row>
    <row r="87" spans="1:33" x14ac:dyDescent="0.25">
      <c r="D87" t="s">
        <v>262</v>
      </c>
      <c r="E87" t="s">
        <v>212</v>
      </c>
      <c r="T87" t="s">
        <v>212</v>
      </c>
      <c r="AA87" t="s">
        <v>212</v>
      </c>
    </row>
    <row r="88" spans="1:33" x14ac:dyDescent="0.25">
      <c r="A88" t="s">
        <v>72</v>
      </c>
      <c r="B88" t="s">
        <v>232</v>
      </c>
      <c r="C88" t="s">
        <v>70</v>
      </c>
      <c r="D88" s="5">
        <v>64.375</v>
      </c>
      <c r="E88">
        <f t="shared" ref="E88:AG88" si="7">E7/$D88</f>
        <v>5.9242609708737863E-5</v>
      </c>
      <c r="F88">
        <f t="shared" si="7"/>
        <v>7.240608932038835E-5</v>
      </c>
      <c r="G88">
        <f t="shared" si="7"/>
        <v>7.9305304854368936E-5</v>
      </c>
      <c r="H88">
        <f t="shared" si="7"/>
        <v>7.8016264077669908E-5</v>
      </c>
      <c r="I88">
        <f t="shared" si="7"/>
        <v>7.9828986407766986E-5</v>
      </c>
      <c r="J88">
        <f t="shared" si="7"/>
        <v>8.0834671844660192E-5</v>
      </c>
      <c r="K88">
        <f t="shared" si="7"/>
        <v>7.7546019417475731E-5</v>
      </c>
      <c r="L88">
        <f t="shared" si="7"/>
        <v>8.2813172815533986E-5</v>
      </c>
      <c r="M88">
        <f t="shared" si="7"/>
        <v>7.9620613592233013E-5</v>
      </c>
      <c r="N88">
        <f t="shared" si="7"/>
        <v>8.1156178640776698E-5</v>
      </c>
      <c r="O88">
        <f t="shared" si="7"/>
        <v>6.5011976699029127E-5</v>
      </c>
      <c r="P88">
        <f t="shared" si="7"/>
        <v>7.4873677669902913E-5</v>
      </c>
      <c r="Q88">
        <f t="shared" si="7"/>
        <v>7.5485033009708736E-5</v>
      </c>
      <c r="R88">
        <f t="shared" si="7"/>
        <v>7.1959176699029127E-5</v>
      </c>
      <c r="S88">
        <f t="shared" si="7"/>
        <v>7.6272031067961169E-5</v>
      </c>
      <c r="T88">
        <f t="shared" si="7"/>
        <v>6.0319394174757284E-5</v>
      </c>
      <c r="U88">
        <f t="shared" si="7"/>
        <v>6.440091650485437E-5</v>
      </c>
      <c r="V88">
        <f t="shared" si="7"/>
        <v>6.6495099029126214E-5</v>
      </c>
      <c r="W88">
        <f t="shared" si="7"/>
        <v>6.6463456310679608E-5</v>
      </c>
      <c r="X88">
        <f t="shared" si="7"/>
        <v>6.2388194174757287E-5</v>
      </c>
      <c r="Y88">
        <f t="shared" si="7"/>
        <v>5.9794267961165047E-5</v>
      </c>
      <c r="Z88">
        <f t="shared" si="7"/>
        <v>5.7200139805825236E-5</v>
      </c>
      <c r="AA88">
        <f t="shared" si="7"/>
        <v>7.9920792233009711E-5</v>
      </c>
      <c r="AB88">
        <f t="shared" si="7"/>
        <v>6.3725654368932037E-5</v>
      </c>
      <c r="AC88">
        <f t="shared" si="7"/>
        <v>6.0048264077669906E-5</v>
      </c>
      <c r="AD88">
        <f t="shared" si="7"/>
        <v>5.6638400000000003E-5</v>
      </c>
      <c r="AE88">
        <f t="shared" si="7"/>
        <v>5.5065957281553393E-5</v>
      </c>
      <c r="AF88">
        <f t="shared" si="7"/>
        <v>7.4079238834951457E-5</v>
      </c>
      <c r="AG88">
        <f t="shared" si="7"/>
        <v>7.5242656310679613E-5</v>
      </c>
    </row>
    <row r="89" spans="1:33" x14ac:dyDescent="0.25">
      <c r="A89" t="s">
        <v>126</v>
      </c>
      <c r="B89" t="s">
        <v>233</v>
      </c>
      <c r="C89" t="s">
        <v>124</v>
      </c>
      <c r="D89" s="5">
        <v>35.127000000000002</v>
      </c>
      <c r="E89">
        <f t="shared" ref="E89:AG89" si="8">E8/$D89</f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 t="shared" si="8"/>
        <v>0</v>
      </c>
      <c r="U89">
        <f t="shared" si="8"/>
        <v>0</v>
      </c>
      <c r="V89">
        <f t="shared" si="8"/>
        <v>0</v>
      </c>
      <c r="W89">
        <f t="shared" si="8"/>
        <v>0</v>
      </c>
      <c r="X89">
        <f t="shared" si="8"/>
        <v>0</v>
      </c>
      <c r="Y89">
        <f t="shared" si="8"/>
        <v>0</v>
      </c>
      <c r="Z89">
        <f t="shared" si="8"/>
        <v>0</v>
      </c>
      <c r="AA89">
        <f t="shared" si="8"/>
        <v>0</v>
      </c>
      <c r="AB89">
        <f t="shared" si="8"/>
        <v>0</v>
      </c>
      <c r="AC89">
        <f t="shared" si="8"/>
        <v>0</v>
      </c>
      <c r="AD89">
        <f t="shared" si="8"/>
        <v>0</v>
      </c>
      <c r="AE89">
        <f t="shared" si="8"/>
        <v>0</v>
      </c>
      <c r="AF89">
        <f t="shared" si="8"/>
        <v>0</v>
      </c>
      <c r="AG89">
        <f t="shared" si="8"/>
        <v>0</v>
      </c>
    </row>
    <row r="90" spans="1:33" x14ac:dyDescent="0.25">
      <c r="A90" t="s">
        <v>111</v>
      </c>
      <c r="B90" t="s">
        <v>234</v>
      </c>
      <c r="C90" t="s">
        <v>109</v>
      </c>
      <c r="D90" s="5">
        <v>17.535</v>
      </c>
      <c r="E90">
        <f t="shared" ref="E90:AG90" si="9">E9/$D90</f>
        <v>2.3045765611633875E-5</v>
      </c>
      <c r="F90">
        <f t="shared" si="9"/>
        <v>2.689373253493014E-5</v>
      </c>
      <c r="G90">
        <f t="shared" si="9"/>
        <v>2.9571576846307387E-5</v>
      </c>
      <c r="H90">
        <f t="shared" si="9"/>
        <v>3.0328810949529508E-5</v>
      </c>
      <c r="I90">
        <f t="shared" si="9"/>
        <v>3.0352158540062734E-5</v>
      </c>
      <c r="J90">
        <f t="shared" si="9"/>
        <v>2.8786427145708583E-5</v>
      </c>
      <c r="K90">
        <f t="shared" si="9"/>
        <v>2.7408964927288282E-5</v>
      </c>
      <c r="L90">
        <f t="shared" si="9"/>
        <v>2.6531879098944966E-5</v>
      </c>
      <c r="M90">
        <f t="shared" si="9"/>
        <v>2.7726313088109493E-5</v>
      </c>
      <c r="N90">
        <f t="shared" si="9"/>
        <v>2.7797621899059026E-5</v>
      </c>
      <c r="O90">
        <f t="shared" si="9"/>
        <v>2.3890607356715139E-5</v>
      </c>
      <c r="P90">
        <f t="shared" si="9"/>
        <v>2.7764955802680353E-5</v>
      </c>
      <c r="Q90">
        <f t="shared" si="9"/>
        <v>2.6896435700028514E-5</v>
      </c>
      <c r="R90">
        <f t="shared" si="9"/>
        <v>2.7215198175078415E-5</v>
      </c>
      <c r="S90">
        <f t="shared" si="9"/>
        <v>2.7034741944682066E-5</v>
      </c>
      <c r="T90">
        <f t="shared" si="9"/>
        <v>2.0931861990305106E-5</v>
      </c>
      <c r="U90">
        <f t="shared" si="9"/>
        <v>1.9676458511548332E-5</v>
      </c>
      <c r="V90">
        <f t="shared" si="9"/>
        <v>2.328078129455375E-5</v>
      </c>
      <c r="W90">
        <f t="shared" si="9"/>
        <v>2.2474331337325349E-5</v>
      </c>
      <c r="X90">
        <f t="shared" si="9"/>
        <v>2.1081750784145991E-5</v>
      </c>
      <c r="Y90">
        <f t="shared" si="9"/>
        <v>2.1688514399771886E-5</v>
      </c>
      <c r="Z90">
        <f t="shared" si="9"/>
        <v>2.0615950955232394E-5</v>
      </c>
      <c r="AA90">
        <f t="shared" si="9"/>
        <v>3.0578933561448535E-5</v>
      </c>
      <c r="AB90">
        <f t="shared" si="9"/>
        <v>2.3569951525520388E-5</v>
      </c>
      <c r="AC90">
        <f t="shared" si="9"/>
        <v>2.3246769318505843E-5</v>
      </c>
      <c r="AD90">
        <f t="shared" si="9"/>
        <v>2.278583974907328E-5</v>
      </c>
      <c r="AE90">
        <f t="shared" si="9"/>
        <v>2.0347447961220415E-5</v>
      </c>
      <c r="AF90">
        <f t="shared" si="9"/>
        <v>2.681085258055318E-5</v>
      </c>
      <c r="AG90">
        <f t="shared" si="9"/>
        <v>3.0465320786997437E-5</v>
      </c>
    </row>
    <row r="91" spans="1:33" x14ac:dyDescent="0.25">
      <c r="A91" t="s">
        <v>60</v>
      </c>
      <c r="B91" t="s">
        <v>235</v>
      </c>
      <c r="C91" t="s">
        <v>58</v>
      </c>
      <c r="D91" s="5">
        <v>58.53</v>
      </c>
      <c r="E91">
        <f t="shared" ref="E91:AG91" si="10">E10/$D91</f>
        <v>5.3126687168973171E-5</v>
      </c>
      <c r="F91">
        <f t="shared" si="10"/>
        <v>6.1674953015547588E-5</v>
      </c>
      <c r="G91">
        <f t="shared" si="10"/>
        <v>6.6775585169998297E-5</v>
      </c>
      <c r="H91">
        <f t="shared" si="10"/>
        <v>6.3693490517683236E-5</v>
      </c>
      <c r="I91">
        <f t="shared" si="10"/>
        <v>6.7098137707158719E-5</v>
      </c>
      <c r="J91">
        <f t="shared" si="10"/>
        <v>6.6303810011959679E-5</v>
      </c>
      <c r="K91">
        <f t="shared" si="10"/>
        <v>6.489583119767641E-5</v>
      </c>
      <c r="L91">
        <f t="shared" si="10"/>
        <v>6.3818571672646509E-5</v>
      </c>
      <c r="M91">
        <f t="shared" si="10"/>
        <v>6.6037775499743718E-5</v>
      </c>
      <c r="N91">
        <f t="shared" si="10"/>
        <v>6.4854160259695881E-5</v>
      </c>
      <c r="O91">
        <f t="shared" si="10"/>
        <v>5.9092533743379459E-5</v>
      </c>
      <c r="P91">
        <f t="shared" si="10"/>
        <v>6.5386878523833935E-5</v>
      </c>
      <c r="Q91">
        <f t="shared" si="10"/>
        <v>6.5179958995386988E-5</v>
      </c>
      <c r="R91">
        <f t="shared" si="10"/>
        <v>6.481824705279344E-5</v>
      </c>
      <c r="S91">
        <f t="shared" si="10"/>
        <v>6.6644507090381005E-5</v>
      </c>
      <c r="T91">
        <f t="shared" si="10"/>
        <v>4.9087937809670259E-5</v>
      </c>
      <c r="U91">
        <f t="shared" si="10"/>
        <v>5.0250350247736204E-5</v>
      </c>
      <c r="V91">
        <f t="shared" si="10"/>
        <v>5.3846676917819926E-5</v>
      </c>
      <c r="W91">
        <f t="shared" si="10"/>
        <v>5.4598274389202116E-5</v>
      </c>
      <c r="X91">
        <f t="shared" si="10"/>
        <v>5.0564599350760292E-5</v>
      </c>
      <c r="Y91">
        <f t="shared" si="10"/>
        <v>4.9573244490005126E-5</v>
      </c>
      <c r="Z91">
        <f t="shared" si="10"/>
        <v>5.157057919015889E-5</v>
      </c>
      <c r="AA91">
        <f t="shared" si="10"/>
        <v>6.4048863830514261E-5</v>
      </c>
      <c r="AB91">
        <f t="shared" si="10"/>
        <v>5.6488347855800437E-5</v>
      </c>
      <c r="AC91">
        <f t="shared" si="10"/>
        <v>5.4411993849308045E-5</v>
      </c>
      <c r="AD91">
        <f t="shared" si="10"/>
        <v>5.3039535281052445E-5</v>
      </c>
      <c r="AE91">
        <f t="shared" si="10"/>
        <v>5.0846471894754827E-5</v>
      </c>
      <c r="AF91">
        <f t="shared" si="10"/>
        <v>6.2380744917136515E-5</v>
      </c>
      <c r="AG91">
        <f t="shared" si="10"/>
        <v>6.2203758756193401E-5</v>
      </c>
    </row>
    <row r="92" spans="1:33" x14ac:dyDescent="0.25">
      <c r="A92" t="s">
        <v>147</v>
      </c>
      <c r="B92" t="s">
        <v>236</v>
      </c>
      <c r="C92" t="s">
        <v>145</v>
      </c>
      <c r="D92" s="5">
        <v>9.65</v>
      </c>
      <c r="E92">
        <f t="shared" ref="E92:AG92" si="11">E11/$D92</f>
        <v>2.3345658031088083E-4</v>
      </c>
      <c r="F92">
        <f t="shared" si="11"/>
        <v>2.3123367875647668E-4</v>
      </c>
      <c r="G92">
        <f t="shared" si="11"/>
        <v>3.3035647668393778E-4</v>
      </c>
      <c r="H92">
        <f t="shared" si="11"/>
        <v>3.7947575129533681E-4</v>
      </c>
      <c r="I92">
        <f t="shared" si="11"/>
        <v>4.7787917098445588E-4</v>
      </c>
      <c r="J92">
        <f t="shared" si="11"/>
        <v>5.7980715025906734E-4</v>
      </c>
      <c r="K92">
        <f t="shared" si="11"/>
        <v>3.2150352331606214E-4</v>
      </c>
      <c r="L92">
        <f t="shared" si="11"/>
        <v>2.8147823834196887E-4</v>
      </c>
      <c r="M92">
        <f t="shared" si="11"/>
        <v>4.3554725388601036E-4</v>
      </c>
      <c r="N92">
        <f t="shared" si="11"/>
        <v>3.3835253886010361E-4</v>
      </c>
      <c r="O92">
        <f t="shared" si="11"/>
        <v>1.9770683937823832E-4</v>
      </c>
      <c r="P92">
        <f t="shared" si="11"/>
        <v>2.9902300518134715E-4</v>
      </c>
      <c r="Q92">
        <f t="shared" si="11"/>
        <v>2.7701585492227976E-4</v>
      </c>
      <c r="R92">
        <f t="shared" si="11"/>
        <v>4.1054559585492227E-4</v>
      </c>
      <c r="S92">
        <f t="shared" si="11"/>
        <v>4.424474611398964E-4</v>
      </c>
      <c r="T92">
        <f t="shared" si="11"/>
        <v>1.403380310880829E-4</v>
      </c>
      <c r="U92">
        <f t="shared" si="11"/>
        <v>1.9618041450777203E-4</v>
      </c>
      <c r="V92">
        <f t="shared" si="11"/>
        <v>2.09020621761658E-4</v>
      </c>
      <c r="W92">
        <f t="shared" si="11"/>
        <v>1.8891326424870465E-4</v>
      </c>
      <c r="X92">
        <f t="shared" si="11"/>
        <v>7.6706393782383417E-5</v>
      </c>
      <c r="Y92">
        <f t="shared" si="11"/>
        <v>5.5923844559585488E-5</v>
      </c>
      <c r="Z92">
        <f t="shared" si="11"/>
        <v>1.50479792746114E-4</v>
      </c>
      <c r="AA92">
        <f t="shared" si="11"/>
        <v>1.0961046632124353E-4</v>
      </c>
      <c r="AB92">
        <f t="shared" si="11"/>
        <v>1.3804331606217615E-4</v>
      </c>
      <c r="AC92">
        <f t="shared" si="11"/>
        <v>8.8056010362694303E-5</v>
      </c>
      <c r="AD92">
        <f t="shared" si="11"/>
        <v>1.0435906735751294E-4</v>
      </c>
      <c r="AE92">
        <f t="shared" si="11"/>
        <v>1.1766321243523317E-4</v>
      </c>
      <c r="AF92">
        <f t="shared" si="11"/>
        <v>2.9207512953367872E-5</v>
      </c>
      <c r="AG92">
        <f t="shared" si="11"/>
        <v>1.2845823834196891E-4</v>
      </c>
    </row>
    <row r="93" spans="1:33" x14ac:dyDescent="0.25">
      <c r="A93" t="s">
        <v>99</v>
      </c>
      <c r="B93" t="s">
        <v>237</v>
      </c>
      <c r="C93" t="s">
        <v>97</v>
      </c>
      <c r="D93" s="5">
        <v>20.001999999999999</v>
      </c>
      <c r="E93">
        <f t="shared" ref="E93:AG93" si="12">E12/$D93</f>
        <v>2.6845595440455956E-5</v>
      </c>
      <c r="F93">
        <f t="shared" si="12"/>
        <v>3.1546765323467658E-5</v>
      </c>
      <c r="G93">
        <f t="shared" si="12"/>
        <v>3.4755274472552747E-5</v>
      </c>
      <c r="H93">
        <f t="shared" si="12"/>
        <v>3.5356379362063795E-5</v>
      </c>
      <c r="I93">
        <f t="shared" si="12"/>
        <v>3.6236156384361566E-5</v>
      </c>
      <c r="J93">
        <f t="shared" si="12"/>
        <v>3.4253269673032696E-5</v>
      </c>
      <c r="K93">
        <f t="shared" si="12"/>
        <v>3.3734161583841616E-5</v>
      </c>
      <c r="L93">
        <f t="shared" si="12"/>
        <v>3.5688841115888414E-5</v>
      </c>
      <c r="M93">
        <f t="shared" si="12"/>
        <v>3.7573507649235082E-5</v>
      </c>
      <c r="N93">
        <f t="shared" si="12"/>
        <v>3.6548045195480452E-5</v>
      </c>
      <c r="O93">
        <f t="shared" si="12"/>
        <v>2.9365418458154186E-5</v>
      </c>
      <c r="P93">
        <f t="shared" si="12"/>
        <v>3.4269748025197481E-5</v>
      </c>
      <c r="Q93">
        <f t="shared" si="12"/>
        <v>3.3663368663133684E-5</v>
      </c>
      <c r="R93">
        <f t="shared" si="12"/>
        <v>3.3972212778722131E-5</v>
      </c>
      <c r="S93">
        <f t="shared" si="12"/>
        <v>3.3486246375362465E-5</v>
      </c>
      <c r="T93">
        <f t="shared" si="12"/>
        <v>2.4368278172182786E-5</v>
      </c>
      <c r="U93">
        <f t="shared" si="12"/>
        <v>2.6569398060193984E-5</v>
      </c>
      <c r="V93">
        <f t="shared" si="12"/>
        <v>2.9992385761423859E-5</v>
      </c>
      <c r="W93">
        <f t="shared" si="12"/>
        <v>2.9103384661533849E-5</v>
      </c>
      <c r="X93">
        <f t="shared" si="12"/>
        <v>2.7230246975302472E-5</v>
      </c>
      <c r="Y93">
        <f t="shared" si="12"/>
        <v>2.7567893210678932E-5</v>
      </c>
      <c r="Z93">
        <f t="shared" si="12"/>
        <v>2.5314933506649336E-5</v>
      </c>
      <c r="AA93">
        <f t="shared" si="12"/>
        <v>3.6389006099390063E-5</v>
      </c>
      <c r="AB93">
        <f t="shared" si="12"/>
        <v>3.0390460953904612E-5</v>
      </c>
      <c r="AC93">
        <f t="shared" si="12"/>
        <v>2.6822217778222181E-5</v>
      </c>
      <c r="AD93">
        <f t="shared" si="12"/>
        <v>2.5981131886811321E-5</v>
      </c>
      <c r="AE93">
        <f t="shared" si="12"/>
        <v>2.4184946505349467E-5</v>
      </c>
      <c r="AF93">
        <f t="shared" si="12"/>
        <v>3.4397905209479053E-5</v>
      </c>
      <c r="AG93">
        <f t="shared" si="12"/>
        <v>3.3780756924307566E-5</v>
      </c>
    </row>
    <row r="94" spans="1:33" x14ac:dyDescent="0.25">
      <c r="A94" t="s">
        <v>87</v>
      </c>
      <c r="B94" t="s">
        <v>238</v>
      </c>
      <c r="C94" t="s">
        <v>85</v>
      </c>
      <c r="D94" s="5">
        <v>36.689</v>
      </c>
      <c r="E94">
        <f t="shared" ref="E94:AG94" si="13">E13/$D94</f>
        <v>2.0602128703426097E-5</v>
      </c>
      <c r="F94">
        <f t="shared" si="13"/>
        <v>2.3073556106734989E-5</v>
      </c>
      <c r="G94">
        <f t="shared" si="13"/>
        <v>2.3744427485077273E-5</v>
      </c>
      <c r="H94">
        <f t="shared" si="13"/>
        <v>2.3977930714928183E-5</v>
      </c>
      <c r="I94">
        <f t="shared" si="13"/>
        <v>2.4293049687917358E-5</v>
      </c>
      <c r="J94">
        <f t="shared" si="13"/>
        <v>2.431128131047453E-5</v>
      </c>
      <c r="K94">
        <f t="shared" si="13"/>
        <v>2.5323925427239771E-5</v>
      </c>
      <c r="L94">
        <f t="shared" si="13"/>
        <v>2.4216342773038242E-5</v>
      </c>
      <c r="M94">
        <f t="shared" si="13"/>
        <v>2.5289010330071682E-5</v>
      </c>
      <c r="N94">
        <f t="shared" si="13"/>
        <v>2.4376314426667393E-5</v>
      </c>
      <c r="O94">
        <f t="shared" si="13"/>
        <v>2.2350794516067484E-5</v>
      </c>
      <c r="P94">
        <f t="shared" si="13"/>
        <v>2.4138033197961244E-5</v>
      </c>
      <c r="Q94">
        <f t="shared" si="13"/>
        <v>2.4926659216658943E-5</v>
      </c>
      <c r="R94">
        <f t="shared" si="13"/>
        <v>2.4961140941426587E-5</v>
      </c>
      <c r="S94">
        <f t="shared" si="13"/>
        <v>2.5069271443756985E-5</v>
      </c>
      <c r="T94">
        <f t="shared" si="13"/>
        <v>1.8397457003461529E-5</v>
      </c>
      <c r="U94">
        <f t="shared" si="13"/>
        <v>1.9174351985608764E-5</v>
      </c>
      <c r="V94">
        <f t="shared" si="13"/>
        <v>1.9925375453133091E-5</v>
      </c>
      <c r="W94">
        <f t="shared" si="13"/>
        <v>1.9963596718362451E-5</v>
      </c>
      <c r="X94">
        <f t="shared" si="13"/>
        <v>1.9160554934721577E-5</v>
      </c>
      <c r="Y94">
        <f t="shared" si="13"/>
        <v>1.9135343018343373E-5</v>
      </c>
      <c r="Z94">
        <f t="shared" si="13"/>
        <v>2.0501278312300688E-5</v>
      </c>
      <c r="AA94">
        <f t="shared" si="13"/>
        <v>2.5443094660524953E-5</v>
      </c>
      <c r="AB94">
        <f t="shared" si="13"/>
        <v>1.8074087601188365E-5</v>
      </c>
      <c r="AC94">
        <f t="shared" si="13"/>
        <v>1.6038831802447601E-5</v>
      </c>
      <c r="AD94">
        <f t="shared" si="13"/>
        <v>1.4498040284553954E-5</v>
      </c>
      <c r="AE94">
        <f t="shared" si="13"/>
        <v>1.2734778816539018E-5</v>
      </c>
      <c r="AF94">
        <f t="shared" si="13"/>
        <v>2.0659173049142795E-5</v>
      </c>
      <c r="AG94">
        <f t="shared" si="13"/>
        <v>2.0635242170677861E-5</v>
      </c>
    </row>
    <row r="95" spans="1:33" x14ac:dyDescent="0.25">
      <c r="A95" t="s">
        <v>96</v>
      </c>
      <c r="B95" t="s">
        <v>239</v>
      </c>
      <c r="C95" t="s">
        <v>94</v>
      </c>
      <c r="D95" s="5">
        <v>22.478000000000002</v>
      </c>
      <c r="E95">
        <f t="shared" ref="E95:AG95" si="14">E14/$D95</f>
        <v>1.621330634398078E-5</v>
      </c>
      <c r="F95">
        <f t="shared" si="14"/>
        <v>1.8130545422190584E-5</v>
      </c>
      <c r="G95">
        <f t="shared" si="14"/>
        <v>2.0606726577097606E-5</v>
      </c>
      <c r="H95">
        <f t="shared" si="14"/>
        <v>2.032596316398256E-5</v>
      </c>
      <c r="I95">
        <f t="shared" si="14"/>
        <v>1.7718889580923568E-5</v>
      </c>
      <c r="J95">
        <f t="shared" si="14"/>
        <v>2.117778272088264E-5</v>
      </c>
      <c r="K95">
        <f t="shared" si="14"/>
        <v>2.0269690363911378E-5</v>
      </c>
      <c r="L95">
        <f t="shared" si="14"/>
        <v>2.1082102500222437E-5</v>
      </c>
      <c r="M95">
        <f t="shared" si="14"/>
        <v>2.2093255627724883E-5</v>
      </c>
      <c r="N95">
        <f t="shared" si="14"/>
        <v>2.2000756295044043E-5</v>
      </c>
      <c r="O95">
        <f t="shared" si="14"/>
        <v>1.7132115846605568E-5</v>
      </c>
      <c r="P95">
        <f t="shared" si="14"/>
        <v>1.9433846427618115E-5</v>
      </c>
      <c r="Q95">
        <f t="shared" si="14"/>
        <v>2.0247077142094492E-5</v>
      </c>
      <c r="R95">
        <f t="shared" si="14"/>
        <v>2.0817288014947948E-5</v>
      </c>
      <c r="S95">
        <f t="shared" si="14"/>
        <v>2.0777653705845715E-5</v>
      </c>
      <c r="T95">
        <f t="shared" si="14"/>
        <v>1.654595159711718E-5</v>
      </c>
      <c r="U95">
        <f t="shared" si="14"/>
        <v>1.7847744461251001E-5</v>
      </c>
      <c r="V95">
        <f t="shared" si="14"/>
        <v>1.8258679597828988E-5</v>
      </c>
      <c r="W95">
        <f t="shared" si="14"/>
        <v>1.8623618649346027E-5</v>
      </c>
      <c r="X95">
        <f t="shared" si="14"/>
        <v>1.6734633864222794E-5</v>
      </c>
      <c r="Y95">
        <f t="shared" si="14"/>
        <v>1.6839794465699796E-5</v>
      </c>
      <c r="Z95">
        <f t="shared" si="14"/>
        <v>1.5712576741702998E-5</v>
      </c>
      <c r="AA95">
        <f t="shared" si="14"/>
        <v>2.1104702375656195E-5</v>
      </c>
      <c r="AB95">
        <f t="shared" si="14"/>
        <v>1.7851908532787613E-5</v>
      </c>
      <c r="AC95">
        <f t="shared" si="14"/>
        <v>1.6751961918320133E-5</v>
      </c>
      <c r="AD95">
        <f t="shared" si="14"/>
        <v>1.5610356793309014E-5</v>
      </c>
      <c r="AE95">
        <f t="shared" si="14"/>
        <v>1.5430545422190586E-5</v>
      </c>
      <c r="AF95">
        <f t="shared" si="14"/>
        <v>1.9392721772399677E-5</v>
      </c>
      <c r="AG95">
        <f t="shared" si="14"/>
        <v>2.0076212296467656E-5</v>
      </c>
    </row>
    <row r="96" spans="1:33" x14ac:dyDescent="0.25">
      <c r="A96" t="s">
        <v>240</v>
      </c>
      <c r="B96" t="s">
        <v>241</v>
      </c>
      <c r="C96" t="s">
        <v>242</v>
      </c>
      <c r="D96" s="5">
        <v>15.865</v>
      </c>
      <c r="E96">
        <f t="shared" ref="E96:AG96" si="15">E15/$D96</f>
        <v>0</v>
      </c>
      <c r="F96">
        <f t="shared" si="15"/>
        <v>0</v>
      </c>
      <c r="G96">
        <f t="shared" si="15"/>
        <v>0</v>
      </c>
      <c r="H96">
        <f t="shared" si="15"/>
        <v>0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5"/>
        <v>0</v>
      </c>
      <c r="O96">
        <f t="shared" si="15"/>
        <v>0</v>
      </c>
      <c r="P96">
        <f t="shared" si="15"/>
        <v>0</v>
      </c>
      <c r="Q96">
        <f t="shared" si="15"/>
        <v>0</v>
      </c>
      <c r="R96">
        <f t="shared" si="15"/>
        <v>0</v>
      </c>
      <c r="S96">
        <f t="shared" si="15"/>
        <v>0</v>
      </c>
      <c r="T96">
        <f t="shared" si="15"/>
        <v>0</v>
      </c>
      <c r="U96">
        <f t="shared" si="15"/>
        <v>0</v>
      </c>
      <c r="V96">
        <f t="shared" si="15"/>
        <v>0</v>
      </c>
      <c r="W96">
        <f t="shared" si="15"/>
        <v>0</v>
      </c>
      <c r="X96">
        <f t="shared" si="15"/>
        <v>0</v>
      </c>
      <c r="Y96">
        <f t="shared" si="15"/>
        <v>0</v>
      </c>
      <c r="Z96">
        <f t="shared" si="15"/>
        <v>0</v>
      </c>
      <c r="AA96">
        <f t="shared" si="15"/>
        <v>0</v>
      </c>
      <c r="AB96">
        <f t="shared" si="15"/>
        <v>0</v>
      </c>
      <c r="AC96">
        <f t="shared" si="15"/>
        <v>0</v>
      </c>
      <c r="AD96">
        <f t="shared" si="15"/>
        <v>0</v>
      </c>
      <c r="AE96">
        <f t="shared" si="15"/>
        <v>0</v>
      </c>
      <c r="AF96">
        <f t="shared" si="15"/>
        <v>0</v>
      </c>
      <c r="AG96">
        <f t="shared" si="15"/>
        <v>0</v>
      </c>
    </row>
    <row r="97" spans="1:33" x14ac:dyDescent="0.25">
      <c r="A97" t="s">
        <v>193</v>
      </c>
      <c r="B97" t="s">
        <v>1</v>
      </c>
      <c r="C97">
        <v>3</v>
      </c>
      <c r="E97">
        <f t="shared" ref="E97:AG97" si="16">E88/3</f>
        <v>1.9747536569579288E-5</v>
      </c>
      <c r="F97">
        <f t="shared" si="16"/>
        <v>2.4135363106796118E-5</v>
      </c>
      <c r="G97">
        <f t="shared" si="16"/>
        <v>2.6435101618122977E-5</v>
      </c>
      <c r="H97">
        <f t="shared" si="16"/>
        <v>2.6005421359223303E-5</v>
      </c>
      <c r="I97">
        <f t="shared" si="16"/>
        <v>2.660966213592233E-5</v>
      </c>
      <c r="J97">
        <f t="shared" si="16"/>
        <v>2.6944890614886732E-5</v>
      </c>
      <c r="K97">
        <f t="shared" si="16"/>
        <v>2.5848673139158577E-5</v>
      </c>
      <c r="L97">
        <f t="shared" si="16"/>
        <v>2.7604390938511329E-5</v>
      </c>
      <c r="M97">
        <f t="shared" si="16"/>
        <v>2.6540204530744338E-5</v>
      </c>
      <c r="N97">
        <f t="shared" si="16"/>
        <v>2.7052059546925565E-5</v>
      </c>
      <c r="O97">
        <f t="shared" si="16"/>
        <v>2.1670658899676374E-5</v>
      </c>
      <c r="P97">
        <f t="shared" si="16"/>
        <v>2.4957892556634303E-5</v>
      </c>
      <c r="Q97">
        <f t="shared" si="16"/>
        <v>2.5161677669902912E-5</v>
      </c>
      <c r="R97">
        <f t="shared" si="16"/>
        <v>2.398639223300971E-5</v>
      </c>
      <c r="S97">
        <f t="shared" si="16"/>
        <v>2.5424010355987056E-5</v>
      </c>
      <c r="T97">
        <f t="shared" si="16"/>
        <v>2.0106464724919093E-5</v>
      </c>
      <c r="U97">
        <f t="shared" si="16"/>
        <v>2.1466972168284789E-5</v>
      </c>
      <c r="V97">
        <f t="shared" si="16"/>
        <v>2.2165033009708738E-5</v>
      </c>
      <c r="W97">
        <f t="shared" si="16"/>
        <v>2.2154485436893203E-5</v>
      </c>
      <c r="X97">
        <f t="shared" si="16"/>
        <v>2.0796064724919094E-5</v>
      </c>
      <c r="Y97">
        <f t="shared" si="16"/>
        <v>1.9931422653721682E-5</v>
      </c>
      <c r="Z97">
        <f t="shared" si="16"/>
        <v>1.9066713268608412E-5</v>
      </c>
      <c r="AA97">
        <f t="shared" si="16"/>
        <v>2.6640264077669904E-5</v>
      </c>
      <c r="AB97">
        <f t="shared" si="16"/>
        <v>2.1241884789644012E-5</v>
      </c>
      <c r="AC97">
        <f t="shared" si="16"/>
        <v>2.0016088025889969E-5</v>
      </c>
      <c r="AD97">
        <f t="shared" si="16"/>
        <v>1.8879466666666668E-5</v>
      </c>
      <c r="AE97">
        <f t="shared" si="16"/>
        <v>1.8355319093851131E-5</v>
      </c>
      <c r="AF97">
        <f t="shared" si="16"/>
        <v>2.4693079611650486E-5</v>
      </c>
      <c r="AG97">
        <f t="shared" si="16"/>
        <v>2.5080885436893206E-5</v>
      </c>
    </row>
    <row r="98" spans="1:33" x14ac:dyDescent="0.25">
      <c r="A98" t="s">
        <v>193</v>
      </c>
      <c r="B98" t="s">
        <v>186</v>
      </c>
      <c r="C98">
        <v>1</v>
      </c>
    </row>
    <row r="99" spans="1:33" x14ac:dyDescent="0.25">
      <c r="A99" t="s">
        <v>193</v>
      </c>
      <c r="B99" t="s">
        <v>187</v>
      </c>
      <c r="C99">
        <v>1</v>
      </c>
      <c r="E99">
        <f t="shared" ref="E99:AG99" si="17">E90</f>
        <v>2.3045765611633875E-5</v>
      </c>
      <c r="F99">
        <f t="shared" si="17"/>
        <v>2.689373253493014E-5</v>
      </c>
      <c r="G99">
        <f t="shared" si="17"/>
        <v>2.9571576846307387E-5</v>
      </c>
      <c r="H99">
        <f t="shared" si="17"/>
        <v>3.0328810949529508E-5</v>
      </c>
      <c r="I99">
        <f t="shared" si="17"/>
        <v>3.0352158540062734E-5</v>
      </c>
      <c r="J99">
        <f t="shared" si="17"/>
        <v>2.8786427145708583E-5</v>
      </c>
      <c r="K99">
        <f t="shared" si="17"/>
        <v>2.7408964927288282E-5</v>
      </c>
      <c r="L99">
        <f t="shared" si="17"/>
        <v>2.6531879098944966E-5</v>
      </c>
      <c r="M99">
        <f t="shared" si="17"/>
        <v>2.7726313088109493E-5</v>
      </c>
      <c r="N99">
        <f t="shared" si="17"/>
        <v>2.7797621899059026E-5</v>
      </c>
      <c r="O99">
        <f t="shared" si="17"/>
        <v>2.3890607356715139E-5</v>
      </c>
      <c r="P99">
        <f t="shared" si="17"/>
        <v>2.7764955802680353E-5</v>
      </c>
      <c r="Q99">
        <f t="shared" si="17"/>
        <v>2.6896435700028514E-5</v>
      </c>
      <c r="R99">
        <f t="shared" si="17"/>
        <v>2.7215198175078415E-5</v>
      </c>
      <c r="S99">
        <f t="shared" si="17"/>
        <v>2.7034741944682066E-5</v>
      </c>
      <c r="T99">
        <f t="shared" si="17"/>
        <v>2.0931861990305106E-5</v>
      </c>
      <c r="U99">
        <f t="shared" si="17"/>
        <v>1.9676458511548332E-5</v>
      </c>
      <c r="V99">
        <f t="shared" si="17"/>
        <v>2.328078129455375E-5</v>
      </c>
      <c r="W99">
        <f t="shared" si="17"/>
        <v>2.2474331337325349E-5</v>
      </c>
      <c r="X99">
        <f t="shared" si="17"/>
        <v>2.1081750784145991E-5</v>
      </c>
      <c r="Y99">
        <f t="shared" si="17"/>
        <v>2.1688514399771886E-5</v>
      </c>
      <c r="Z99">
        <f t="shared" si="17"/>
        <v>2.0615950955232394E-5</v>
      </c>
      <c r="AA99">
        <f t="shared" si="17"/>
        <v>3.0578933561448535E-5</v>
      </c>
      <c r="AB99">
        <f t="shared" si="17"/>
        <v>2.3569951525520388E-5</v>
      </c>
      <c r="AC99">
        <f t="shared" si="17"/>
        <v>2.3246769318505843E-5</v>
      </c>
      <c r="AD99">
        <f t="shared" si="17"/>
        <v>2.278583974907328E-5</v>
      </c>
      <c r="AE99">
        <f t="shared" si="17"/>
        <v>2.0347447961220415E-5</v>
      </c>
      <c r="AF99">
        <f t="shared" si="17"/>
        <v>2.681085258055318E-5</v>
      </c>
      <c r="AG99">
        <f t="shared" si="17"/>
        <v>3.0465320786997437E-5</v>
      </c>
    </row>
    <row r="100" spans="1:33" x14ac:dyDescent="0.25">
      <c r="A100" t="s">
        <v>193</v>
      </c>
      <c r="B100" t="s">
        <v>188</v>
      </c>
      <c r="C100">
        <v>3</v>
      </c>
      <c r="E100">
        <f t="shared" ref="E100:AG100" si="18">E91/3</f>
        <v>1.7708895722991056E-5</v>
      </c>
      <c r="F100">
        <f t="shared" si="18"/>
        <v>2.0558317671849196E-5</v>
      </c>
      <c r="G100">
        <f t="shared" si="18"/>
        <v>2.2258528389999431E-5</v>
      </c>
      <c r="H100">
        <f t="shared" si="18"/>
        <v>2.1231163505894412E-5</v>
      </c>
      <c r="I100">
        <f t="shared" si="18"/>
        <v>2.2366045902386241E-5</v>
      </c>
      <c r="J100">
        <f t="shared" si="18"/>
        <v>2.210127000398656E-5</v>
      </c>
      <c r="K100">
        <f t="shared" si="18"/>
        <v>2.1631943732558802E-5</v>
      </c>
      <c r="L100">
        <f t="shared" si="18"/>
        <v>2.1272857224215503E-5</v>
      </c>
      <c r="M100">
        <f t="shared" si="18"/>
        <v>2.2012591833247905E-5</v>
      </c>
      <c r="N100">
        <f t="shared" si="18"/>
        <v>2.1618053419898627E-5</v>
      </c>
      <c r="O100">
        <f t="shared" si="18"/>
        <v>1.9697511247793152E-5</v>
      </c>
      <c r="P100">
        <f t="shared" si="18"/>
        <v>2.1795626174611312E-5</v>
      </c>
      <c r="Q100">
        <f t="shared" si="18"/>
        <v>2.1726652998462328E-5</v>
      </c>
      <c r="R100">
        <f t="shared" si="18"/>
        <v>2.1606082350931148E-5</v>
      </c>
      <c r="S100">
        <f t="shared" si="18"/>
        <v>2.2214835696793668E-5</v>
      </c>
      <c r="T100">
        <f t="shared" si="18"/>
        <v>1.6362645936556752E-5</v>
      </c>
      <c r="U100">
        <f t="shared" si="18"/>
        <v>1.67501167492454E-5</v>
      </c>
      <c r="V100">
        <f t="shared" si="18"/>
        <v>1.7948892305939974E-5</v>
      </c>
      <c r="W100">
        <f t="shared" si="18"/>
        <v>1.8199424796400705E-5</v>
      </c>
      <c r="X100">
        <f t="shared" si="18"/>
        <v>1.6854866450253432E-5</v>
      </c>
      <c r="Y100">
        <f t="shared" si="18"/>
        <v>1.6524414830001709E-5</v>
      </c>
      <c r="Z100">
        <f t="shared" si="18"/>
        <v>1.7190193063386295E-5</v>
      </c>
      <c r="AA100">
        <f t="shared" si="18"/>
        <v>2.1349621276838086E-5</v>
      </c>
      <c r="AB100">
        <f t="shared" si="18"/>
        <v>1.8829449285266812E-5</v>
      </c>
      <c r="AC100">
        <f t="shared" si="18"/>
        <v>1.8137331283102682E-5</v>
      </c>
      <c r="AD100">
        <f t="shared" si="18"/>
        <v>1.7679845093684147E-5</v>
      </c>
      <c r="AE100">
        <f t="shared" si="18"/>
        <v>1.6948823964918276E-5</v>
      </c>
      <c r="AF100">
        <f t="shared" si="18"/>
        <v>2.0793581639045506E-5</v>
      </c>
      <c r="AG100">
        <f t="shared" si="18"/>
        <v>2.0734586252064467E-5</v>
      </c>
    </row>
    <row r="101" spans="1:33" x14ac:dyDescent="0.25">
      <c r="A101" t="s">
        <v>193</v>
      </c>
      <c r="B101" t="s">
        <v>190</v>
      </c>
      <c r="C101">
        <v>2</v>
      </c>
      <c r="E101">
        <f t="shared" ref="E101:AG101" si="19">E93/2</f>
        <v>1.3422797720227978E-5</v>
      </c>
      <c r="F101">
        <f t="shared" si="19"/>
        <v>1.5773382661733829E-5</v>
      </c>
      <c r="G101">
        <f t="shared" si="19"/>
        <v>1.7377637236276374E-5</v>
      </c>
      <c r="H101">
        <f t="shared" si="19"/>
        <v>1.7678189681031897E-5</v>
      </c>
      <c r="I101">
        <f t="shared" si="19"/>
        <v>1.8118078192180783E-5</v>
      </c>
      <c r="J101">
        <f t="shared" si="19"/>
        <v>1.7126634836516348E-5</v>
      </c>
      <c r="K101">
        <f t="shared" si="19"/>
        <v>1.6867080791920808E-5</v>
      </c>
      <c r="L101">
        <f t="shared" si="19"/>
        <v>1.7844420557944207E-5</v>
      </c>
      <c r="M101">
        <f t="shared" si="19"/>
        <v>1.8786753824617541E-5</v>
      </c>
      <c r="N101">
        <f t="shared" si="19"/>
        <v>1.8274022597740226E-5</v>
      </c>
      <c r="O101">
        <f t="shared" si="19"/>
        <v>1.4682709229077093E-5</v>
      </c>
      <c r="P101">
        <f t="shared" si="19"/>
        <v>1.7134874012598741E-5</v>
      </c>
      <c r="Q101">
        <f t="shared" si="19"/>
        <v>1.6831684331566842E-5</v>
      </c>
      <c r="R101">
        <f t="shared" si="19"/>
        <v>1.6986106389361066E-5</v>
      </c>
      <c r="S101">
        <f t="shared" si="19"/>
        <v>1.6743123187681232E-5</v>
      </c>
      <c r="T101">
        <f t="shared" si="19"/>
        <v>1.2184139086091393E-5</v>
      </c>
      <c r="U101">
        <f t="shared" si="19"/>
        <v>1.3284699030096992E-5</v>
      </c>
      <c r="V101">
        <f t="shared" si="19"/>
        <v>1.499619288071193E-5</v>
      </c>
      <c r="W101">
        <f t="shared" si="19"/>
        <v>1.4551692330766925E-5</v>
      </c>
      <c r="X101">
        <f t="shared" si="19"/>
        <v>1.3615123487651236E-5</v>
      </c>
      <c r="Y101">
        <f t="shared" si="19"/>
        <v>1.3783946605339466E-5</v>
      </c>
      <c r="Z101">
        <f t="shared" si="19"/>
        <v>1.2657466753324668E-5</v>
      </c>
      <c r="AA101">
        <f t="shared" si="19"/>
        <v>1.8194503049695032E-5</v>
      </c>
      <c r="AB101">
        <f t="shared" si="19"/>
        <v>1.5195230476952306E-5</v>
      </c>
      <c r="AC101">
        <f t="shared" si="19"/>
        <v>1.3411108889111091E-5</v>
      </c>
      <c r="AD101">
        <f t="shared" si="19"/>
        <v>1.2990565943405661E-5</v>
      </c>
      <c r="AE101">
        <f t="shared" si="19"/>
        <v>1.2092473252674734E-5</v>
      </c>
      <c r="AF101">
        <f t="shared" si="19"/>
        <v>1.7198952604739526E-5</v>
      </c>
      <c r="AG101">
        <f t="shared" si="19"/>
        <v>1.6890378462153783E-5</v>
      </c>
    </row>
    <row r="102" spans="1:33" x14ac:dyDescent="0.25">
      <c r="A102" t="s">
        <v>193</v>
      </c>
      <c r="B102" t="s">
        <v>0</v>
      </c>
      <c r="C102">
        <v>1</v>
      </c>
      <c r="E102">
        <f t="shared" ref="E102:AG102" si="20">E94</f>
        <v>2.0602128703426097E-5</v>
      </c>
      <c r="F102">
        <f t="shared" si="20"/>
        <v>2.3073556106734989E-5</v>
      </c>
      <c r="G102">
        <f t="shared" si="20"/>
        <v>2.3744427485077273E-5</v>
      </c>
      <c r="H102">
        <f t="shared" si="20"/>
        <v>2.3977930714928183E-5</v>
      </c>
      <c r="I102">
        <f t="shared" si="20"/>
        <v>2.4293049687917358E-5</v>
      </c>
      <c r="J102">
        <f t="shared" si="20"/>
        <v>2.431128131047453E-5</v>
      </c>
      <c r="K102">
        <f t="shared" si="20"/>
        <v>2.5323925427239771E-5</v>
      </c>
      <c r="L102">
        <f t="shared" si="20"/>
        <v>2.4216342773038242E-5</v>
      </c>
      <c r="M102">
        <f t="shared" si="20"/>
        <v>2.5289010330071682E-5</v>
      </c>
      <c r="N102">
        <f t="shared" si="20"/>
        <v>2.4376314426667393E-5</v>
      </c>
      <c r="O102">
        <f t="shared" si="20"/>
        <v>2.2350794516067484E-5</v>
      </c>
      <c r="P102">
        <f t="shared" si="20"/>
        <v>2.4138033197961244E-5</v>
      </c>
      <c r="Q102">
        <f t="shared" si="20"/>
        <v>2.4926659216658943E-5</v>
      </c>
      <c r="R102">
        <f t="shared" si="20"/>
        <v>2.4961140941426587E-5</v>
      </c>
      <c r="S102">
        <f t="shared" si="20"/>
        <v>2.5069271443756985E-5</v>
      </c>
      <c r="T102">
        <f t="shared" si="20"/>
        <v>1.8397457003461529E-5</v>
      </c>
      <c r="U102">
        <f t="shared" si="20"/>
        <v>1.9174351985608764E-5</v>
      </c>
      <c r="V102">
        <f t="shared" si="20"/>
        <v>1.9925375453133091E-5</v>
      </c>
      <c r="W102">
        <f t="shared" si="20"/>
        <v>1.9963596718362451E-5</v>
      </c>
      <c r="X102">
        <f t="shared" si="20"/>
        <v>1.9160554934721577E-5</v>
      </c>
      <c r="Y102">
        <f t="shared" si="20"/>
        <v>1.9135343018343373E-5</v>
      </c>
      <c r="Z102">
        <f t="shared" si="20"/>
        <v>2.0501278312300688E-5</v>
      </c>
      <c r="AA102">
        <f t="shared" si="20"/>
        <v>2.5443094660524953E-5</v>
      </c>
      <c r="AB102">
        <f t="shared" si="20"/>
        <v>1.8074087601188365E-5</v>
      </c>
      <c r="AC102">
        <f t="shared" si="20"/>
        <v>1.6038831802447601E-5</v>
      </c>
      <c r="AD102">
        <f t="shared" si="20"/>
        <v>1.4498040284553954E-5</v>
      </c>
      <c r="AE102">
        <f t="shared" si="20"/>
        <v>1.2734778816539018E-5</v>
      </c>
      <c r="AF102">
        <f t="shared" si="20"/>
        <v>2.0659173049142795E-5</v>
      </c>
      <c r="AG102">
        <f t="shared" si="20"/>
        <v>2.0635242170677861E-5</v>
      </c>
    </row>
    <row r="103" spans="1:33" x14ac:dyDescent="0.25">
      <c r="A103" t="s">
        <v>193</v>
      </c>
      <c r="B103" t="s">
        <v>191</v>
      </c>
      <c r="C103">
        <v>1</v>
      </c>
      <c r="E103">
        <f t="shared" ref="E103:AG103" si="21">E95</f>
        <v>1.621330634398078E-5</v>
      </c>
      <c r="F103">
        <f t="shared" si="21"/>
        <v>1.8130545422190584E-5</v>
      </c>
      <c r="G103">
        <f t="shared" si="21"/>
        <v>2.0606726577097606E-5</v>
      </c>
      <c r="H103">
        <f t="shared" si="21"/>
        <v>2.032596316398256E-5</v>
      </c>
      <c r="I103">
        <f t="shared" si="21"/>
        <v>1.7718889580923568E-5</v>
      </c>
      <c r="J103">
        <f t="shared" si="21"/>
        <v>2.117778272088264E-5</v>
      </c>
      <c r="K103">
        <f t="shared" si="21"/>
        <v>2.0269690363911378E-5</v>
      </c>
      <c r="L103">
        <f t="shared" si="21"/>
        <v>2.1082102500222437E-5</v>
      </c>
      <c r="M103">
        <f t="shared" si="21"/>
        <v>2.2093255627724883E-5</v>
      </c>
      <c r="N103">
        <f t="shared" si="21"/>
        <v>2.2000756295044043E-5</v>
      </c>
      <c r="O103">
        <f t="shared" si="21"/>
        <v>1.7132115846605568E-5</v>
      </c>
      <c r="P103">
        <f t="shared" si="21"/>
        <v>1.9433846427618115E-5</v>
      </c>
      <c r="Q103">
        <f t="shared" si="21"/>
        <v>2.0247077142094492E-5</v>
      </c>
      <c r="R103">
        <f t="shared" si="21"/>
        <v>2.0817288014947948E-5</v>
      </c>
      <c r="S103">
        <f t="shared" si="21"/>
        <v>2.0777653705845715E-5</v>
      </c>
      <c r="T103">
        <f t="shared" si="21"/>
        <v>1.654595159711718E-5</v>
      </c>
      <c r="U103">
        <f t="shared" si="21"/>
        <v>1.7847744461251001E-5</v>
      </c>
      <c r="V103">
        <f t="shared" si="21"/>
        <v>1.8258679597828988E-5</v>
      </c>
      <c r="W103">
        <f t="shared" si="21"/>
        <v>1.8623618649346027E-5</v>
      </c>
      <c r="X103">
        <f t="shared" si="21"/>
        <v>1.6734633864222794E-5</v>
      </c>
      <c r="Y103">
        <f t="shared" si="21"/>
        <v>1.6839794465699796E-5</v>
      </c>
      <c r="Z103">
        <f t="shared" si="21"/>
        <v>1.5712576741702998E-5</v>
      </c>
      <c r="AA103">
        <f t="shared" si="21"/>
        <v>2.1104702375656195E-5</v>
      </c>
      <c r="AB103">
        <f t="shared" si="21"/>
        <v>1.7851908532787613E-5</v>
      </c>
      <c r="AC103">
        <f t="shared" si="21"/>
        <v>1.6751961918320133E-5</v>
      </c>
      <c r="AD103">
        <f t="shared" si="21"/>
        <v>1.5610356793309014E-5</v>
      </c>
      <c r="AE103">
        <f t="shared" si="21"/>
        <v>1.5430545422190586E-5</v>
      </c>
      <c r="AF103">
        <f t="shared" si="21"/>
        <v>1.9392721772399677E-5</v>
      </c>
      <c r="AG103">
        <f t="shared" si="21"/>
        <v>2.0076212296467656E-5</v>
      </c>
    </row>
    <row r="105" spans="1:33" x14ac:dyDescent="0.25">
      <c r="A105" t="s">
        <v>21</v>
      </c>
      <c r="E105">
        <f t="shared" ref="E105:AG105" si="22">AVERAGE(E97:E103)</f>
        <v>1.8456738445306514E-5</v>
      </c>
      <c r="F105">
        <f t="shared" si="22"/>
        <v>2.1427482917372473E-5</v>
      </c>
      <c r="G105">
        <f t="shared" si="22"/>
        <v>2.3332333025480175E-5</v>
      </c>
      <c r="H105">
        <f t="shared" si="22"/>
        <v>2.3257913229098311E-5</v>
      </c>
      <c r="I105">
        <f t="shared" si="22"/>
        <v>2.3242980673232171E-5</v>
      </c>
      <c r="J105">
        <f t="shared" si="22"/>
        <v>2.34080477720759E-5</v>
      </c>
      <c r="K105">
        <f t="shared" si="22"/>
        <v>2.2891713063679604E-5</v>
      </c>
      <c r="L105">
        <f t="shared" si="22"/>
        <v>2.309199884881278E-5</v>
      </c>
      <c r="M105">
        <f t="shared" si="22"/>
        <v>2.3741354872419308E-5</v>
      </c>
      <c r="N105">
        <f t="shared" si="22"/>
        <v>2.3519804697555815E-5</v>
      </c>
      <c r="O105">
        <f t="shared" si="22"/>
        <v>1.9904066182655803E-5</v>
      </c>
      <c r="P105">
        <f t="shared" si="22"/>
        <v>2.2537538028684011E-5</v>
      </c>
      <c r="Q105">
        <f t="shared" si="22"/>
        <v>2.2631697843119005E-5</v>
      </c>
      <c r="R105">
        <f t="shared" si="22"/>
        <v>2.2595368017459144E-5</v>
      </c>
      <c r="S105">
        <f t="shared" si="22"/>
        <v>2.2877272722457784E-5</v>
      </c>
      <c r="T105">
        <f t="shared" si="22"/>
        <v>1.7421420056408508E-5</v>
      </c>
      <c r="U105">
        <f t="shared" si="22"/>
        <v>1.8033390484339211E-5</v>
      </c>
      <c r="V105">
        <f t="shared" si="22"/>
        <v>1.9429159090312748E-5</v>
      </c>
      <c r="W105">
        <f t="shared" si="22"/>
        <v>1.9327858211515779E-5</v>
      </c>
      <c r="X105">
        <f t="shared" si="22"/>
        <v>1.8040499040985687E-5</v>
      </c>
      <c r="Y105">
        <f t="shared" si="22"/>
        <v>1.7983905995479652E-5</v>
      </c>
      <c r="Z105">
        <f t="shared" si="22"/>
        <v>1.7624029849092574E-5</v>
      </c>
      <c r="AA105">
        <f t="shared" si="22"/>
        <v>2.3885186500305453E-5</v>
      </c>
      <c r="AB105">
        <f t="shared" si="22"/>
        <v>1.9127085368559916E-5</v>
      </c>
      <c r="AC105">
        <f t="shared" si="22"/>
        <v>1.793368187289622E-5</v>
      </c>
      <c r="AD105">
        <f t="shared" si="22"/>
        <v>1.7074019088448788E-5</v>
      </c>
      <c r="AE105">
        <f t="shared" si="22"/>
        <v>1.598489808523236E-5</v>
      </c>
      <c r="AF105">
        <f t="shared" si="22"/>
        <v>2.159139354292186E-5</v>
      </c>
      <c r="AG105">
        <f t="shared" si="22"/>
        <v>2.2313770900875733E-5</v>
      </c>
    </row>
    <row r="108" spans="1:33" x14ac:dyDescent="0.25">
      <c r="A108" t="s">
        <v>108</v>
      </c>
      <c r="B108" t="s">
        <v>221</v>
      </c>
      <c r="C108" t="s">
        <v>106</v>
      </c>
      <c r="D108" s="5">
        <v>67.515000000000001</v>
      </c>
      <c r="E108">
        <f t="shared" ref="E108:AG108" si="23">E27/$D108</f>
        <v>2.5443205213656223E-6</v>
      </c>
      <c r="F108">
        <f t="shared" si="23"/>
        <v>2.498252240242909E-6</v>
      </c>
      <c r="G108">
        <f t="shared" si="23"/>
        <v>2.5368229282381693E-6</v>
      </c>
      <c r="H108">
        <f t="shared" si="23"/>
        <v>3.198323335555062E-6</v>
      </c>
      <c r="I108">
        <f t="shared" si="23"/>
        <v>4.3816292675701701E-6</v>
      </c>
      <c r="J108">
        <f t="shared" si="23"/>
        <v>5.0994297563504402E-6</v>
      </c>
      <c r="K108">
        <f t="shared" si="23"/>
        <v>2.7840820558394431E-6</v>
      </c>
      <c r="L108">
        <f t="shared" si="23"/>
        <v>3.4053602903058583E-6</v>
      </c>
      <c r="M108">
        <f t="shared" si="23"/>
        <v>5.8485521735910539E-6</v>
      </c>
      <c r="N108">
        <f t="shared" si="23"/>
        <v>4.310014070947197E-6</v>
      </c>
      <c r="O108">
        <f t="shared" si="23"/>
        <v>2.3652210619862253E-6</v>
      </c>
      <c r="P108">
        <f t="shared" si="23"/>
        <v>2.5804058357402056E-6</v>
      </c>
      <c r="Q108">
        <f t="shared" si="23"/>
        <v>3.2582018810634673E-6</v>
      </c>
      <c r="R108">
        <f t="shared" si="23"/>
        <v>3.7855987558320376E-6</v>
      </c>
      <c r="S108">
        <f t="shared" si="23"/>
        <v>5.6417581278234466E-6</v>
      </c>
      <c r="T108">
        <f t="shared" si="23"/>
        <v>1.0773066725912759E-5</v>
      </c>
      <c r="U108">
        <f t="shared" si="23"/>
        <v>8.6661008664741168E-6</v>
      </c>
      <c r="V108">
        <f t="shared" si="23"/>
        <v>6.4005228467747904E-6</v>
      </c>
      <c r="W108">
        <f t="shared" si="23"/>
        <v>4.8031681848478112E-6</v>
      </c>
      <c r="X108">
        <f t="shared" si="23"/>
        <v>3.4171695178849143E-6</v>
      </c>
      <c r="Y108">
        <f t="shared" si="23"/>
        <v>3.0983307413167442E-6</v>
      </c>
      <c r="Z108">
        <f t="shared" si="23"/>
        <v>3.2736991779604532E-6</v>
      </c>
      <c r="AA108">
        <f t="shared" si="23"/>
        <v>2.8072517218395912E-6</v>
      </c>
      <c r="AB108">
        <f t="shared" si="23"/>
        <v>2.5679937791601864E-6</v>
      </c>
      <c r="AC108">
        <f t="shared" si="23"/>
        <v>2.4661778863956155E-6</v>
      </c>
      <c r="AD108">
        <f t="shared" si="23"/>
        <v>2.4195852773457749E-6</v>
      </c>
      <c r="AE108">
        <f t="shared" si="23"/>
        <v>2.3555817225801675E-6</v>
      </c>
      <c r="AF108">
        <f t="shared" si="23"/>
        <v>2.820807228023402E-6</v>
      </c>
      <c r="AG108">
        <f t="shared" si="23"/>
        <v>2.9411019773383693E-6</v>
      </c>
    </row>
    <row r="109" spans="1:33" x14ac:dyDescent="0.25">
      <c r="A109" t="s">
        <v>132</v>
      </c>
      <c r="B109" t="s">
        <v>222</v>
      </c>
      <c r="C109" t="s">
        <v>130</v>
      </c>
      <c r="D109" s="5">
        <v>49.207000000000001</v>
      </c>
      <c r="E109">
        <f t="shared" ref="E109:AG109" si="24">E28/$D109</f>
        <v>1.3259552502692705E-6</v>
      </c>
      <c r="F109">
        <f t="shared" si="24"/>
        <v>1.5927345702847156E-6</v>
      </c>
      <c r="G109">
        <f t="shared" si="24"/>
        <v>2.1079561850956166E-6</v>
      </c>
      <c r="H109">
        <f t="shared" si="24"/>
        <v>2.6742333407848476E-6</v>
      </c>
      <c r="I109">
        <f t="shared" si="24"/>
        <v>3.1662324466031256E-6</v>
      </c>
      <c r="J109">
        <f t="shared" si="24"/>
        <v>4.0518361208771107E-6</v>
      </c>
      <c r="K109">
        <f t="shared" si="24"/>
        <v>2.2134818216920357E-6</v>
      </c>
      <c r="L109">
        <f t="shared" si="24"/>
        <v>2.4737395086064992E-6</v>
      </c>
      <c r="M109">
        <f t="shared" si="24"/>
        <v>4.1085983701505878E-6</v>
      </c>
      <c r="N109">
        <f t="shared" si="24"/>
        <v>3.2597536935801817E-6</v>
      </c>
      <c r="O109">
        <f t="shared" si="24"/>
        <v>2.1494441847704594E-6</v>
      </c>
      <c r="P109">
        <f t="shared" si="24"/>
        <v>2.216958969252342E-6</v>
      </c>
      <c r="Q109">
        <f t="shared" si="24"/>
        <v>2.6642388278090513E-6</v>
      </c>
      <c r="R109">
        <f t="shared" si="24"/>
        <v>3.1749791696303367E-6</v>
      </c>
      <c r="S109">
        <f t="shared" si="24"/>
        <v>4.3096896782978029E-6</v>
      </c>
      <c r="T109">
        <f t="shared" si="24"/>
        <v>7.5327839535025512E-6</v>
      </c>
      <c r="U109">
        <f t="shared" si="24"/>
        <v>5.2773243644196965E-6</v>
      </c>
      <c r="V109">
        <f t="shared" si="24"/>
        <v>4.8417989310463958E-6</v>
      </c>
      <c r="W109">
        <f t="shared" si="24"/>
        <v>3.5088422378929823E-6</v>
      </c>
      <c r="X109">
        <f t="shared" si="24"/>
        <v>2.9488060641778608E-6</v>
      </c>
      <c r="Y109">
        <f t="shared" si="24"/>
        <v>2.3423842136281423E-6</v>
      </c>
      <c r="Z109">
        <f t="shared" si="24"/>
        <v>2.5347877334525576E-6</v>
      </c>
      <c r="AA109">
        <f t="shared" si="24"/>
        <v>1.5094825939398866E-6</v>
      </c>
      <c r="AB109">
        <f t="shared" si="24"/>
        <v>1.7080665352490498E-6</v>
      </c>
      <c r="AC109">
        <f t="shared" si="24"/>
        <v>1.3861342898368119E-6</v>
      </c>
      <c r="AD109">
        <f t="shared" si="24"/>
        <v>1.9646214969414918E-6</v>
      </c>
      <c r="AE109">
        <f t="shared" si="24"/>
        <v>1.6783351962119212E-6</v>
      </c>
      <c r="AF109">
        <f t="shared" si="24"/>
        <v>2.3930680594224398E-6</v>
      </c>
      <c r="AG109">
        <f t="shared" si="24"/>
        <v>2.5973113581401018E-6</v>
      </c>
    </row>
    <row r="110" spans="1:33" x14ac:dyDescent="0.25">
      <c r="A110" t="s">
        <v>117</v>
      </c>
      <c r="B110" t="s">
        <v>223</v>
      </c>
      <c r="C110" t="s">
        <v>115</v>
      </c>
      <c r="D110" s="5">
        <v>73.143000000000001</v>
      </c>
      <c r="E110">
        <f t="shared" ref="E110:AG110" si="25">E29/$D110</f>
        <v>7.4323257181138316E-7</v>
      </c>
      <c r="F110">
        <f t="shared" si="25"/>
        <v>6.654530166933268E-7</v>
      </c>
      <c r="G110">
        <f t="shared" si="25"/>
        <v>7.6937082154136419E-7</v>
      </c>
      <c r="H110">
        <f t="shared" si="25"/>
        <v>0</v>
      </c>
      <c r="I110">
        <f t="shared" si="25"/>
        <v>6.4894617393325406E-7</v>
      </c>
      <c r="J110">
        <f t="shared" si="25"/>
        <v>9.7725414598799611E-7</v>
      </c>
      <c r="K110">
        <f t="shared" si="25"/>
        <v>1.0697534965752021E-6</v>
      </c>
      <c r="L110">
        <f t="shared" si="25"/>
        <v>7.3509932597787894E-7</v>
      </c>
      <c r="M110">
        <f t="shared" si="25"/>
        <v>8.9991318376331297E-7</v>
      </c>
      <c r="N110">
        <f t="shared" si="25"/>
        <v>8.3931709117755633E-7</v>
      </c>
      <c r="O110">
        <f t="shared" si="25"/>
        <v>8.9046484284210389E-7</v>
      </c>
      <c r="P110">
        <f t="shared" si="25"/>
        <v>0</v>
      </c>
      <c r="Q110">
        <f t="shared" si="25"/>
        <v>6.1200620701912684E-7</v>
      </c>
      <c r="R110">
        <f t="shared" si="25"/>
        <v>9.1284565850457318E-7</v>
      </c>
      <c r="S110">
        <f t="shared" si="25"/>
        <v>6.6228497600590628E-7</v>
      </c>
      <c r="T110">
        <f t="shared" si="25"/>
        <v>1.1286456667076822E-6</v>
      </c>
      <c r="U110">
        <f t="shared" si="25"/>
        <v>1.2148504983388704E-6</v>
      </c>
      <c r="V110">
        <f t="shared" si="25"/>
        <v>5.1590377753168454E-7</v>
      </c>
      <c r="W110">
        <f t="shared" si="25"/>
        <v>7.8324856787389085E-7</v>
      </c>
      <c r="X110">
        <f t="shared" si="25"/>
        <v>1.1426326511081033E-6</v>
      </c>
      <c r="Y110">
        <f t="shared" si="25"/>
        <v>9.6298880275624453E-7</v>
      </c>
      <c r="Z110">
        <f t="shared" si="25"/>
        <v>9.8668690100214642E-7</v>
      </c>
      <c r="AA110">
        <f t="shared" si="25"/>
        <v>7.4690291620524179E-7</v>
      </c>
      <c r="AB110">
        <f t="shared" si="25"/>
        <v>7.517464419014807E-7</v>
      </c>
      <c r="AC110">
        <f t="shared" si="25"/>
        <v>7.0674350245409678E-7</v>
      </c>
      <c r="AD110">
        <f t="shared" si="25"/>
        <v>8.0055179579727384E-7</v>
      </c>
      <c r="AE110">
        <f t="shared" si="25"/>
        <v>5.8974802783588312E-7</v>
      </c>
      <c r="AF110">
        <f t="shared" si="25"/>
        <v>8.7533776301218159E-7</v>
      </c>
      <c r="AG110">
        <f t="shared" si="25"/>
        <v>8.8092134585674634E-7</v>
      </c>
    </row>
    <row r="111" spans="1:33" x14ac:dyDescent="0.25">
      <c r="A111" t="s">
        <v>123</v>
      </c>
      <c r="B111" t="s">
        <v>224</v>
      </c>
      <c r="C111" t="s">
        <v>121</v>
      </c>
      <c r="D111" s="5">
        <v>75.546999999999997</v>
      </c>
      <c r="E111">
        <f t="shared" ref="E111:AG111" si="26">E30/$D111</f>
        <v>1.1746334070181476E-6</v>
      </c>
      <c r="F111">
        <f t="shared" si="26"/>
        <v>9.3377261837002142E-7</v>
      </c>
      <c r="G111">
        <f t="shared" si="26"/>
        <v>9.0259176406740172E-7</v>
      </c>
      <c r="H111">
        <f t="shared" si="26"/>
        <v>7.9443803195361835E-7</v>
      </c>
      <c r="I111">
        <f t="shared" si="26"/>
        <v>8.3767945782095911E-7</v>
      </c>
      <c r="J111">
        <f t="shared" si="26"/>
        <v>9.1606496617999395E-7</v>
      </c>
      <c r="K111">
        <f t="shared" si="26"/>
        <v>9.0507763379088524E-7</v>
      </c>
      <c r="L111">
        <f t="shared" si="26"/>
        <v>8.9130197095847632E-7</v>
      </c>
      <c r="M111">
        <f t="shared" si="26"/>
        <v>9.7441513230174594E-7</v>
      </c>
      <c r="N111">
        <f t="shared" si="26"/>
        <v>1.0039166346777505E-6</v>
      </c>
      <c r="O111">
        <f t="shared" si="26"/>
        <v>9.484097316902061E-7</v>
      </c>
      <c r="P111">
        <f t="shared" si="26"/>
        <v>8.3874171045839021E-7</v>
      </c>
      <c r="Q111">
        <f t="shared" si="26"/>
        <v>8.1328709280315567E-7</v>
      </c>
      <c r="R111">
        <f t="shared" si="26"/>
        <v>9.3075224694561015E-7</v>
      </c>
      <c r="S111">
        <f t="shared" si="26"/>
        <v>9.9369624207447012E-7</v>
      </c>
      <c r="T111">
        <f t="shared" si="26"/>
        <v>1.0237666618131759E-6</v>
      </c>
      <c r="U111">
        <f t="shared" si="26"/>
        <v>9.6749123062464424E-7</v>
      </c>
      <c r="V111">
        <f t="shared" si="26"/>
        <v>1.0151352138403909E-6</v>
      </c>
      <c r="W111">
        <f t="shared" si="26"/>
        <v>1.1406451612903226E-6</v>
      </c>
      <c r="X111">
        <f t="shared" si="26"/>
        <v>1.0574896422094854E-6</v>
      </c>
      <c r="Y111">
        <f t="shared" si="26"/>
        <v>1.2002403801606948E-6</v>
      </c>
      <c r="Z111">
        <f t="shared" si="26"/>
        <v>1.1346985320396575E-6</v>
      </c>
      <c r="AA111">
        <f t="shared" si="26"/>
        <v>7.9715806054509119E-7</v>
      </c>
      <c r="AB111">
        <f t="shared" si="26"/>
        <v>9.8161382980131575E-7</v>
      </c>
      <c r="AC111">
        <f t="shared" si="26"/>
        <v>9.5411756919533532E-7</v>
      </c>
      <c r="AD111">
        <f t="shared" si="26"/>
        <v>8.3592796537254957E-7</v>
      </c>
      <c r="AE111">
        <f t="shared" si="26"/>
        <v>8.1768157570783758E-7</v>
      </c>
      <c r="AF111">
        <f t="shared" si="26"/>
        <v>8.9648920539531687E-7</v>
      </c>
      <c r="AG111">
        <f t="shared" si="26"/>
        <v>1.0875395449190571E-6</v>
      </c>
    </row>
    <row r="112" spans="1:33" x14ac:dyDescent="0.25">
      <c r="A112" t="s">
        <v>225</v>
      </c>
      <c r="B112" t="s">
        <v>226</v>
      </c>
      <c r="C112" t="s">
        <v>227</v>
      </c>
      <c r="D112" s="5">
        <v>4.6849999999999996</v>
      </c>
      <c r="E112">
        <f t="shared" ref="E112:AG112" si="27">E31/$D112</f>
        <v>0</v>
      </c>
      <c r="F112">
        <f t="shared" si="27"/>
        <v>0</v>
      </c>
      <c r="G112">
        <f t="shared" si="27"/>
        <v>0</v>
      </c>
      <c r="H112">
        <f t="shared" si="27"/>
        <v>0</v>
      </c>
      <c r="I112">
        <f t="shared" si="27"/>
        <v>0</v>
      </c>
      <c r="J112">
        <f t="shared" si="27"/>
        <v>0</v>
      </c>
      <c r="K112">
        <f t="shared" si="27"/>
        <v>0</v>
      </c>
      <c r="L112">
        <f t="shared" si="27"/>
        <v>0</v>
      </c>
      <c r="M112">
        <f t="shared" si="27"/>
        <v>0</v>
      </c>
      <c r="N112">
        <f t="shared" si="27"/>
        <v>0</v>
      </c>
      <c r="O112">
        <f t="shared" si="27"/>
        <v>0</v>
      </c>
      <c r="P112">
        <f t="shared" si="27"/>
        <v>0</v>
      </c>
      <c r="Q112">
        <f t="shared" si="27"/>
        <v>0</v>
      </c>
      <c r="R112">
        <f t="shared" si="27"/>
        <v>0</v>
      </c>
      <c r="S112">
        <f t="shared" si="27"/>
        <v>0</v>
      </c>
      <c r="T112">
        <f t="shared" si="27"/>
        <v>0</v>
      </c>
      <c r="U112">
        <f t="shared" si="27"/>
        <v>0</v>
      </c>
      <c r="V112">
        <f t="shared" si="27"/>
        <v>0</v>
      </c>
      <c r="W112">
        <f t="shared" si="27"/>
        <v>0</v>
      </c>
      <c r="X112">
        <f t="shared" si="27"/>
        <v>0</v>
      </c>
      <c r="Y112">
        <f t="shared" si="27"/>
        <v>0</v>
      </c>
      <c r="Z112">
        <f t="shared" si="27"/>
        <v>0</v>
      </c>
      <c r="AA112">
        <f t="shared" si="27"/>
        <v>0</v>
      </c>
      <c r="AB112">
        <f t="shared" si="27"/>
        <v>0</v>
      </c>
      <c r="AC112">
        <f t="shared" si="27"/>
        <v>0</v>
      </c>
      <c r="AD112">
        <f t="shared" si="27"/>
        <v>0</v>
      </c>
      <c r="AE112">
        <f t="shared" si="27"/>
        <v>0</v>
      </c>
      <c r="AF112">
        <f t="shared" si="27"/>
        <v>0</v>
      </c>
      <c r="AG112">
        <f t="shared" si="27"/>
        <v>0</v>
      </c>
    </row>
    <row r="113" spans="1:33" x14ac:dyDescent="0.25">
      <c r="D113" s="5"/>
    </row>
    <row r="114" spans="1:33" x14ac:dyDescent="0.25">
      <c r="A114" t="s">
        <v>21</v>
      </c>
      <c r="D114" s="5"/>
      <c r="E114">
        <f t="shared" ref="E114:AG114" si="28">AVERAGE(E108:E111)</f>
        <v>1.4470354376161059E-6</v>
      </c>
      <c r="F114">
        <f t="shared" si="28"/>
        <v>1.4225531113977432E-6</v>
      </c>
      <c r="G114">
        <f t="shared" si="28"/>
        <v>1.5791854247356379E-6</v>
      </c>
      <c r="H114">
        <f t="shared" si="28"/>
        <v>1.666748677073382E-6</v>
      </c>
      <c r="I114">
        <f t="shared" si="28"/>
        <v>2.2586218364818773E-6</v>
      </c>
      <c r="J114">
        <f t="shared" si="28"/>
        <v>2.7611462473488851E-6</v>
      </c>
      <c r="K114">
        <f t="shared" si="28"/>
        <v>1.7430987519743915E-6</v>
      </c>
      <c r="L114">
        <f t="shared" si="28"/>
        <v>1.8763752739621783E-6</v>
      </c>
      <c r="M114">
        <f t="shared" si="28"/>
        <v>2.9578697149516755E-6</v>
      </c>
      <c r="N114">
        <f t="shared" si="28"/>
        <v>2.3532503725956712E-6</v>
      </c>
      <c r="O114">
        <f t="shared" si="28"/>
        <v>1.5883849553222487E-6</v>
      </c>
      <c r="P114">
        <f t="shared" si="28"/>
        <v>1.4090266288627346E-6</v>
      </c>
      <c r="Q114">
        <f t="shared" si="28"/>
        <v>1.8369335021737003E-6</v>
      </c>
      <c r="R114">
        <f t="shared" si="28"/>
        <v>2.2010439577281395E-6</v>
      </c>
      <c r="S114">
        <f t="shared" si="28"/>
        <v>2.9018572560504062E-6</v>
      </c>
      <c r="T114">
        <f t="shared" si="28"/>
        <v>5.1145657519840423E-6</v>
      </c>
      <c r="U114">
        <f t="shared" si="28"/>
        <v>4.0314417399643317E-6</v>
      </c>
      <c r="V114">
        <f t="shared" si="28"/>
        <v>3.1933401922983154E-6</v>
      </c>
      <c r="W114">
        <f t="shared" si="28"/>
        <v>2.5589760379762518E-6</v>
      </c>
      <c r="X114">
        <f t="shared" si="28"/>
        <v>2.1415244688450911E-6</v>
      </c>
      <c r="Y114">
        <f t="shared" si="28"/>
        <v>1.9009860344654565E-6</v>
      </c>
      <c r="Z114">
        <f t="shared" si="28"/>
        <v>1.9824680861137037E-6</v>
      </c>
      <c r="AA114">
        <f t="shared" si="28"/>
        <v>1.4651988231324527E-6</v>
      </c>
      <c r="AB114">
        <f t="shared" si="28"/>
        <v>1.5023551465280081E-6</v>
      </c>
      <c r="AC114">
        <f t="shared" si="28"/>
        <v>1.3782933119704649E-6</v>
      </c>
      <c r="AD114">
        <f t="shared" si="28"/>
        <v>1.5051716338642725E-6</v>
      </c>
      <c r="AE114">
        <f t="shared" si="28"/>
        <v>1.3603366305839524E-6</v>
      </c>
      <c r="AF114">
        <f t="shared" si="28"/>
        <v>1.746425563963335E-6</v>
      </c>
      <c r="AG114">
        <f t="shared" si="28"/>
        <v>1.8767185565635684E-6</v>
      </c>
    </row>
    <row r="116" spans="1:33" x14ac:dyDescent="0.25">
      <c r="A116" t="s">
        <v>84</v>
      </c>
      <c r="B116" t="s">
        <v>228</v>
      </c>
      <c r="C116" t="s">
        <v>82</v>
      </c>
      <c r="D116" s="5">
        <v>40.523000000000003</v>
      </c>
      <c r="E116">
        <f t="shared" ref="E116:AG116" si="29">E33/$D116</f>
        <v>1.4514038940848407E-5</v>
      </c>
      <c r="F116">
        <f t="shared" si="29"/>
        <v>1.3333844976926683E-5</v>
      </c>
      <c r="G116">
        <f t="shared" si="29"/>
        <v>1.1341075438639783E-5</v>
      </c>
      <c r="H116">
        <f t="shared" si="29"/>
        <v>1.104417244527799E-5</v>
      </c>
      <c r="I116">
        <f t="shared" si="29"/>
        <v>1.2047632208869037E-5</v>
      </c>
      <c r="J116">
        <f t="shared" si="29"/>
        <v>1.2325486760605086E-5</v>
      </c>
      <c r="K116">
        <f t="shared" si="29"/>
        <v>1.169489178984774E-5</v>
      </c>
      <c r="L116">
        <f t="shared" si="29"/>
        <v>1.0176405991659056E-5</v>
      </c>
      <c r="M116">
        <f t="shared" si="29"/>
        <v>1.1644628976137008E-5</v>
      </c>
      <c r="N116">
        <f t="shared" si="29"/>
        <v>1.040212225156084E-5</v>
      </c>
      <c r="O116">
        <f t="shared" si="29"/>
        <v>1.4049379364805173E-5</v>
      </c>
      <c r="P116">
        <f t="shared" si="29"/>
        <v>1.2048096142931173E-5</v>
      </c>
      <c r="Q116">
        <f t="shared" si="29"/>
        <v>1.0260925893936777E-5</v>
      </c>
      <c r="R116">
        <f t="shared" si="29"/>
        <v>1.163598697036251E-5</v>
      </c>
      <c r="S116">
        <f t="shared" si="29"/>
        <v>1.2210231226710755E-5</v>
      </c>
      <c r="T116">
        <f t="shared" si="29"/>
        <v>1.1072830244552477E-5</v>
      </c>
      <c r="U116">
        <f t="shared" si="29"/>
        <v>1.1712042543740592E-5</v>
      </c>
      <c r="V116">
        <f t="shared" si="29"/>
        <v>1.1632781383411889E-5</v>
      </c>
      <c r="W116">
        <f t="shared" si="29"/>
        <v>1.1635436665597315E-5</v>
      </c>
      <c r="X116">
        <f t="shared" si="29"/>
        <v>1.1984539644152702E-5</v>
      </c>
      <c r="Y116">
        <f t="shared" si="29"/>
        <v>1.3426224613182635E-5</v>
      </c>
      <c r="Z116">
        <f t="shared" si="29"/>
        <v>1.4050985859882041E-5</v>
      </c>
      <c r="AA116">
        <f t="shared" si="29"/>
        <v>1.6724238087012312E-5</v>
      </c>
      <c r="AB116">
        <f t="shared" si="29"/>
        <v>1.4663003726278904E-5</v>
      </c>
      <c r="AC116">
        <f t="shared" si="29"/>
        <v>1.6764074722996817E-5</v>
      </c>
      <c r="AD116">
        <f t="shared" si="29"/>
        <v>1.6810107839992104E-5</v>
      </c>
      <c r="AE116">
        <f t="shared" si="29"/>
        <v>1.6993998470004686E-5</v>
      </c>
      <c r="AF116">
        <f t="shared" si="29"/>
        <v>1.5559701897687732E-5</v>
      </c>
      <c r="AG116">
        <f t="shared" si="29"/>
        <v>1.6373639661426841E-5</v>
      </c>
    </row>
    <row r="117" spans="1:33" x14ac:dyDescent="0.25">
      <c r="A117" t="s">
        <v>105</v>
      </c>
      <c r="B117" t="s">
        <v>229</v>
      </c>
      <c r="C117" t="s">
        <v>103</v>
      </c>
      <c r="D117" s="5">
        <v>86.195999999999998</v>
      </c>
      <c r="E117">
        <f t="shared" ref="E117:AG117" si="30">E34/$D117</f>
        <v>1.0120481228827323E-5</v>
      </c>
      <c r="F117">
        <f t="shared" si="30"/>
        <v>9.3988352127708948E-6</v>
      </c>
      <c r="G117">
        <f t="shared" si="30"/>
        <v>8.2138312682723096E-6</v>
      </c>
      <c r="H117">
        <f t="shared" si="30"/>
        <v>8.4772646062462298E-6</v>
      </c>
      <c r="I117">
        <f t="shared" si="30"/>
        <v>9.2133625690287244E-6</v>
      </c>
      <c r="J117">
        <f t="shared" si="30"/>
        <v>9.5208803192723567E-6</v>
      </c>
      <c r="K117">
        <f t="shared" si="30"/>
        <v>8.5585642025151977E-6</v>
      </c>
      <c r="L117">
        <f t="shared" si="30"/>
        <v>7.8237540025059169E-6</v>
      </c>
      <c r="M117">
        <f t="shared" si="30"/>
        <v>8.7140981020000934E-6</v>
      </c>
      <c r="N117">
        <f t="shared" si="30"/>
        <v>8.1007297322381561E-6</v>
      </c>
      <c r="O117">
        <f t="shared" si="30"/>
        <v>9.4099819017123776E-6</v>
      </c>
      <c r="P117">
        <f t="shared" si="30"/>
        <v>8.6773110121119316E-6</v>
      </c>
      <c r="Q117">
        <f t="shared" si="30"/>
        <v>7.2297275975683325E-6</v>
      </c>
      <c r="R117">
        <f t="shared" si="30"/>
        <v>8.4399264467028636E-6</v>
      </c>
      <c r="S117">
        <f t="shared" si="30"/>
        <v>9.7439649171655305E-6</v>
      </c>
      <c r="T117">
        <f t="shared" si="30"/>
        <v>1.1190699104366792E-5</v>
      </c>
      <c r="U117">
        <f t="shared" si="30"/>
        <v>1.0749532460903058E-5</v>
      </c>
      <c r="V117">
        <f t="shared" si="30"/>
        <v>9.6583008492273423E-6</v>
      </c>
      <c r="W117">
        <f t="shared" si="30"/>
        <v>9.9869019444057731E-6</v>
      </c>
      <c r="X117">
        <f t="shared" si="30"/>
        <v>9.6572764397419835E-6</v>
      </c>
      <c r="Y117">
        <f t="shared" si="30"/>
        <v>8.9147825885191885E-6</v>
      </c>
      <c r="Z117">
        <f t="shared" si="30"/>
        <v>9.6175936238340533E-6</v>
      </c>
      <c r="AA117">
        <f t="shared" si="30"/>
        <v>1.1681180101164787E-5</v>
      </c>
      <c r="AB117">
        <f t="shared" si="30"/>
        <v>1.0095540396306094E-5</v>
      </c>
      <c r="AC117">
        <f t="shared" si="30"/>
        <v>9.2324562624715763E-6</v>
      </c>
      <c r="AD117">
        <f t="shared" si="30"/>
        <v>8.4294375609076983E-6</v>
      </c>
      <c r="AE117">
        <f t="shared" si="30"/>
        <v>8.7299700682166224E-6</v>
      </c>
      <c r="AF117">
        <f t="shared" si="30"/>
        <v>1.0972184324098566E-5</v>
      </c>
      <c r="AG117">
        <f t="shared" si="30"/>
        <v>1.1672989465868487E-5</v>
      </c>
    </row>
    <row r="118" spans="1:33" x14ac:dyDescent="0.25">
      <c r="A118" t="s">
        <v>141</v>
      </c>
      <c r="B118" t="s">
        <v>230</v>
      </c>
      <c r="C118" t="s">
        <v>139</v>
      </c>
      <c r="D118" s="5">
        <v>26.25</v>
      </c>
      <c r="E118">
        <f t="shared" ref="E118:AG118" si="31">E35/$D118</f>
        <v>0</v>
      </c>
      <c r="F118">
        <f t="shared" si="31"/>
        <v>0</v>
      </c>
      <c r="G118">
        <f t="shared" si="31"/>
        <v>0</v>
      </c>
      <c r="H118">
        <f t="shared" si="31"/>
        <v>0</v>
      </c>
      <c r="I118">
        <f t="shared" si="31"/>
        <v>0</v>
      </c>
      <c r="J118">
        <f t="shared" si="31"/>
        <v>0</v>
      </c>
      <c r="K118">
        <f t="shared" si="31"/>
        <v>0</v>
      </c>
      <c r="L118">
        <f t="shared" si="31"/>
        <v>0</v>
      </c>
      <c r="M118">
        <f t="shared" si="31"/>
        <v>0</v>
      </c>
      <c r="N118">
        <f t="shared" si="31"/>
        <v>0</v>
      </c>
      <c r="O118">
        <f t="shared" si="31"/>
        <v>0</v>
      </c>
      <c r="P118">
        <f t="shared" si="31"/>
        <v>0</v>
      </c>
      <c r="Q118">
        <f t="shared" si="31"/>
        <v>0</v>
      </c>
      <c r="R118">
        <f t="shared" si="31"/>
        <v>0</v>
      </c>
      <c r="S118">
        <f t="shared" si="31"/>
        <v>0</v>
      </c>
      <c r="T118">
        <f t="shared" si="31"/>
        <v>0</v>
      </c>
      <c r="U118">
        <f t="shared" si="31"/>
        <v>0</v>
      </c>
      <c r="V118">
        <f t="shared" si="31"/>
        <v>0</v>
      </c>
      <c r="W118">
        <f t="shared" si="31"/>
        <v>0</v>
      </c>
      <c r="X118">
        <f t="shared" si="31"/>
        <v>0</v>
      </c>
      <c r="Y118">
        <f t="shared" si="31"/>
        <v>0</v>
      </c>
      <c r="Z118">
        <f t="shared" si="31"/>
        <v>0</v>
      </c>
      <c r="AA118">
        <f t="shared" si="31"/>
        <v>0</v>
      </c>
      <c r="AB118">
        <f t="shared" si="31"/>
        <v>0</v>
      </c>
      <c r="AC118">
        <f t="shared" si="31"/>
        <v>0</v>
      </c>
      <c r="AD118">
        <f t="shared" si="31"/>
        <v>0</v>
      </c>
      <c r="AE118">
        <f t="shared" si="31"/>
        <v>0</v>
      </c>
      <c r="AF118">
        <f t="shared" si="31"/>
        <v>0</v>
      </c>
      <c r="AG118">
        <f t="shared" si="31"/>
        <v>0</v>
      </c>
    </row>
    <row r="119" spans="1:33" x14ac:dyDescent="0.25">
      <c r="A119" t="s">
        <v>159</v>
      </c>
      <c r="B119" t="s">
        <v>231</v>
      </c>
      <c r="C119" t="s">
        <v>157</v>
      </c>
      <c r="D119" s="5">
        <v>13.959</v>
      </c>
      <c r="E119">
        <f t="shared" ref="E119:AG119" si="32">E36/$D119</f>
        <v>0</v>
      </c>
      <c r="F119">
        <f t="shared" si="32"/>
        <v>0</v>
      </c>
      <c r="G119">
        <f t="shared" si="32"/>
        <v>0</v>
      </c>
      <c r="H119">
        <f t="shared" si="32"/>
        <v>0</v>
      </c>
      <c r="I119">
        <f t="shared" si="32"/>
        <v>0</v>
      </c>
      <c r="J119">
        <f t="shared" si="32"/>
        <v>0</v>
      </c>
      <c r="K119">
        <f t="shared" si="32"/>
        <v>0</v>
      </c>
      <c r="L119">
        <f t="shared" si="32"/>
        <v>0</v>
      </c>
      <c r="M119">
        <f t="shared" si="32"/>
        <v>0</v>
      </c>
      <c r="N119">
        <f t="shared" si="32"/>
        <v>0</v>
      </c>
      <c r="O119">
        <f t="shared" si="32"/>
        <v>0</v>
      </c>
      <c r="P119">
        <f t="shared" si="32"/>
        <v>0</v>
      </c>
      <c r="Q119">
        <f t="shared" si="32"/>
        <v>0</v>
      </c>
      <c r="R119">
        <f t="shared" si="32"/>
        <v>0</v>
      </c>
      <c r="S119">
        <f t="shared" si="32"/>
        <v>0</v>
      </c>
      <c r="T119">
        <f t="shared" si="32"/>
        <v>0</v>
      </c>
      <c r="U119">
        <f t="shared" si="32"/>
        <v>0</v>
      </c>
      <c r="V119">
        <f t="shared" si="32"/>
        <v>0</v>
      </c>
      <c r="W119">
        <f t="shared" si="32"/>
        <v>0</v>
      </c>
      <c r="X119">
        <f t="shared" si="32"/>
        <v>0</v>
      </c>
      <c r="Y119">
        <f t="shared" si="32"/>
        <v>0</v>
      </c>
      <c r="Z119">
        <f t="shared" si="32"/>
        <v>0</v>
      </c>
      <c r="AA119">
        <f t="shared" si="32"/>
        <v>0</v>
      </c>
      <c r="AB119">
        <f t="shared" si="32"/>
        <v>0</v>
      </c>
      <c r="AC119">
        <f t="shared" si="32"/>
        <v>0</v>
      </c>
      <c r="AD119">
        <f t="shared" si="32"/>
        <v>0</v>
      </c>
      <c r="AE119">
        <f t="shared" si="32"/>
        <v>0</v>
      </c>
      <c r="AF119">
        <f t="shared" si="32"/>
        <v>0</v>
      </c>
      <c r="AG119">
        <f t="shared" si="32"/>
        <v>0</v>
      </c>
    </row>
    <row r="120" spans="1:33" x14ac:dyDescent="0.25">
      <c r="A120" t="s">
        <v>259</v>
      </c>
      <c r="B120" t="s">
        <v>260</v>
      </c>
      <c r="C120" t="s">
        <v>261</v>
      </c>
      <c r="D120" s="5">
        <v>37.520000000000003</v>
      </c>
      <c r="E120">
        <f t="shared" ref="E120:AG120" si="33">E37/$D120</f>
        <v>0</v>
      </c>
      <c r="F120">
        <f t="shared" si="33"/>
        <v>0</v>
      </c>
      <c r="G120">
        <f t="shared" si="33"/>
        <v>0</v>
      </c>
      <c r="H120">
        <f t="shared" si="33"/>
        <v>0</v>
      </c>
      <c r="I120">
        <f t="shared" si="33"/>
        <v>0</v>
      </c>
      <c r="J120">
        <f t="shared" si="33"/>
        <v>0</v>
      </c>
      <c r="K120">
        <f t="shared" si="33"/>
        <v>0</v>
      </c>
      <c r="L120">
        <f t="shared" si="33"/>
        <v>0</v>
      </c>
      <c r="M120">
        <f t="shared" si="33"/>
        <v>0</v>
      </c>
      <c r="N120">
        <f t="shared" si="33"/>
        <v>0</v>
      </c>
      <c r="O120">
        <f t="shared" si="33"/>
        <v>0</v>
      </c>
      <c r="P120">
        <f t="shared" si="33"/>
        <v>0</v>
      </c>
      <c r="Q120">
        <f t="shared" si="33"/>
        <v>0</v>
      </c>
      <c r="R120">
        <f t="shared" si="33"/>
        <v>0</v>
      </c>
      <c r="S120">
        <f t="shared" si="33"/>
        <v>0</v>
      </c>
      <c r="T120">
        <f t="shared" si="33"/>
        <v>0</v>
      </c>
      <c r="U120">
        <f t="shared" si="33"/>
        <v>0</v>
      </c>
      <c r="V120">
        <f t="shared" si="33"/>
        <v>0</v>
      </c>
      <c r="W120">
        <f t="shared" si="33"/>
        <v>0</v>
      </c>
      <c r="X120">
        <f t="shared" si="33"/>
        <v>0</v>
      </c>
      <c r="Y120">
        <f t="shared" si="33"/>
        <v>0</v>
      </c>
      <c r="Z120">
        <f t="shared" si="33"/>
        <v>0</v>
      </c>
      <c r="AA120">
        <f t="shared" si="33"/>
        <v>0</v>
      </c>
      <c r="AB120">
        <f t="shared" si="33"/>
        <v>0</v>
      </c>
      <c r="AC120">
        <f t="shared" si="33"/>
        <v>0</v>
      </c>
      <c r="AD120">
        <f t="shared" si="33"/>
        <v>0</v>
      </c>
      <c r="AE120">
        <f t="shared" si="33"/>
        <v>0</v>
      </c>
      <c r="AF120">
        <f t="shared" si="33"/>
        <v>0</v>
      </c>
      <c r="AG120">
        <f t="shared" si="33"/>
        <v>0</v>
      </c>
    </row>
    <row r="121" spans="1:33" x14ac:dyDescent="0.25">
      <c r="D121" s="5"/>
    </row>
    <row r="122" spans="1:33" x14ac:dyDescent="0.25">
      <c r="A122" t="s">
        <v>21</v>
      </c>
      <c r="D122" s="5"/>
      <c r="E122">
        <f t="shared" ref="E122:AG122" si="34">AVERAGE(E116:E117)</f>
        <v>1.2317260084837865E-5</v>
      </c>
      <c r="F122">
        <f t="shared" si="34"/>
        <v>1.1366340094848789E-5</v>
      </c>
      <c r="G122">
        <f t="shared" si="34"/>
        <v>9.7774533534560464E-6</v>
      </c>
      <c r="H122">
        <f t="shared" si="34"/>
        <v>9.7607185257621109E-6</v>
      </c>
      <c r="I122">
        <f t="shared" si="34"/>
        <v>1.0630497388948881E-5</v>
      </c>
      <c r="J122">
        <f t="shared" si="34"/>
        <v>1.092318353993872E-5</v>
      </c>
      <c r="K122">
        <f t="shared" si="34"/>
        <v>1.0126727996181469E-5</v>
      </c>
      <c r="L122">
        <f t="shared" si="34"/>
        <v>9.0000799970824872E-6</v>
      </c>
      <c r="M122">
        <f t="shared" si="34"/>
        <v>1.0179363539068551E-5</v>
      </c>
      <c r="N122">
        <f t="shared" si="34"/>
        <v>9.2514259918994973E-6</v>
      </c>
      <c r="O122">
        <f t="shared" si="34"/>
        <v>1.1729680633258775E-5</v>
      </c>
      <c r="P122">
        <f t="shared" si="34"/>
        <v>1.0362703577521553E-5</v>
      </c>
      <c r="Q122">
        <f t="shared" si="34"/>
        <v>8.7453267457525539E-6</v>
      </c>
      <c r="R122">
        <f t="shared" si="34"/>
        <v>1.0037956708532687E-5</v>
      </c>
      <c r="S122">
        <f t="shared" si="34"/>
        <v>1.0977098071938144E-5</v>
      </c>
      <c r="T122">
        <f t="shared" si="34"/>
        <v>1.1131764674459634E-5</v>
      </c>
      <c r="U122">
        <f t="shared" si="34"/>
        <v>1.1230787502321826E-5</v>
      </c>
      <c r="V122">
        <f t="shared" si="34"/>
        <v>1.0645541116319616E-5</v>
      </c>
      <c r="W122">
        <f t="shared" si="34"/>
        <v>1.0811169305001544E-5</v>
      </c>
      <c r="X122">
        <f t="shared" si="34"/>
        <v>1.0820908041947344E-5</v>
      </c>
      <c r="Y122">
        <f t="shared" si="34"/>
        <v>1.1170503600850911E-5</v>
      </c>
      <c r="Z122">
        <f t="shared" si="34"/>
        <v>1.1834289741858048E-5</v>
      </c>
      <c r="AA122">
        <f t="shared" si="34"/>
        <v>1.4202709094088549E-5</v>
      </c>
      <c r="AB122">
        <f t="shared" si="34"/>
        <v>1.2379272061292499E-5</v>
      </c>
      <c r="AC122">
        <f t="shared" si="34"/>
        <v>1.2998265492734197E-5</v>
      </c>
      <c r="AD122">
        <f t="shared" si="34"/>
        <v>1.2619772700449902E-5</v>
      </c>
      <c r="AE122">
        <f t="shared" si="34"/>
        <v>1.2861984269110654E-5</v>
      </c>
      <c r="AF122">
        <f t="shared" si="34"/>
        <v>1.3265943110893149E-5</v>
      </c>
      <c r="AG122">
        <f t="shared" si="34"/>
        <v>1.4023314563647663E-5</v>
      </c>
    </row>
    <row r="123" spans="1:33" x14ac:dyDescent="0.25">
      <c r="D123" s="5"/>
      <c r="L123" s="26"/>
      <c r="M123" s="26"/>
      <c r="N123" s="26"/>
    </row>
    <row r="124" spans="1:33" x14ac:dyDescent="0.25">
      <c r="A124" t="s">
        <v>81</v>
      </c>
      <c r="B124" t="s">
        <v>243</v>
      </c>
      <c r="C124" t="s">
        <v>79</v>
      </c>
      <c r="D124" s="5">
        <v>55.08</v>
      </c>
      <c r="E124">
        <f t="shared" ref="E124:AG124" si="35">E39/$D124</f>
        <v>7.4619208424110385E-6</v>
      </c>
      <c r="F124">
        <f t="shared" si="35"/>
        <v>5.4307189542483665E-6</v>
      </c>
      <c r="G124">
        <f t="shared" si="35"/>
        <v>4.2446659404502547E-6</v>
      </c>
      <c r="H124">
        <f t="shared" si="35"/>
        <v>3.3613580246913579E-6</v>
      </c>
      <c r="I124">
        <f t="shared" si="35"/>
        <v>2.9609477124183006E-6</v>
      </c>
      <c r="J124">
        <f t="shared" si="35"/>
        <v>2.9194807552650691E-6</v>
      </c>
      <c r="K124">
        <f t="shared" si="35"/>
        <v>4.1883333333333336E-6</v>
      </c>
      <c r="L124">
        <f t="shared" si="35"/>
        <v>3.5364760348583879E-6</v>
      </c>
      <c r="M124">
        <f t="shared" si="35"/>
        <v>3.0258424110384897E-6</v>
      </c>
      <c r="N124">
        <f t="shared" si="35"/>
        <v>3.4290432098765436E-6</v>
      </c>
      <c r="O124">
        <f t="shared" si="35"/>
        <v>6.5549963689179384E-6</v>
      </c>
      <c r="P124">
        <f t="shared" si="35"/>
        <v>3.9709694989106755E-6</v>
      </c>
      <c r="Q124">
        <f t="shared" si="35"/>
        <v>3.2209658678286131E-6</v>
      </c>
      <c r="R124">
        <f t="shared" si="35"/>
        <v>3.2485893246187363E-6</v>
      </c>
      <c r="S124">
        <f t="shared" si="35"/>
        <v>2.8115541031227304E-6</v>
      </c>
      <c r="T124">
        <f t="shared" si="35"/>
        <v>1.3476526870007264E-5</v>
      </c>
      <c r="U124">
        <f t="shared" si="35"/>
        <v>1.1654705882352941E-5</v>
      </c>
      <c r="V124">
        <f t="shared" si="35"/>
        <v>1.0345283224400872E-5</v>
      </c>
      <c r="W124">
        <f t="shared" si="35"/>
        <v>9.3866594045025412E-6</v>
      </c>
      <c r="X124">
        <f t="shared" si="35"/>
        <v>8.3792465504720403E-6</v>
      </c>
      <c r="Y124">
        <f t="shared" si="35"/>
        <v>8.0701252723311545E-6</v>
      </c>
      <c r="Z124">
        <f t="shared" si="35"/>
        <v>7.7299419026870005E-6</v>
      </c>
      <c r="AA124">
        <f t="shared" si="35"/>
        <v>4.8345079883805378E-6</v>
      </c>
      <c r="AB124">
        <f t="shared" si="35"/>
        <v>5.7293736383442274E-6</v>
      </c>
      <c r="AC124">
        <f t="shared" si="35"/>
        <v>6.7332280319535218E-6</v>
      </c>
      <c r="AD124">
        <f t="shared" si="35"/>
        <v>7.6157062454611479E-6</v>
      </c>
      <c r="AE124">
        <f t="shared" si="35"/>
        <v>7.5522603485838787E-6</v>
      </c>
      <c r="AF124">
        <f t="shared" si="35"/>
        <v>5.3788616557734205E-6</v>
      </c>
      <c r="AG124">
        <f t="shared" si="35"/>
        <v>5.4013180827886711E-6</v>
      </c>
    </row>
    <row r="126" spans="1:33" x14ac:dyDescent="0.25">
      <c r="A126" t="s">
        <v>129</v>
      </c>
      <c r="B126" t="s">
        <v>244</v>
      </c>
      <c r="C126" t="s">
        <v>127</v>
      </c>
      <c r="D126" s="5">
        <v>19.065999999999999</v>
      </c>
      <c r="E126">
        <f t="shared" ref="E126:AG126" si="36">E41/$D126</f>
        <v>5.3200828700304204E-6</v>
      </c>
      <c r="F126">
        <f t="shared" si="36"/>
        <v>7.9902391692017212E-6</v>
      </c>
      <c r="G126">
        <f t="shared" si="36"/>
        <v>9.6442935067659711E-6</v>
      </c>
      <c r="H126">
        <f t="shared" si="36"/>
        <v>1.0236751285009966E-5</v>
      </c>
      <c r="I126">
        <f t="shared" si="36"/>
        <v>1.0143863421797966E-5</v>
      </c>
      <c r="J126">
        <f t="shared" si="36"/>
        <v>1.0467969159760831E-5</v>
      </c>
      <c r="K126">
        <f t="shared" si="36"/>
        <v>8.2765603692436797E-6</v>
      </c>
      <c r="L126">
        <f t="shared" si="36"/>
        <v>8.9777981747613558E-6</v>
      </c>
      <c r="M126">
        <f t="shared" si="36"/>
        <v>1.0237983845589008E-5</v>
      </c>
      <c r="N126">
        <f t="shared" si="36"/>
        <v>8.8441309136683119E-6</v>
      </c>
      <c r="O126">
        <f t="shared" si="36"/>
        <v>6.7368194692122112E-6</v>
      </c>
      <c r="P126">
        <f t="shared" si="36"/>
        <v>9.5063306409315009E-6</v>
      </c>
      <c r="Q126">
        <f t="shared" si="36"/>
        <v>9.4166421902863739E-6</v>
      </c>
      <c r="R126">
        <f t="shared" si="36"/>
        <v>9.9834731983635793E-6</v>
      </c>
      <c r="S126">
        <f t="shared" si="36"/>
        <v>9.5600860169936021E-6</v>
      </c>
      <c r="T126">
        <f t="shared" si="36"/>
        <v>5.8588849260463654E-6</v>
      </c>
      <c r="U126">
        <f t="shared" si="36"/>
        <v>5.8645651945872237E-6</v>
      </c>
      <c r="V126">
        <f t="shared" si="36"/>
        <v>5.3164743522500788E-6</v>
      </c>
      <c r="W126">
        <f t="shared" si="36"/>
        <v>5.272547991188503E-6</v>
      </c>
      <c r="X126">
        <f t="shared" si="36"/>
        <v>5.6142714780237075E-6</v>
      </c>
      <c r="Y126">
        <f t="shared" si="36"/>
        <v>5.0374992132592057E-6</v>
      </c>
      <c r="Z126">
        <f t="shared" si="36"/>
        <v>5.4182104269380047E-6</v>
      </c>
      <c r="AA126">
        <f t="shared" si="36"/>
        <v>8.9369663274939689E-6</v>
      </c>
      <c r="AB126">
        <f t="shared" si="36"/>
        <v>9.4845169411517899E-6</v>
      </c>
      <c r="AC126">
        <f t="shared" si="36"/>
        <v>9.3608989824819062E-6</v>
      </c>
      <c r="AD126">
        <f t="shared" si="36"/>
        <v>8.999879366411414E-6</v>
      </c>
      <c r="AE126">
        <f t="shared" si="36"/>
        <v>8.7590265393894896E-6</v>
      </c>
      <c r="AF126">
        <f t="shared" si="36"/>
        <v>9.6792038183153272E-6</v>
      </c>
      <c r="AG126">
        <f t="shared" si="36"/>
        <v>1.0017801321724537E-5</v>
      </c>
    </row>
    <row r="127" spans="1:33" x14ac:dyDescent="0.25">
      <c r="A127" t="s">
        <v>114</v>
      </c>
      <c r="B127" t="s">
        <v>245</v>
      </c>
      <c r="C127" t="s">
        <v>112</v>
      </c>
      <c r="D127" s="5">
        <v>28.969000000000001</v>
      </c>
      <c r="E127">
        <f t="shared" ref="E127:AG127" si="37">E42/$D127</f>
        <v>8.3759018260899576E-6</v>
      </c>
      <c r="F127">
        <f t="shared" si="37"/>
        <v>1.135621181262729E-5</v>
      </c>
      <c r="G127">
        <f t="shared" si="37"/>
        <v>1.3224657392384963E-5</v>
      </c>
      <c r="H127">
        <f t="shared" si="37"/>
        <v>1.3568438675825884E-5</v>
      </c>
      <c r="I127">
        <f t="shared" si="37"/>
        <v>1.5486765162760193E-5</v>
      </c>
      <c r="J127">
        <f t="shared" si="37"/>
        <v>1.618550519520867E-5</v>
      </c>
      <c r="K127">
        <f t="shared" si="37"/>
        <v>1.2892888950257172E-5</v>
      </c>
      <c r="L127">
        <f t="shared" si="37"/>
        <v>1.2329100072491284E-5</v>
      </c>
      <c r="M127">
        <f t="shared" si="37"/>
        <v>1.4520435638095894E-5</v>
      </c>
      <c r="N127">
        <f t="shared" si="37"/>
        <v>1.3156736511443266E-5</v>
      </c>
      <c r="O127">
        <f t="shared" si="37"/>
        <v>1.0634909731091857E-5</v>
      </c>
      <c r="P127">
        <f t="shared" si="37"/>
        <v>1.3724943905554212E-5</v>
      </c>
      <c r="Q127">
        <f t="shared" si="37"/>
        <v>1.4147209085574233E-5</v>
      </c>
      <c r="R127">
        <f t="shared" si="37"/>
        <v>1.4619620974144776E-5</v>
      </c>
      <c r="S127">
        <f t="shared" si="37"/>
        <v>1.6504356380958954E-5</v>
      </c>
      <c r="T127">
        <f t="shared" si="37"/>
        <v>8.3864441299319965E-6</v>
      </c>
      <c r="U127">
        <f t="shared" si="37"/>
        <v>8.143556905657772E-6</v>
      </c>
      <c r="V127">
        <f t="shared" si="37"/>
        <v>7.3864441299319959E-6</v>
      </c>
      <c r="W127">
        <f t="shared" si="37"/>
        <v>7.2079153577962649E-6</v>
      </c>
      <c r="X127">
        <f t="shared" si="37"/>
        <v>7.4727501812282087E-6</v>
      </c>
      <c r="Y127">
        <f t="shared" si="37"/>
        <v>6.881797783837896E-6</v>
      </c>
      <c r="Z127">
        <f t="shared" si="37"/>
        <v>7.5337809382443299E-6</v>
      </c>
      <c r="AA127">
        <f t="shared" si="37"/>
        <v>1.1760516414097829E-5</v>
      </c>
      <c r="AB127">
        <f t="shared" si="37"/>
        <v>1.3870261313818219E-5</v>
      </c>
      <c r="AC127">
        <f t="shared" si="37"/>
        <v>1.586210777037523E-5</v>
      </c>
      <c r="AD127">
        <f t="shared" si="37"/>
        <v>1.5925865580448064E-5</v>
      </c>
      <c r="AE127">
        <f t="shared" si="37"/>
        <v>1.5049725568711381E-5</v>
      </c>
      <c r="AF127">
        <f t="shared" si="37"/>
        <v>1.3286054057785908E-5</v>
      </c>
      <c r="AG127">
        <f t="shared" si="37"/>
        <v>1.3759653422624185E-5</v>
      </c>
    </row>
    <row r="128" spans="1:33" x14ac:dyDescent="0.25">
      <c r="A128" t="s">
        <v>69</v>
      </c>
      <c r="B128" t="s">
        <v>246</v>
      </c>
      <c r="C128" t="s">
        <v>67</v>
      </c>
      <c r="D128" s="5">
        <v>78.867999999999995</v>
      </c>
      <c r="E128">
        <f t="shared" ref="E128:AG128" si="38">E43/$D128</f>
        <v>5.8543617183141455E-6</v>
      </c>
      <c r="F128">
        <f t="shared" si="38"/>
        <v>9.1783562408074263E-6</v>
      </c>
      <c r="G128">
        <f t="shared" si="38"/>
        <v>1.0392952781863368E-5</v>
      </c>
      <c r="H128">
        <f t="shared" si="38"/>
        <v>1.0792123548207131E-5</v>
      </c>
      <c r="I128">
        <f t="shared" si="38"/>
        <v>1.1801408682862506E-5</v>
      </c>
      <c r="J128">
        <f t="shared" si="38"/>
        <v>1.2032114419029265E-5</v>
      </c>
      <c r="K128">
        <f t="shared" si="38"/>
        <v>1.0200045645889335E-5</v>
      </c>
      <c r="L128">
        <f t="shared" si="38"/>
        <v>1.0641707663437644E-5</v>
      </c>
      <c r="M128">
        <f t="shared" si="38"/>
        <v>1.2050604808033677E-5</v>
      </c>
      <c r="N128">
        <f t="shared" si="38"/>
        <v>1.0954379469493331E-5</v>
      </c>
      <c r="O128">
        <f t="shared" si="38"/>
        <v>8.1687997666987885E-6</v>
      </c>
      <c r="P128">
        <f t="shared" si="38"/>
        <v>9.9010042095653497E-6</v>
      </c>
      <c r="Q128">
        <f t="shared" si="38"/>
        <v>1.1073695288329868E-5</v>
      </c>
      <c r="R128">
        <f t="shared" si="38"/>
        <v>1.095502611959223E-5</v>
      </c>
      <c r="S128">
        <f t="shared" si="38"/>
        <v>1.1916798955216311E-5</v>
      </c>
      <c r="T128">
        <f t="shared" si="38"/>
        <v>6.8842572399452251E-6</v>
      </c>
      <c r="U128">
        <f t="shared" si="38"/>
        <v>6.3093548714307455E-6</v>
      </c>
      <c r="V128">
        <f t="shared" si="38"/>
        <v>5.8348481006238279E-6</v>
      </c>
      <c r="W128">
        <f t="shared" si="38"/>
        <v>5.9394583354465691E-6</v>
      </c>
      <c r="X128">
        <f t="shared" si="38"/>
        <v>5.971293807374347E-6</v>
      </c>
      <c r="Y128">
        <f t="shared" si="38"/>
        <v>5.9103679565856873E-6</v>
      </c>
      <c r="Z128">
        <f t="shared" si="38"/>
        <v>5.7678348633159204E-6</v>
      </c>
      <c r="AA128">
        <f t="shared" si="38"/>
        <v>1.0095511487548816E-5</v>
      </c>
      <c r="AB128">
        <f t="shared" si="38"/>
        <v>1.0300883755135163E-5</v>
      </c>
      <c r="AC128">
        <f t="shared" si="38"/>
        <v>1.2050337272404525E-5</v>
      </c>
      <c r="AD128">
        <f t="shared" si="38"/>
        <v>1.2417756250950957E-5</v>
      </c>
      <c r="AE128">
        <f t="shared" si="38"/>
        <v>1.2159703555307604E-5</v>
      </c>
      <c r="AF128">
        <f t="shared" si="38"/>
        <v>9.4903370188162499E-6</v>
      </c>
      <c r="AG128">
        <f t="shared" si="38"/>
        <v>9.734962215347163E-6</v>
      </c>
    </row>
    <row r="129" spans="1:33" x14ac:dyDescent="0.25">
      <c r="A129" t="s">
        <v>102</v>
      </c>
      <c r="B129" t="s">
        <v>247</v>
      </c>
      <c r="C129" t="s">
        <v>100</v>
      </c>
      <c r="D129" s="5">
        <v>21.539000000000001</v>
      </c>
      <c r="E129">
        <f t="shared" ref="E129:AG129" si="39">E44/$D129</f>
        <v>7.0510330098890387E-6</v>
      </c>
      <c r="F129">
        <f t="shared" si="39"/>
        <v>1.0030465666929754E-5</v>
      </c>
      <c r="G129">
        <f t="shared" si="39"/>
        <v>1.1731129578903385E-5</v>
      </c>
      <c r="H129">
        <f t="shared" si="39"/>
        <v>1.2592186266771901E-5</v>
      </c>
      <c r="I129">
        <f t="shared" si="39"/>
        <v>1.3917772412832535E-5</v>
      </c>
      <c r="J129">
        <f t="shared" si="39"/>
        <v>1.3319675936673011E-5</v>
      </c>
      <c r="K129">
        <f t="shared" si="39"/>
        <v>1.1430697803983471E-5</v>
      </c>
      <c r="L129">
        <f t="shared" si="39"/>
        <v>1.2048897348994845E-5</v>
      </c>
      <c r="M129">
        <f t="shared" si="39"/>
        <v>1.4372050698732531E-5</v>
      </c>
      <c r="N129">
        <f t="shared" si="39"/>
        <v>1.2938483680765121E-5</v>
      </c>
      <c r="O129">
        <f t="shared" si="39"/>
        <v>9.2756070383954688E-6</v>
      </c>
      <c r="P129">
        <f t="shared" si="39"/>
        <v>1.225479827290032E-5</v>
      </c>
      <c r="Q129">
        <f t="shared" si="39"/>
        <v>1.2343465341937879E-5</v>
      </c>
      <c r="R129">
        <f t="shared" si="39"/>
        <v>1.1517930266029063E-5</v>
      </c>
      <c r="S129">
        <f t="shared" si="39"/>
        <v>1.281354287571382E-5</v>
      </c>
      <c r="T129">
        <f t="shared" si="39"/>
        <v>7.6632062769859329E-6</v>
      </c>
      <c r="U129">
        <f t="shared" si="39"/>
        <v>6.9755420400204275E-6</v>
      </c>
      <c r="V129">
        <f t="shared" si="39"/>
        <v>6.6158038906170201E-6</v>
      </c>
      <c r="W129">
        <f t="shared" si="39"/>
        <v>7.0596638655462186E-6</v>
      </c>
      <c r="X129">
        <f t="shared" si="39"/>
        <v>7.0631830632805598E-6</v>
      </c>
      <c r="Y129">
        <f t="shared" si="39"/>
        <v>7.1143878545893496E-6</v>
      </c>
      <c r="Z129">
        <f t="shared" si="39"/>
        <v>7.1867449742327859E-6</v>
      </c>
      <c r="AA129">
        <f t="shared" si="39"/>
        <v>1.5041742884999304E-5</v>
      </c>
      <c r="AB129">
        <f t="shared" si="39"/>
        <v>1.3844375319188448E-5</v>
      </c>
      <c r="AC129">
        <f t="shared" si="39"/>
        <v>1.528576999860718E-5</v>
      </c>
      <c r="AD129">
        <f t="shared" si="39"/>
        <v>1.5372552114768558E-5</v>
      </c>
      <c r="AE129">
        <f t="shared" si="39"/>
        <v>1.447205069873253E-5</v>
      </c>
      <c r="AF129">
        <f t="shared" si="39"/>
        <v>1.3903974186359625E-5</v>
      </c>
      <c r="AG129">
        <f t="shared" si="39"/>
        <v>1.3885166442267514E-5</v>
      </c>
    </row>
    <row r="130" spans="1:33" x14ac:dyDescent="0.25">
      <c r="A130" t="s">
        <v>78</v>
      </c>
      <c r="B130" t="s">
        <v>248</v>
      </c>
      <c r="C130" t="s">
        <v>76</v>
      </c>
      <c r="D130" s="5">
        <v>57.228000000000002</v>
      </c>
      <c r="E130">
        <f t="shared" ref="E130:AG130" si="40">E45/$D130</f>
        <v>5.0912944712378551E-6</v>
      </c>
      <c r="F130">
        <f t="shared" si="40"/>
        <v>7.6931571957782896E-6</v>
      </c>
      <c r="G130">
        <f t="shared" si="40"/>
        <v>8.6652425386174612E-6</v>
      </c>
      <c r="H130">
        <f t="shared" si="40"/>
        <v>9.1707555741944503E-6</v>
      </c>
      <c r="I130">
        <f t="shared" si="40"/>
        <v>1.0519340183127141E-5</v>
      </c>
      <c r="J130">
        <f t="shared" si="40"/>
        <v>1.016706157824841E-5</v>
      </c>
      <c r="K130">
        <f t="shared" si="40"/>
        <v>8.4242730831061712E-6</v>
      </c>
      <c r="L130">
        <f t="shared" si="40"/>
        <v>8.4728087649402384E-6</v>
      </c>
      <c r="M130">
        <f t="shared" si="40"/>
        <v>1.0442313203327042E-5</v>
      </c>
      <c r="N130">
        <f t="shared" si="40"/>
        <v>8.7140612986649879E-6</v>
      </c>
      <c r="O130">
        <f t="shared" si="40"/>
        <v>6.9871199412874811E-6</v>
      </c>
      <c r="P130">
        <f t="shared" si="40"/>
        <v>8.4738764241280497E-6</v>
      </c>
      <c r="Q130">
        <f t="shared" si="40"/>
        <v>9.1002166771510454E-6</v>
      </c>
      <c r="R130">
        <f t="shared" si="40"/>
        <v>9.0407754945131759E-6</v>
      </c>
      <c r="S130">
        <f t="shared" si="40"/>
        <v>1.0504083665338646E-5</v>
      </c>
      <c r="T130">
        <f t="shared" si="40"/>
        <v>5.2705773397637519E-6</v>
      </c>
      <c r="U130">
        <f t="shared" si="40"/>
        <v>5.0237960438945975E-6</v>
      </c>
      <c r="V130">
        <f t="shared" si="40"/>
        <v>4.7505119871391625E-6</v>
      </c>
      <c r="W130">
        <f t="shared" si="40"/>
        <v>4.8041378346264064E-6</v>
      </c>
      <c r="X130">
        <f t="shared" si="40"/>
        <v>4.783626895925071E-6</v>
      </c>
      <c r="Y130">
        <f t="shared" si="40"/>
        <v>4.9863493394841686E-6</v>
      </c>
      <c r="Z130">
        <f t="shared" si="40"/>
        <v>4.8529653316558327E-6</v>
      </c>
      <c r="AA130">
        <f t="shared" si="40"/>
        <v>1.053842000419375E-5</v>
      </c>
      <c r="AB130">
        <f t="shared" si="40"/>
        <v>9.6962343608024033E-6</v>
      </c>
      <c r="AC130">
        <f t="shared" si="40"/>
        <v>1.0140177884951423E-5</v>
      </c>
      <c r="AD130">
        <f t="shared" si="40"/>
        <v>9.7578318305724474E-6</v>
      </c>
      <c r="AE130">
        <f t="shared" si="40"/>
        <v>9.2220923324246878E-6</v>
      </c>
      <c r="AF130">
        <f t="shared" si="40"/>
        <v>9.7347347452296072E-6</v>
      </c>
      <c r="AG130">
        <f t="shared" si="40"/>
        <v>1.0012072761585238E-5</v>
      </c>
    </row>
    <row r="131" spans="1:33" x14ac:dyDescent="0.25">
      <c r="A131" t="s">
        <v>66</v>
      </c>
      <c r="B131" t="s">
        <v>249</v>
      </c>
      <c r="C131" t="s">
        <v>64</v>
      </c>
      <c r="D131" s="5">
        <v>116.512</v>
      </c>
      <c r="E131">
        <f t="shared" ref="E131:AG131" si="41">E46/$D131</f>
        <v>5.2654859585278768E-6</v>
      </c>
      <c r="F131">
        <f t="shared" si="41"/>
        <v>7.4409382724526232E-6</v>
      </c>
      <c r="G131">
        <f t="shared" si="41"/>
        <v>8.3094333630870636E-6</v>
      </c>
      <c r="H131">
        <f t="shared" si="41"/>
        <v>8.7062448503158472E-6</v>
      </c>
      <c r="I131">
        <f t="shared" si="41"/>
        <v>9.8305067289206266E-6</v>
      </c>
      <c r="J131">
        <f t="shared" si="41"/>
        <v>9.9880698983795665E-6</v>
      </c>
      <c r="K131">
        <f t="shared" si="41"/>
        <v>8.2273885951661629E-6</v>
      </c>
      <c r="L131">
        <f t="shared" si="41"/>
        <v>8.6297033781928041E-6</v>
      </c>
      <c r="M131">
        <f t="shared" si="41"/>
        <v>1.0451859035979127E-5</v>
      </c>
      <c r="N131">
        <f t="shared" si="41"/>
        <v>9.4920523207909915E-6</v>
      </c>
      <c r="O131">
        <f t="shared" si="41"/>
        <v>7.1156816465256797E-6</v>
      </c>
      <c r="P131">
        <f t="shared" si="41"/>
        <v>8.6922806234550942E-6</v>
      </c>
      <c r="Q131">
        <f t="shared" si="41"/>
        <v>9.087990936555891E-6</v>
      </c>
      <c r="R131">
        <f t="shared" si="41"/>
        <v>9.272838849217248E-6</v>
      </c>
      <c r="S131">
        <f t="shared" si="41"/>
        <v>1.051314027739632E-5</v>
      </c>
      <c r="T131">
        <f t="shared" si="41"/>
        <v>6.0910429826970616E-6</v>
      </c>
      <c r="U131">
        <f t="shared" si="41"/>
        <v>5.8693739700631695E-6</v>
      </c>
      <c r="V131">
        <f t="shared" si="41"/>
        <v>5.2797153941224939E-6</v>
      </c>
      <c r="W131">
        <f t="shared" si="41"/>
        <v>5.2951550054929968E-6</v>
      </c>
      <c r="X131">
        <f t="shared" si="41"/>
        <v>5.3429148928865694E-6</v>
      </c>
      <c r="Y131">
        <f t="shared" si="41"/>
        <v>5.1337046827794561E-6</v>
      </c>
      <c r="Z131">
        <f t="shared" si="41"/>
        <v>5.361660601483109E-6</v>
      </c>
      <c r="AA131">
        <f t="shared" si="41"/>
        <v>9.5945567838505905E-6</v>
      </c>
      <c r="AB131">
        <f t="shared" si="41"/>
        <v>1.0170960931062893E-5</v>
      </c>
      <c r="AC131">
        <f t="shared" si="41"/>
        <v>1.1091295317220544E-5</v>
      </c>
      <c r="AD131">
        <f t="shared" si="41"/>
        <v>1.1194091595715464E-5</v>
      </c>
      <c r="AE131">
        <f t="shared" si="41"/>
        <v>1.0949464432848119E-5</v>
      </c>
      <c r="AF131">
        <f t="shared" si="41"/>
        <v>9.1156962372974462E-6</v>
      </c>
      <c r="AG131">
        <f t="shared" si="41"/>
        <v>9.6655537627025546E-6</v>
      </c>
    </row>
    <row r="132" spans="1:33" x14ac:dyDescent="0.25">
      <c r="A132" t="s">
        <v>135</v>
      </c>
      <c r="B132" t="s">
        <v>250</v>
      </c>
      <c r="C132" t="s">
        <v>133</v>
      </c>
      <c r="D132" s="5">
        <v>42.008000000000003</v>
      </c>
      <c r="E132">
        <f t="shared" ref="E132:AG132" si="42">E47/$D132</f>
        <v>3.7575176156922488E-6</v>
      </c>
      <c r="F132">
        <f t="shared" si="42"/>
        <v>4.7960388497429065E-6</v>
      </c>
      <c r="G132">
        <f t="shared" si="42"/>
        <v>4.8901971053132736E-6</v>
      </c>
      <c r="H132">
        <f t="shared" si="42"/>
        <v>5.0914444867644251E-6</v>
      </c>
      <c r="I132">
        <f t="shared" si="42"/>
        <v>5.5233907827080553E-6</v>
      </c>
      <c r="J132">
        <f t="shared" si="42"/>
        <v>5.4114501999619119E-6</v>
      </c>
      <c r="K132">
        <f t="shared" si="42"/>
        <v>4.7191915825557034E-6</v>
      </c>
      <c r="L132">
        <f t="shared" si="42"/>
        <v>5.5815297086269277E-6</v>
      </c>
      <c r="M132">
        <f t="shared" si="42"/>
        <v>5.9626761569224909E-6</v>
      </c>
      <c r="N132">
        <f t="shared" si="42"/>
        <v>5.6540254237288134E-6</v>
      </c>
      <c r="O132">
        <f t="shared" si="42"/>
        <v>4.5310940773186056E-6</v>
      </c>
      <c r="P132">
        <f t="shared" si="42"/>
        <v>6.0037802323366976E-6</v>
      </c>
      <c r="Q132">
        <f t="shared" si="42"/>
        <v>6.0755546562559511E-6</v>
      </c>
      <c r="R132">
        <f t="shared" si="42"/>
        <v>7.1098743096553038E-6</v>
      </c>
      <c r="S132">
        <f t="shared" si="42"/>
        <v>7.5818129880022845E-6</v>
      </c>
      <c r="T132">
        <f t="shared" si="42"/>
        <v>3.1432798514568653E-6</v>
      </c>
      <c r="U132">
        <f t="shared" si="42"/>
        <v>3.0732170062845172E-6</v>
      </c>
      <c r="V132">
        <f t="shared" si="42"/>
        <v>2.7014378213673581E-6</v>
      </c>
      <c r="W132">
        <f t="shared" si="42"/>
        <v>3.2166325461816792E-6</v>
      </c>
      <c r="X132">
        <f t="shared" si="42"/>
        <v>2.995381832031994E-6</v>
      </c>
      <c r="Y132">
        <f t="shared" si="42"/>
        <v>2.4188130832222434E-6</v>
      </c>
      <c r="Z132">
        <f t="shared" si="42"/>
        <v>3.9828104170634159E-6</v>
      </c>
      <c r="AA132">
        <f t="shared" si="42"/>
        <v>5.2676871072176725E-6</v>
      </c>
      <c r="AB132">
        <f t="shared" si="42"/>
        <v>6.8650566558750711E-6</v>
      </c>
      <c r="AC132">
        <f t="shared" si="42"/>
        <v>6.6095053323176537E-6</v>
      </c>
      <c r="AD132">
        <f t="shared" si="42"/>
        <v>6.1201771091220712E-6</v>
      </c>
      <c r="AE132">
        <f t="shared" si="42"/>
        <v>5.1290111407350972E-6</v>
      </c>
      <c r="AF132">
        <f t="shared" si="42"/>
        <v>5.9293586935821745E-6</v>
      </c>
      <c r="AG132">
        <f t="shared" si="42"/>
        <v>6.1122738525995049E-6</v>
      </c>
    </row>
    <row r="133" spans="1:33" x14ac:dyDescent="0.25">
      <c r="A133" t="s">
        <v>120</v>
      </c>
      <c r="B133" t="s">
        <v>251</v>
      </c>
      <c r="C133" t="s">
        <v>118</v>
      </c>
      <c r="D133" s="5">
        <v>23.736000000000001</v>
      </c>
      <c r="E133">
        <f t="shared" ref="E133:AG133" si="43">E48/$D133</f>
        <v>4.0093002190765082E-6</v>
      </c>
      <c r="F133">
        <f t="shared" si="43"/>
        <v>5.4940849342770469E-6</v>
      </c>
      <c r="G133">
        <f t="shared" si="43"/>
        <v>5.9513439501179642E-6</v>
      </c>
      <c r="H133">
        <f t="shared" si="43"/>
        <v>6.0387091338051907E-6</v>
      </c>
      <c r="I133">
        <f t="shared" si="43"/>
        <v>8.0152131782945736E-6</v>
      </c>
      <c r="J133">
        <f t="shared" si="43"/>
        <v>7.9481125716211658E-6</v>
      </c>
      <c r="K133">
        <f t="shared" si="43"/>
        <v>5.9299797775530835E-6</v>
      </c>
      <c r="L133">
        <f t="shared" si="43"/>
        <v>6.8917846309403431E-6</v>
      </c>
      <c r="M133">
        <f t="shared" si="43"/>
        <v>8.9788549039433771E-6</v>
      </c>
      <c r="N133">
        <f t="shared" si="43"/>
        <v>7.7533619817997984E-6</v>
      </c>
      <c r="O133">
        <f t="shared" si="43"/>
        <v>5.5681833501853717E-6</v>
      </c>
      <c r="P133">
        <f t="shared" si="43"/>
        <v>6.2026626221772832E-6</v>
      </c>
      <c r="Q133">
        <f t="shared" si="43"/>
        <v>6.9031681833501852E-6</v>
      </c>
      <c r="R133">
        <f t="shared" si="43"/>
        <v>6.8934614088304674E-6</v>
      </c>
      <c r="S133">
        <f t="shared" si="43"/>
        <v>7.9876390293225472E-6</v>
      </c>
      <c r="T133">
        <f t="shared" si="43"/>
        <v>5.399342770475227E-6</v>
      </c>
      <c r="U133">
        <f t="shared" si="43"/>
        <v>5.1047185709470843E-6</v>
      </c>
      <c r="V133">
        <f t="shared" si="43"/>
        <v>4.5450749915739804E-6</v>
      </c>
      <c r="W133">
        <f t="shared" si="43"/>
        <v>4.3397371081900908E-6</v>
      </c>
      <c r="X133">
        <f t="shared" si="43"/>
        <v>4.1272042467138527E-6</v>
      </c>
      <c r="Y133">
        <f t="shared" si="43"/>
        <v>4.4217307044152341E-6</v>
      </c>
      <c r="Z133">
        <f t="shared" si="43"/>
        <v>4.0449254297269963E-6</v>
      </c>
      <c r="AA133">
        <f t="shared" si="43"/>
        <v>8.0461745871250411E-6</v>
      </c>
      <c r="AB133">
        <f t="shared" si="43"/>
        <v>8.2336703741152676E-6</v>
      </c>
      <c r="AC133">
        <f t="shared" si="43"/>
        <v>8.4238287832827765E-6</v>
      </c>
      <c r="AD133">
        <f t="shared" si="43"/>
        <v>7.9286147623862485E-6</v>
      </c>
      <c r="AE133">
        <f t="shared" si="43"/>
        <v>7.5829583754634316E-6</v>
      </c>
      <c r="AF133">
        <f t="shared" si="43"/>
        <v>7.3918225480283114E-6</v>
      </c>
      <c r="AG133">
        <f t="shared" si="43"/>
        <v>7.264480114593866E-6</v>
      </c>
    </row>
    <row r="134" spans="1:33" x14ac:dyDescent="0.25">
      <c r="A134" t="s">
        <v>185</v>
      </c>
      <c r="B134" t="s">
        <v>252</v>
      </c>
      <c r="C134" t="s">
        <v>184</v>
      </c>
      <c r="D134" s="5">
        <v>23.145</v>
      </c>
      <c r="E134">
        <f t="shared" ref="E134:AG134" si="44">E49/$D134</f>
        <v>2.6297334197450855E-6</v>
      </c>
      <c r="F134">
        <f t="shared" si="44"/>
        <v>3.5466333981421477E-6</v>
      </c>
      <c r="G134">
        <f t="shared" si="44"/>
        <v>4.2916215165262474E-6</v>
      </c>
      <c r="H134">
        <f t="shared" si="44"/>
        <v>4.6548152948801042E-6</v>
      </c>
      <c r="I134">
        <f t="shared" si="44"/>
        <v>4.7201080146899977E-6</v>
      </c>
      <c r="J134">
        <f t="shared" si="44"/>
        <v>5.3024195290559519E-6</v>
      </c>
      <c r="K134">
        <f t="shared" si="44"/>
        <v>4.1091976668826958E-6</v>
      </c>
      <c r="L134">
        <f t="shared" si="44"/>
        <v>4.0586718513717867E-6</v>
      </c>
      <c r="M134">
        <f t="shared" si="44"/>
        <v>5.7170533592568591E-6</v>
      </c>
      <c r="N134">
        <f t="shared" si="44"/>
        <v>4.7936703391661273E-6</v>
      </c>
      <c r="O134">
        <f t="shared" si="44"/>
        <v>3.3604091596457118E-6</v>
      </c>
      <c r="P134">
        <f t="shared" si="44"/>
        <v>4.0014689997839709E-6</v>
      </c>
      <c r="Q134">
        <f t="shared" si="44"/>
        <v>4.3655605962410893E-6</v>
      </c>
      <c r="R134">
        <f t="shared" si="44"/>
        <v>4.7819399438323611E-6</v>
      </c>
      <c r="S134">
        <f t="shared" si="44"/>
        <v>4.8796241088788082E-6</v>
      </c>
      <c r="T134">
        <f t="shared" si="44"/>
        <v>4.2426947504860663E-6</v>
      </c>
      <c r="U134">
        <f t="shared" si="44"/>
        <v>2.9319356232447612E-6</v>
      </c>
      <c r="V134">
        <f t="shared" si="44"/>
        <v>3.3664873622812704E-6</v>
      </c>
      <c r="W134">
        <f t="shared" si="44"/>
        <v>2.8598193994383233E-6</v>
      </c>
      <c r="X134">
        <f t="shared" si="44"/>
        <v>2.9595752862389284E-6</v>
      </c>
      <c r="Y134">
        <f t="shared" si="44"/>
        <v>2.603349751566213E-6</v>
      </c>
      <c r="Z134">
        <f t="shared" si="44"/>
        <v>2.6859580903002808E-6</v>
      </c>
      <c r="AA134">
        <f t="shared" si="44"/>
        <v>3.749049470728019E-6</v>
      </c>
      <c r="AB134">
        <f t="shared" si="44"/>
        <v>3.9647219701879458E-6</v>
      </c>
      <c r="AC134">
        <f t="shared" si="44"/>
        <v>4.1506649384316264E-6</v>
      </c>
      <c r="AD134">
        <f t="shared" si="44"/>
        <v>3.8917001512205663E-6</v>
      </c>
      <c r="AE134">
        <f t="shared" si="44"/>
        <v>3.7048662778137829E-6</v>
      </c>
      <c r="AF134">
        <f t="shared" si="44"/>
        <v>4.4133160509829336E-6</v>
      </c>
      <c r="AG134">
        <f t="shared" si="44"/>
        <v>4.7217282350399656E-6</v>
      </c>
    </row>
    <row r="135" spans="1:33" x14ac:dyDescent="0.25">
      <c r="A135" t="s">
        <v>150</v>
      </c>
      <c r="B135" t="s">
        <v>253</v>
      </c>
      <c r="C135" t="s">
        <v>148</v>
      </c>
      <c r="D135" s="5">
        <v>12.614000000000001</v>
      </c>
      <c r="E135">
        <f t="shared" ref="E135:AG135" si="45">E50/$D135</f>
        <v>0</v>
      </c>
      <c r="F135">
        <f t="shared" si="45"/>
        <v>0</v>
      </c>
      <c r="G135">
        <f t="shared" si="45"/>
        <v>0</v>
      </c>
      <c r="H135">
        <f t="shared" si="45"/>
        <v>3.248132234025686E-6</v>
      </c>
      <c r="I135">
        <f t="shared" si="45"/>
        <v>2.9097518630093543E-6</v>
      </c>
      <c r="J135">
        <f t="shared" si="45"/>
        <v>3.0359679720944981E-6</v>
      </c>
      <c r="K135">
        <f t="shared" si="45"/>
        <v>3.766998573014111E-6</v>
      </c>
      <c r="L135">
        <f t="shared" si="45"/>
        <v>0</v>
      </c>
      <c r="M135">
        <f t="shared" si="45"/>
        <v>3.7156334231805928E-6</v>
      </c>
      <c r="N135">
        <f t="shared" si="45"/>
        <v>0</v>
      </c>
      <c r="O135">
        <f t="shared" si="45"/>
        <v>3.2669272237196762E-6</v>
      </c>
      <c r="P135">
        <f t="shared" si="45"/>
        <v>0</v>
      </c>
      <c r="Q135">
        <f t="shared" si="45"/>
        <v>3.0493412081813859E-6</v>
      </c>
      <c r="R135">
        <f t="shared" si="45"/>
        <v>0</v>
      </c>
      <c r="S135">
        <f t="shared" si="45"/>
        <v>3.9623394640875215E-6</v>
      </c>
      <c r="T135">
        <f t="shared" si="45"/>
        <v>0</v>
      </c>
      <c r="U135">
        <f t="shared" si="45"/>
        <v>0</v>
      </c>
      <c r="V135">
        <f t="shared" si="45"/>
        <v>0</v>
      </c>
      <c r="W135">
        <f t="shared" si="45"/>
        <v>0</v>
      </c>
      <c r="X135">
        <f t="shared" si="45"/>
        <v>0</v>
      </c>
      <c r="Y135">
        <f t="shared" si="45"/>
        <v>0</v>
      </c>
      <c r="Z135">
        <f t="shared" si="45"/>
        <v>0</v>
      </c>
      <c r="AA135">
        <f t="shared" si="45"/>
        <v>5.8871325511336609E-6</v>
      </c>
      <c r="AB135">
        <f t="shared" si="45"/>
        <v>0</v>
      </c>
      <c r="AC135">
        <f t="shared" si="45"/>
        <v>0</v>
      </c>
      <c r="AD135">
        <f t="shared" si="45"/>
        <v>0</v>
      </c>
      <c r="AE135">
        <f t="shared" si="45"/>
        <v>0</v>
      </c>
      <c r="AF135">
        <f t="shared" si="45"/>
        <v>0</v>
      </c>
      <c r="AG135">
        <f t="shared" si="45"/>
        <v>2.6887854764547328E-6</v>
      </c>
    </row>
    <row r="136" spans="1:33" x14ac:dyDescent="0.25">
      <c r="A136" t="s">
        <v>162</v>
      </c>
      <c r="B136" t="s">
        <v>254</v>
      </c>
      <c r="C136" t="s">
        <v>160</v>
      </c>
      <c r="D136" s="5">
        <v>77.375</v>
      </c>
      <c r="E136">
        <f t="shared" ref="E136:AG136" si="46">E51/$D136</f>
        <v>3.1627851373182551E-6</v>
      </c>
      <c r="F136">
        <f t="shared" si="46"/>
        <v>4.0646940226171244E-6</v>
      </c>
      <c r="G136">
        <f t="shared" si="46"/>
        <v>4.4113667205169622E-6</v>
      </c>
      <c r="H136">
        <f t="shared" si="46"/>
        <v>4.4271276252019387E-6</v>
      </c>
      <c r="I136">
        <f t="shared" si="46"/>
        <v>4.7186158319870758E-6</v>
      </c>
      <c r="J136">
        <f t="shared" si="46"/>
        <v>4.8195153473344104E-6</v>
      </c>
      <c r="K136">
        <f t="shared" si="46"/>
        <v>4.043968982229402E-6</v>
      </c>
      <c r="L136">
        <f t="shared" si="46"/>
        <v>4.4420019386106625E-6</v>
      </c>
      <c r="M136">
        <f t="shared" si="46"/>
        <v>4.6019399030694672E-6</v>
      </c>
      <c r="N136">
        <f t="shared" si="46"/>
        <v>4.1663948303715668E-6</v>
      </c>
      <c r="O136">
        <f t="shared" si="46"/>
        <v>3.827943134087237E-6</v>
      </c>
      <c r="P136">
        <f t="shared" si="46"/>
        <v>4.5462772213247171E-6</v>
      </c>
      <c r="Q136">
        <f t="shared" si="46"/>
        <v>4.6215495961227787E-6</v>
      </c>
      <c r="R136">
        <f t="shared" si="46"/>
        <v>4.8935625201938609E-6</v>
      </c>
      <c r="S136">
        <f t="shared" si="46"/>
        <v>4.9851915993537962E-6</v>
      </c>
      <c r="T136">
        <f t="shared" si="46"/>
        <v>3.1134810985460421E-6</v>
      </c>
      <c r="U136">
        <f t="shared" si="46"/>
        <v>3.1500510500807754E-6</v>
      </c>
      <c r="V136">
        <f t="shared" si="46"/>
        <v>3.1145499192245556E-6</v>
      </c>
      <c r="W136">
        <f t="shared" si="46"/>
        <v>3.1868807754442647E-6</v>
      </c>
      <c r="X136">
        <f t="shared" si="46"/>
        <v>2.8087004846526655E-6</v>
      </c>
      <c r="Y136">
        <f t="shared" si="46"/>
        <v>3.1400633279483036E-6</v>
      </c>
      <c r="Z136">
        <f t="shared" si="46"/>
        <v>3.3935211631663975E-6</v>
      </c>
      <c r="AA136">
        <f t="shared" si="46"/>
        <v>4.728563489499192E-6</v>
      </c>
      <c r="AB136">
        <f t="shared" si="46"/>
        <v>4.6631198707592894E-6</v>
      </c>
      <c r="AC136">
        <f t="shared" si="46"/>
        <v>4.3071250403877217E-6</v>
      </c>
      <c r="AD136">
        <f t="shared" si="46"/>
        <v>3.9666184168012925E-6</v>
      </c>
      <c r="AE136">
        <f t="shared" si="46"/>
        <v>3.5184801292407108E-6</v>
      </c>
      <c r="AF136">
        <f t="shared" si="46"/>
        <v>5.19581647819063E-6</v>
      </c>
      <c r="AG136">
        <f t="shared" si="46"/>
        <v>5.5525247172859452E-6</v>
      </c>
    </row>
    <row r="137" spans="1:33" x14ac:dyDescent="0.25">
      <c r="A137" t="s">
        <v>156</v>
      </c>
      <c r="B137" t="s">
        <v>255</v>
      </c>
      <c r="C137" t="s">
        <v>154</v>
      </c>
      <c r="D137" s="5">
        <v>65.600999999999999</v>
      </c>
      <c r="E137">
        <f t="shared" ref="E137:AG137" si="47">E52/$D137</f>
        <v>3.3738068017255835E-6</v>
      </c>
      <c r="F137">
        <f t="shared" si="47"/>
        <v>3.1353439734150394E-6</v>
      </c>
      <c r="G137">
        <f t="shared" si="47"/>
        <v>4.2678236612246765E-6</v>
      </c>
      <c r="H137">
        <f t="shared" si="47"/>
        <v>4.8061050898614348E-6</v>
      </c>
      <c r="I137">
        <f t="shared" si="47"/>
        <v>4.7923156659197264E-6</v>
      </c>
      <c r="J137">
        <f t="shared" si="47"/>
        <v>5.3630859285681627E-6</v>
      </c>
      <c r="K137">
        <f t="shared" si="47"/>
        <v>4.4598481730461423E-6</v>
      </c>
      <c r="L137">
        <f t="shared" si="47"/>
        <v>4.8841633511684277E-6</v>
      </c>
      <c r="M137">
        <f t="shared" si="47"/>
        <v>5.2543513056203414E-6</v>
      </c>
      <c r="N137">
        <f t="shared" si="47"/>
        <v>4.879286901114312E-6</v>
      </c>
      <c r="O137">
        <f t="shared" si="47"/>
        <v>3.8623191719638426E-6</v>
      </c>
      <c r="P137">
        <f t="shared" si="47"/>
        <v>4.7684867608725477E-6</v>
      </c>
      <c r="Q137">
        <f t="shared" si="47"/>
        <v>5.2591789759302455E-6</v>
      </c>
      <c r="R137">
        <f t="shared" si="47"/>
        <v>5.6845109068459317E-6</v>
      </c>
      <c r="S137">
        <f t="shared" si="47"/>
        <v>5.8626850200454265E-6</v>
      </c>
      <c r="T137">
        <f t="shared" si="47"/>
        <v>3.4448880352433654E-6</v>
      </c>
      <c r="U137">
        <f t="shared" si="47"/>
        <v>2.9546942881968262E-6</v>
      </c>
      <c r="V137">
        <f t="shared" si="47"/>
        <v>2.3849514489108396E-6</v>
      </c>
      <c r="W137">
        <f t="shared" si="47"/>
        <v>2.8014435755552506E-6</v>
      </c>
      <c r="X137">
        <f t="shared" si="47"/>
        <v>2.654733921738998E-6</v>
      </c>
      <c r="Y137">
        <f t="shared" si="47"/>
        <v>2.5742854529656559E-6</v>
      </c>
      <c r="Z137">
        <f t="shared" si="47"/>
        <v>3.1132543711223917E-6</v>
      </c>
      <c r="AA137">
        <f t="shared" si="47"/>
        <v>4.4239584762427402E-6</v>
      </c>
      <c r="AB137">
        <f t="shared" si="47"/>
        <v>5.3188640417066816E-6</v>
      </c>
      <c r="AC137">
        <f t="shared" si="47"/>
        <v>4.7867944086218201E-6</v>
      </c>
      <c r="AD137">
        <f t="shared" si="47"/>
        <v>4.4339400314019604E-6</v>
      </c>
      <c r="AE137">
        <f t="shared" si="47"/>
        <v>3.9158122589594673E-6</v>
      </c>
      <c r="AF137">
        <f t="shared" si="47"/>
        <v>5.0120303044160917E-6</v>
      </c>
      <c r="AG137">
        <f t="shared" si="47"/>
        <v>5.5936235728113903E-6</v>
      </c>
    </row>
    <row r="138" spans="1:33" x14ac:dyDescent="0.25">
      <c r="A138" t="s">
        <v>153</v>
      </c>
      <c r="B138" t="s">
        <v>256</v>
      </c>
      <c r="C138" t="s">
        <v>151</v>
      </c>
      <c r="D138" s="5">
        <v>60.694000000000003</v>
      </c>
      <c r="E138">
        <f t="shared" ref="E138:AG138" si="48">E53/$D138</f>
        <v>2.4476653375951497E-6</v>
      </c>
      <c r="F138">
        <f t="shared" si="48"/>
        <v>2.7741374765215667E-6</v>
      </c>
      <c r="G138">
        <f t="shared" si="48"/>
        <v>0</v>
      </c>
      <c r="H138">
        <f t="shared" si="48"/>
        <v>3.996403268856889E-6</v>
      </c>
      <c r="I138">
        <f t="shared" si="48"/>
        <v>3.9211272942959759E-6</v>
      </c>
      <c r="J138">
        <f t="shared" si="48"/>
        <v>4.4289649718258812E-6</v>
      </c>
      <c r="K138">
        <f t="shared" si="48"/>
        <v>0</v>
      </c>
      <c r="L138">
        <f t="shared" si="48"/>
        <v>5.615034435034764E-6</v>
      </c>
      <c r="M138">
        <f t="shared" si="48"/>
        <v>5.3827066925890533E-6</v>
      </c>
      <c r="N138">
        <f t="shared" si="48"/>
        <v>5.5431492404521032E-6</v>
      </c>
      <c r="O138">
        <f t="shared" si="48"/>
        <v>3.3451774475236432E-6</v>
      </c>
      <c r="P138">
        <f t="shared" si="48"/>
        <v>4.0004497973440537E-6</v>
      </c>
      <c r="Q138">
        <f t="shared" si="48"/>
        <v>0</v>
      </c>
      <c r="R138">
        <f t="shared" si="48"/>
        <v>4.6418113816851741E-6</v>
      </c>
      <c r="S138">
        <f t="shared" si="48"/>
        <v>5.5520199690249446E-6</v>
      </c>
      <c r="T138">
        <f t="shared" si="48"/>
        <v>0</v>
      </c>
      <c r="U138">
        <f t="shared" si="48"/>
        <v>0</v>
      </c>
      <c r="V138">
        <f t="shared" si="48"/>
        <v>0</v>
      </c>
      <c r="W138">
        <f t="shared" si="48"/>
        <v>0</v>
      </c>
      <c r="X138">
        <f t="shared" si="48"/>
        <v>0</v>
      </c>
      <c r="Y138">
        <f t="shared" si="48"/>
        <v>0</v>
      </c>
      <c r="Z138">
        <f t="shared" si="48"/>
        <v>0</v>
      </c>
      <c r="AA138">
        <f t="shared" si="48"/>
        <v>0</v>
      </c>
      <c r="AB138">
        <f t="shared" si="48"/>
        <v>3.3036939400929249E-6</v>
      </c>
      <c r="AC138">
        <f t="shared" si="48"/>
        <v>3.8107144034006657E-6</v>
      </c>
      <c r="AD138">
        <f t="shared" si="48"/>
        <v>0</v>
      </c>
      <c r="AE138">
        <f t="shared" si="48"/>
        <v>0</v>
      </c>
      <c r="AF138">
        <f t="shared" si="48"/>
        <v>0</v>
      </c>
      <c r="AG138">
        <f t="shared" si="48"/>
        <v>3.5369031535242362E-6</v>
      </c>
    </row>
    <row r="139" spans="1:33" x14ac:dyDescent="0.25">
      <c r="D139" s="5"/>
    </row>
    <row r="140" spans="1:33" x14ac:dyDescent="0.25">
      <c r="A140" t="s">
        <v>21</v>
      </c>
      <c r="D140" s="5"/>
      <c r="E140">
        <f t="shared" ref="E140:AG140" si="49">AVERAGE(E126:E134,E136:E137)</f>
        <v>4.8992093679679073E-6</v>
      </c>
      <c r="F140">
        <f t="shared" si="49"/>
        <v>6.7932875941810333E-6</v>
      </c>
      <c r="G140">
        <f t="shared" si="49"/>
        <v>7.7981874650292132E-6</v>
      </c>
      <c r="H140">
        <f t="shared" si="49"/>
        <v>8.1895183482580259E-6</v>
      </c>
      <c r="I140">
        <f t="shared" si="49"/>
        <v>9.042663642354584E-6</v>
      </c>
      <c r="J140">
        <f t="shared" si="49"/>
        <v>9.1822708876219408E-6</v>
      </c>
      <c r="K140">
        <f t="shared" si="49"/>
        <v>7.5194582390830012E-6</v>
      </c>
      <c r="L140">
        <f t="shared" si="49"/>
        <v>7.9052878985033005E-6</v>
      </c>
      <c r="M140">
        <f t="shared" si="49"/>
        <v>9.3263748053245281E-6</v>
      </c>
      <c r="N140">
        <f t="shared" si="49"/>
        <v>8.3042348791824204E-6</v>
      </c>
      <c r="O140">
        <f t="shared" si="49"/>
        <v>6.3698987714920233E-6</v>
      </c>
      <c r="P140">
        <f t="shared" si="49"/>
        <v>8.0069009011845203E-6</v>
      </c>
      <c r="Q140">
        <f t="shared" si="49"/>
        <v>8.399475593430505E-6</v>
      </c>
      <c r="R140">
        <f t="shared" si="49"/>
        <v>8.6139103628379993E-6</v>
      </c>
      <c r="S140">
        <f t="shared" si="49"/>
        <v>9.3735419015655008E-6</v>
      </c>
      <c r="T140">
        <f t="shared" si="49"/>
        <v>5.4089181274161729E-6</v>
      </c>
      <c r="U140">
        <f t="shared" si="49"/>
        <v>5.0364368694916276E-6</v>
      </c>
      <c r="V140">
        <f t="shared" si="49"/>
        <v>4.6632999452765978E-6</v>
      </c>
      <c r="W140">
        <f t="shared" si="49"/>
        <v>4.7257628904460513E-6</v>
      </c>
      <c r="X140">
        <f t="shared" si="49"/>
        <v>4.70851237182681E-6</v>
      </c>
      <c r="Y140">
        <f t="shared" si="49"/>
        <v>4.5656681046048549E-6</v>
      </c>
      <c r="Z140">
        <f t="shared" si="49"/>
        <v>4.8492424188408602E-6</v>
      </c>
      <c r="AA140">
        <f t="shared" si="49"/>
        <v>8.3802860939088116E-6</v>
      </c>
      <c r="AB140">
        <f t="shared" si="49"/>
        <v>8.7647877758002875E-6</v>
      </c>
      <c r="AC140">
        <f t="shared" si="49"/>
        <v>9.2789550662802187E-6</v>
      </c>
      <c r="AD140">
        <f t="shared" si="49"/>
        <v>9.0917297463453673E-6</v>
      </c>
      <c r="AE140">
        <f>AVERAGE(AE126:AE134,AE136:AE137)</f>
        <v>8.5875628463296642E-6</v>
      </c>
      <c r="AF140">
        <f t="shared" si="49"/>
        <v>8.4683949217276655E-6</v>
      </c>
      <c r="AG140">
        <f t="shared" si="49"/>
        <v>8.7563491289619862E-6</v>
      </c>
    </row>
    <row r="142" spans="1:33" x14ac:dyDescent="0.25">
      <c r="A142" t="s">
        <v>93</v>
      </c>
      <c r="B142" t="s">
        <v>257</v>
      </c>
      <c r="C142" t="s">
        <v>91</v>
      </c>
      <c r="D142" s="5">
        <v>63.722000000000001</v>
      </c>
      <c r="E142">
        <f t="shared" ref="E142:AG142" si="50">E55/$D142</f>
        <v>3.9048491886632564E-5</v>
      </c>
      <c r="F142">
        <f t="shared" si="50"/>
        <v>3.3018988732305957E-5</v>
      </c>
      <c r="G142">
        <f t="shared" si="50"/>
        <v>2.8771852735319043E-5</v>
      </c>
      <c r="H142">
        <f t="shared" si="50"/>
        <v>2.5369856564451838E-5</v>
      </c>
      <c r="I142">
        <f t="shared" si="50"/>
        <v>2.5500266783842315E-5</v>
      </c>
      <c r="J142">
        <f t="shared" si="50"/>
        <v>2.3958852515614702E-5</v>
      </c>
      <c r="K142">
        <f t="shared" si="50"/>
        <v>2.8279244217067885E-5</v>
      </c>
      <c r="L142">
        <f t="shared" si="50"/>
        <v>2.7329368193088728E-5</v>
      </c>
      <c r="M142">
        <f t="shared" si="50"/>
        <v>2.3610919305734282E-5</v>
      </c>
      <c r="N142">
        <f t="shared" si="50"/>
        <v>2.6422444367722291E-5</v>
      </c>
      <c r="O142">
        <f t="shared" si="50"/>
        <v>3.34054486676501E-5</v>
      </c>
      <c r="P142">
        <f t="shared" si="50"/>
        <v>2.7615486017388026E-5</v>
      </c>
      <c r="Q142">
        <f t="shared" si="50"/>
        <v>2.5787341891340511E-5</v>
      </c>
      <c r="R142">
        <f t="shared" si="50"/>
        <v>2.6471877844386552E-5</v>
      </c>
      <c r="S142">
        <f t="shared" si="50"/>
        <v>2.5098317692476695E-5</v>
      </c>
      <c r="T142">
        <f t="shared" si="50"/>
        <v>5.0783151815699441E-5</v>
      </c>
      <c r="U142">
        <f t="shared" si="50"/>
        <v>5.7014578952324158E-5</v>
      </c>
      <c r="V142">
        <f t="shared" si="50"/>
        <v>5.988729167320549E-5</v>
      </c>
      <c r="W142">
        <f t="shared" si="50"/>
        <v>6.204453720849941E-5</v>
      </c>
      <c r="X142">
        <f t="shared" si="50"/>
        <v>3.7355246225793292E-5</v>
      </c>
      <c r="Y142">
        <f t="shared" si="50"/>
        <v>3.4735067951413958E-5</v>
      </c>
      <c r="Z142">
        <f t="shared" si="50"/>
        <v>3.7872697027714131E-5</v>
      </c>
      <c r="AA142">
        <f t="shared" si="50"/>
        <v>6.0091004676563828E-5</v>
      </c>
      <c r="AB142">
        <f t="shared" si="50"/>
        <v>5.2035654875867048E-5</v>
      </c>
      <c r="AC142">
        <f t="shared" si="50"/>
        <v>4.3701892595963715E-5</v>
      </c>
      <c r="AD142">
        <f t="shared" si="50"/>
        <v>3.65681554251279E-5</v>
      </c>
      <c r="AE142">
        <f t="shared" si="50"/>
        <v>3.0025705407865412E-5</v>
      </c>
      <c r="AF142">
        <f t="shared" si="50"/>
        <v>5.8764272935563854E-5</v>
      </c>
      <c r="AG142">
        <f t="shared" si="50"/>
        <v>6.1288769969555264E-5</v>
      </c>
    </row>
    <row r="143" spans="1:33" x14ac:dyDescent="0.25">
      <c r="A143" t="s">
        <v>90</v>
      </c>
      <c r="B143" t="s">
        <v>258</v>
      </c>
      <c r="C143" t="s">
        <v>88</v>
      </c>
      <c r="D143" s="5">
        <v>56.963999999999999</v>
      </c>
      <c r="E143">
        <f t="shared" ref="E143:AG143" si="51">E56/$D143</f>
        <v>1.6712016361210589E-5</v>
      </c>
      <c r="F143">
        <f t="shared" si="51"/>
        <v>1.4376915244715961E-5</v>
      </c>
      <c r="G143">
        <f t="shared" si="51"/>
        <v>1.2674289024647146E-5</v>
      </c>
      <c r="H143">
        <f t="shared" si="51"/>
        <v>1.1957429253563656E-5</v>
      </c>
      <c r="I143">
        <f t="shared" si="51"/>
        <v>1.1985941998455164E-5</v>
      </c>
      <c r="J143">
        <f t="shared" si="51"/>
        <v>1.0864021136156169E-5</v>
      </c>
      <c r="K143">
        <f t="shared" si="51"/>
        <v>1.2652454181588372E-5</v>
      </c>
      <c r="L143">
        <f t="shared" si="51"/>
        <v>1.1545117969243732E-5</v>
      </c>
      <c r="M143">
        <f t="shared" si="51"/>
        <v>1.0507980478898952E-5</v>
      </c>
      <c r="N143">
        <f t="shared" si="51"/>
        <v>1.1330025981321537E-5</v>
      </c>
      <c r="O143">
        <f t="shared" si="51"/>
        <v>1.4717870936029774E-5</v>
      </c>
      <c r="P143">
        <f t="shared" si="51"/>
        <v>1.2268715328979707E-5</v>
      </c>
      <c r="Q143">
        <f t="shared" si="51"/>
        <v>1.1185611965451865E-5</v>
      </c>
      <c r="R143">
        <f t="shared" si="51"/>
        <v>1.1693408117407487E-5</v>
      </c>
      <c r="S143">
        <f t="shared" si="51"/>
        <v>1.0980761533600169E-5</v>
      </c>
      <c r="T143">
        <f t="shared" si="51"/>
        <v>2.0378467102029355E-5</v>
      </c>
      <c r="U143">
        <f t="shared" si="51"/>
        <v>2.2362158556281162E-5</v>
      </c>
      <c r="V143">
        <f t="shared" si="51"/>
        <v>2.5390211361561688E-5</v>
      </c>
      <c r="W143">
        <f t="shared" si="51"/>
        <v>2.5963731479530933E-5</v>
      </c>
      <c r="X143">
        <f t="shared" si="51"/>
        <v>1.5286621374903448E-5</v>
      </c>
      <c r="Y143">
        <f t="shared" si="51"/>
        <v>1.6805180464854997E-5</v>
      </c>
      <c r="Z143">
        <f t="shared" si="51"/>
        <v>1.6460099360999932E-5</v>
      </c>
      <c r="AA143">
        <f t="shared" si="51"/>
        <v>2.5719471947194719E-5</v>
      </c>
      <c r="AB143">
        <f t="shared" si="51"/>
        <v>2.074601502703462E-5</v>
      </c>
      <c r="AC143">
        <f t="shared" si="51"/>
        <v>1.5968144793202727E-5</v>
      </c>
      <c r="AD143">
        <f t="shared" si="51"/>
        <v>1.2715869672073591E-5</v>
      </c>
      <c r="AE143">
        <f t="shared" si="51"/>
        <v>1.0373349834983497E-5</v>
      </c>
      <c r="AF143">
        <f t="shared" si="51"/>
        <v>2.6306351379818832E-5</v>
      </c>
      <c r="AG143">
        <f t="shared" si="51"/>
        <v>2.8244838845586688E-5</v>
      </c>
    </row>
    <row r="144" spans="1:33" x14ac:dyDescent="0.25">
      <c r="D144" s="5"/>
    </row>
    <row r="145" spans="1:33" x14ac:dyDescent="0.25">
      <c r="A145" t="s">
        <v>21</v>
      </c>
      <c r="D145" s="5"/>
      <c r="E145">
        <f t="shared" ref="E145:AG145" si="52">AVERAGE(E142:E143)</f>
        <v>2.7880254123921576E-5</v>
      </c>
      <c r="F145">
        <f t="shared" si="52"/>
        <v>2.3697951988510958E-5</v>
      </c>
      <c r="G145">
        <f t="shared" si="52"/>
        <v>2.0723070879983094E-5</v>
      </c>
      <c r="H145">
        <f t="shared" si="52"/>
        <v>1.8663642909007746E-5</v>
      </c>
      <c r="I145">
        <f t="shared" si="52"/>
        <v>1.874310439114874E-5</v>
      </c>
      <c r="J145">
        <f t="shared" si="52"/>
        <v>1.7411436825885434E-5</v>
      </c>
      <c r="K145">
        <f t="shared" si="52"/>
        <v>2.0465849199328127E-5</v>
      </c>
      <c r="L145">
        <f t="shared" si="52"/>
        <v>1.9437243081166229E-5</v>
      </c>
      <c r="M145">
        <f t="shared" si="52"/>
        <v>1.7059449892316618E-5</v>
      </c>
      <c r="N145">
        <f t="shared" si="52"/>
        <v>1.8876235174521913E-5</v>
      </c>
      <c r="O145">
        <f t="shared" si="52"/>
        <v>2.4061659801839936E-5</v>
      </c>
      <c r="P145">
        <f t="shared" si="52"/>
        <v>1.9942100673183867E-5</v>
      </c>
      <c r="Q145">
        <f t="shared" si="52"/>
        <v>1.8486476928396189E-5</v>
      </c>
      <c r="R145">
        <f t="shared" si="52"/>
        <v>1.9082642980897019E-5</v>
      </c>
      <c r="S145">
        <f t="shared" si="52"/>
        <v>1.8039539613038431E-5</v>
      </c>
      <c r="T145">
        <f t="shared" si="52"/>
        <v>3.55808094588644E-5</v>
      </c>
      <c r="U145">
        <f t="shared" si="52"/>
        <v>3.9688368754302664E-5</v>
      </c>
      <c r="V145">
        <f t="shared" si="52"/>
        <v>4.2638751517383589E-5</v>
      </c>
      <c r="W145">
        <f t="shared" si="52"/>
        <v>4.4004134344015168E-5</v>
      </c>
      <c r="X145">
        <f t="shared" si="52"/>
        <v>2.6320933800348372E-5</v>
      </c>
      <c r="Y145">
        <f t="shared" si="52"/>
        <v>2.5770124208134479E-5</v>
      </c>
      <c r="Z145">
        <f t="shared" si="52"/>
        <v>2.7166398194357032E-5</v>
      </c>
      <c r="AA145">
        <f t="shared" si="52"/>
        <v>4.2905238311879274E-5</v>
      </c>
      <c r="AB145">
        <f t="shared" si="52"/>
        <v>3.6390834951450836E-5</v>
      </c>
      <c r="AC145">
        <f t="shared" si="52"/>
        <v>2.9835018694583223E-5</v>
      </c>
      <c r="AD145">
        <f t="shared" si="52"/>
        <v>2.4642012548600744E-5</v>
      </c>
      <c r="AE145">
        <f t="shared" si="52"/>
        <v>2.0199527621424454E-5</v>
      </c>
      <c r="AF145">
        <f t="shared" si="52"/>
        <v>4.2535312157691343E-5</v>
      </c>
      <c r="AG145">
        <f t="shared" si="52"/>
        <v>4.4766804407570974E-5</v>
      </c>
    </row>
    <row r="147" spans="1:33" x14ac:dyDescent="0.25">
      <c r="A147" t="s">
        <v>63</v>
      </c>
      <c r="B147" t="s">
        <v>263</v>
      </c>
      <c r="C147" t="s">
        <v>61</v>
      </c>
      <c r="D147" s="5">
        <v>74.915000000000006</v>
      </c>
      <c r="E147">
        <f t="shared" ref="E147:AG147" si="53">E58/$D147</f>
        <v>1.9009984649269171E-5</v>
      </c>
      <c r="F147">
        <f t="shared" si="53"/>
        <v>2.8019568844690648E-5</v>
      </c>
      <c r="G147">
        <f t="shared" si="53"/>
        <v>3.3459133684842817E-5</v>
      </c>
      <c r="H147">
        <f t="shared" si="53"/>
        <v>3.6875872655676435E-5</v>
      </c>
      <c r="I147">
        <f t="shared" si="53"/>
        <v>3.9122672362010275E-5</v>
      </c>
      <c r="J147">
        <f t="shared" si="53"/>
        <v>3.8548915437495825E-5</v>
      </c>
      <c r="K147">
        <f t="shared" si="53"/>
        <v>3.4603604084629243E-5</v>
      </c>
      <c r="L147">
        <f t="shared" si="53"/>
        <v>3.5348221317493162E-5</v>
      </c>
      <c r="M147">
        <f t="shared" si="53"/>
        <v>4.0195821931522386E-5</v>
      </c>
      <c r="N147">
        <f t="shared" si="53"/>
        <v>3.7978428886070878E-5</v>
      </c>
      <c r="O147">
        <f t="shared" si="53"/>
        <v>2.424016552092371E-5</v>
      </c>
      <c r="P147">
        <f t="shared" si="53"/>
        <v>3.0642568244009873E-5</v>
      </c>
      <c r="Q147">
        <f t="shared" si="53"/>
        <v>3.4499072281919507E-5</v>
      </c>
      <c r="R147">
        <f t="shared" si="53"/>
        <v>3.7057478475605682E-5</v>
      </c>
      <c r="S147">
        <f t="shared" si="53"/>
        <v>3.9718707868918106E-5</v>
      </c>
      <c r="T147">
        <f t="shared" si="53"/>
        <v>1.8201828739237802E-5</v>
      </c>
      <c r="U147">
        <f t="shared" si="53"/>
        <v>1.8139504772075016E-5</v>
      </c>
      <c r="V147">
        <f t="shared" si="53"/>
        <v>1.9639631582460118E-5</v>
      </c>
      <c r="W147">
        <f t="shared" si="53"/>
        <v>2.0689768404191416E-5</v>
      </c>
      <c r="X147">
        <f t="shared" si="53"/>
        <v>2.0918080491223386E-5</v>
      </c>
      <c r="Y147">
        <f t="shared" si="53"/>
        <v>2.1925769205099109E-5</v>
      </c>
      <c r="Z147">
        <f t="shared" si="53"/>
        <v>2.1792725088433554E-5</v>
      </c>
      <c r="AA147">
        <f t="shared" si="53"/>
        <v>3.5565494226790362E-5</v>
      </c>
      <c r="AB147">
        <f t="shared" si="53"/>
        <v>3.175537609290529E-5</v>
      </c>
      <c r="AC147">
        <f t="shared" si="53"/>
        <v>2.8173036107588598E-5</v>
      </c>
      <c r="AD147">
        <f t="shared" si="53"/>
        <v>2.4724861509711005E-5</v>
      </c>
      <c r="AE147">
        <f t="shared" si="53"/>
        <v>2.1342962023626776E-5</v>
      </c>
      <c r="AF147">
        <f t="shared" si="53"/>
        <v>3.2728425548955485E-5</v>
      </c>
      <c r="AG147">
        <f t="shared" si="53"/>
        <v>3.4454154708669824E-5</v>
      </c>
    </row>
    <row r="148" spans="1:33" x14ac:dyDescent="0.25">
      <c r="A148" t="s">
        <v>75</v>
      </c>
      <c r="B148" t="s">
        <v>264</v>
      </c>
      <c r="C148" t="s">
        <v>73</v>
      </c>
      <c r="D148" s="5">
        <v>31.004999999999999</v>
      </c>
      <c r="E148">
        <f t="shared" ref="E148:AG148" si="54">E59/$D148</f>
        <v>1.9871511046605387E-5</v>
      </c>
      <c r="F148">
        <f t="shared" si="54"/>
        <v>2.8262983389775845E-5</v>
      </c>
      <c r="G148">
        <f t="shared" si="54"/>
        <v>3.5108885663602647E-5</v>
      </c>
      <c r="H148">
        <f t="shared" si="54"/>
        <v>4.1411998064828253E-5</v>
      </c>
      <c r="I148">
        <f t="shared" si="54"/>
        <v>5.2154200935333011E-5</v>
      </c>
      <c r="J148">
        <f t="shared" si="54"/>
        <v>4.4924979841960972E-5</v>
      </c>
      <c r="K148">
        <f t="shared" si="54"/>
        <v>3.4842767295597484E-5</v>
      </c>
      <c r="L148">
        <f t="shared" si="54"/>
        <v>4.0466505402354457E-5</v>
      </c>
      <c r="M148">
        <f t="shared" si="54"/>
        <v>4.9412610869214649E-5</v>
      </c>
      <c r="N148">
        <f t="shared" si="54"/>
        <v>4.67426221577165E-5</v>
      </c>
      <c r="O148">
        <f t="shared" si="54"/>
        <v>2.6406021609417835E-5</v>
      </c>
      <c r="P148">
        <f t="shared" si="54"/>
        <v>3.2757393968714726E-5</v>
      </c>
      <c r="Q148">
        <f t="shared" si="54"/>
        <v>3.9538880825673277E-5</v>
      </c>
      <c r="R148">
        <f t="shared" si="54"/>
        <v>4.4192904370262861E-5</v>
      </c>
      <c r="S148">
        <f t="shared" si="54"/>
        <v>5.3450733752620544E-5</v>
      </c>
      <c r="T148">
        <f t="shared" si="54"/>
        <v>2.0355516852120626E-5</v>
      </c>
      <c r="U148">
        <f t="shared" si="54"/>
        <v>1.9843721980325754E-5</v>
      </c>
      <c r="V148">
        <f t="shared" si="54"/>
        <v>2.204722141590066E-5</v>
      </c>
      <c r="W148">
        <f t="shared" si="54"/>
        <v>2.1431282051282051E-5</v>
      </c>
      <c r="X148">
        <f t="shared" si="54"/>
        <v>2.1054600870827285E-5</v>
      </c>
      <c r="Y148">
        <f t="shared" si="54"/>
        <v>2.0682589904854056E-5</v>
      </c>
      <c r="Z148">
        <f t="shared" si="54"/>
        <v>2.0386411869053377E-5</v>
      </c>
      <c r="AA148">
        <f t="shared" si="54"/>
        <v>4.3146524754071925E-5</v>
      </c>
      <c r="AB148">
        <f t="shared" si="54"/>
        <v>3.8212933397839061E-5</v>
      </c>
      <c r="AC148">
        <f t="shared" si="54"/>
        <v>3.4486405418480893E-5</v>
      </c>
      <c r="AD148">
        <f t="shared" si="54"/>
        <v>2.9481515884534752E-5</v>
      </c>
      <c r="AE148">
        <f t="shared" si="54"/>
        <v>2.397092081922271E-5</v>
      </c>
      <c r="AF148">
        <f t="shared" si="54"/>
        <v>4.2752201257861633E-5</v>
      </c>
      <c r="AG148">
        <f t="shared" si="54"/>
        <v>4.4382099661344942E-5</v>
      </c>
    </row>
    <row r="149" spans="1:33" x14ac:dyDescent="0.25">
      <c r="A149" t="s">
        <v>138</v>
      </c>
      <c r="B149" t="s">
        <v>265</v>
      </c>
      <c r="C149" t="s">
        <v>136</v>
      </c>
      <c r="D149" s="5">
        <v>16.585999999999999</v>
      </c>
      <c r="E149">
        <f t="shared" ref="E149:AG149" si="55">E60/$D149</f>
        <v>2.8598950922464733E-5</v>
      </c>
      <c r="F149">
        <f t="shared" si="55"/>
        <v>4.1188194863137588E-5</v>
      </c>
      <c r="G149">
        <f t="shared" si="55"/>
        <v>5.2385994211986014E-5</v>
      </c>
      <c r="H149">
        <f t="shared" si="55"/>
        <v>4.9938405884480894E-5</v>
      </c>
      <c r="I149">
        <f t="shared" si="55"/>
        <v>6.2171469914385627E-5</v>
      </c>
      <c r="J149">
        <f t="shared" si="55"/>
        <v>5.4162383938261189E-5</v>
      </c>
      <c r="K149">
        <f t="shared" si="55"/>
        <v>5.0123441456650194E-5</v>
      </c>
      <c r="L149">
        <f t="shared" si="55"/>
        <v>4.0632907271192575E-5</v>
      </c>
      <c r="M149">
        <f t="shared" si="55"/>
        <v>5.1517026407813824E-5</v>
      </c>
      <c r="N149">
        <f t="shared" si="55"/>
        <v>4.4652273001326425E-5</v>
      </c>
      <c r="O149">
        <f t="shared" si="55"/>
        <v>2.7521355359942122E-5</v>
      </c>
      <c r="P149">
        <f t="shared" si="55"/>
        <v>3.9053792354998197E-5</v>
      </c>
      <c r="Q149">
        <f t="shared" si="55"/>
        <v>3.3477812613047149E-5</v>
      </c>
      <c r="R149">
        <f t="shared" si="55"/>
        <v>4.4175093452309181E-5</v>
      </c>
      <c r="S149">
        <f t="shared" si="55"/>
        <v>5.1628662727601598E-5</v>
      </c>
      <c r="T149">
        <f t="shared" si="55"/>
        <v>1.844119136621247E-5</v>
      </c>
      <c r="U149">
        <f t="shared" si="55"/>
        <v>1.8633323284697938E-5</v>
      </c>
      <c r="V149">
        <f t="shared" si="55"/>
        <v>2.0924140841673703E-5</v>
      </c>
      <c r="W149">
        <f t="shared" si="55"/>
        <v>2.2173206318581939E-5</v>
      </c>
      <c r="X149">
        <f t="shared" si="55"/>
        <v>2.2560092849391052E-5</v>
      </c>
      <c r="Y149">
        <f t="shared" si="55"/>
        <v>2.1956234173399253E-5</v>
      </c>
      <c r="Z149">
        <f t="shared" si="55"/>
        <v>2.008985891715905E-5</v>
      </c>
      <c r="AA149">
        <f t="shared" si="55"/>
        <v>3.2456523574098643E-5</v>
      </c>
      <c r="AB149">
        <f t="shared" si="55"/>
        <v>6.0227493066441589E-5</v>
      </c>
      <c r="AC149">
        <f t="shared" si="55"/>
        <v>5.7733998552996506E-5</v>
      </c>
      <c r="AD149">
        <f t="shared" si="55"/>
        <v>4.9172259737127703E-5</v>
      </c>
      <c r="AE149">
        <f t="shared" si="55"/>
        <v>4.2333172555167017E-5</v>
      </c>
      <c r="AF149">
        <f t="shared" si="55"/>
        <v>5.6881297479802245E-5</v>
      </c>
      <c r="AG149">
        <f t="shared" si="55"/>
        <v>5.9308000723501752E-5</v>
      </c>
    </row>
    <row r="150" spans="1:33" x14ac:dyDescent="0.25">
      <c r="A150" t="s">
        <v>144</v>
      </c>
      <c r="B150" t="s">
        <v>266</v>
      </c>
      <c r="C150" t="s">
        <v>142</v>
      </c>
      <c r="D150" s="5">
        <v>14.904</v>
      </c>
      <c r="E150">
        <f t="shared" ref="E150:AG150" si="56">E61/$D150</f>
        <v>1.2181709608158884E-5</v>
      </c>
      <c r="F150">
        <f t="shared" si="56"/>
        <v>1.8145652173913045E-5</v>
      </c>
      <c r="G150">
        <f t="shared" si="56"/>
        <v>2.2335258990874932E-5</v>
      </c>
      <c r="H150">
        <f t="shared" si="56"/>
        <v>2.5659715512614066E-5</v>
      </c>
      <c r="I150">
        <f t="shared" si="56"/>
        <v>2.8294511540526034E-5</v>
      </c>
      <c r="J150">
        <f t="shared" si="56"/>
        <v>2.6850503220611918E-5</v>
      </c>
      <c r="K150">
        <f t="shared" si="56"/>
        <v>2.1426959205582395E-5</v>
      </c>
      <c r="L150">
        <f t="shared" si="56"/>
        <v>2.2403287707997853E-5</v>
      </c>
      <c r="M150">
        <f t="shared" si="56"/>
        <v>2.8795746108427267E-5</v>
      </c>
      <c r="N150">
        <f t="shared" si="56"/>
        <v>2.682758319914117E-5</v>
      </c>
      <c r="O150">
        <f t="shared" si="56"/>
        <v>1.5621537842190017E-5</v>
      </c>
      <c r="P150">
        <f t="shared" si="56"/>
        <v>2.1953529253891572E-5</v>
      </c>
      <c r="Q150">
        <f t="shared" si="56"/>
        <v>2.1583997584541063E-5</v>
      </c>
      <c r="R150">
        <f t="shared" si="56"/>
        <v>2.6416867954911434E-5</v>
      </c>
      <c r="S150">
        <f t="shared" si="56"/>
        <v>2.7022886473429954E-5</v>
      </c>
      <c r="T150">
        <f t="shared" si="56"/>
        <v>1.2534386741814277E-5</v>
      </c>
      <c r="U150">
        <f t="shared" si="56"/>
        <v>1.0212795222758992E-5</v>
      </c>
      <c r="V150">
        <f t="shared" si="56"/>
        <v>1.4103723832528182E-5</v>
      </c>
      <c r="W150">
        <f t="shared" si="56"/>
        <v>1.3539284755770262E-5</v>
      </c>
      <c r="X150">
        <f t="shared" si="56"/>
        <v>1.2930018786902845E-5</v>
      </c>
      <c r="Y150">
        <f t="shared" si="56"/>
        <v>1.2266384863123993E-5</v>
      </c>
      <c r="Z150">
        <f t="shared" si="56"/>
        <v>1.2643692968330651E-5</v>
      </c>
      <c r="AA150">
        <f t="shared" si="56"/>
        <v>2.0358380300590445E-5</v>
      </c>
      <c r="AB150">
        <f t="shared" si="56"/>
        <v>2.4496390230810523E-5</v>
      </c>
      <c r="AC150">
        <f t="shared" si="56"/>
        <v>2.1716834406870638E-5</v>
      </c>
      <c r="AD150">
        <f t="shared" si="56"/>
        <v>2.0329468599033818E-5</v>
      </c>
      <c r="AE150">
        <f t="shared" si="56"/>
        <v>1.7986661298980138E-5</v>
      </c>
      <c r="AF150">
        <f t="shared" si="56"/>
        <v>2.3128032742887814E-5</v>
      </c>
      <c r="AG150">
        <f t="shared" si="56"/>
        <v>2.6080958132045089E-5</v>
      </c>
    </row>
    <row r="151" spans="1:33" x14ac:dyDescent="0.25">
      <c r="A151" t="s">
        <v>267</v>
      </c>
      <c r="B151" t="s">
        <v>268</v>
      </c>
      <c r="C151" t="s">
        <v>269</v>
      </c>
      <c r="D151" s="5">
        <v>12.101000000000001</v>
      </c>
      <c r="E151">
        <f t="shared" ref="E151:AG151" si="57">E62/$D151</f>
        <v>0</v>
      </c>
      <c r="F151">
        <f t="shared" si="57"/>
        <v>0</v>
      </c>
      <c r="G151">
        <f t="shared" si="57"/>
        <v>0</v>
      </c>
      <c r="H151">
        <f t="shared" si="57"/>
        <v>0</v>
      </c>
      <c r="I151">
        <f t="shared" si="57"/>
        <v>0</v>
      </c>
      <c r="J151">
        <f t="shared" si="57"/>
        <v>0</v>
      </c>
      <c r="K151">
        <f t="shared" si="57"/>
        <v>0</v>
      </c>
      <c r="L151">
        <f t="shared" si="57"/>
        <v>0</v>
      </c>
      <c r="M151">
        <f t="shared" si="57"/>
        <v>0</v>
      </c>
      <c r="N151">
        <f t="shared" si="57"/>
        <v>0</v>
      </c>
      <c r="O151">
        <f t="shared" si="57"/>
        <v>0</v>
      </c>
      <c r="P151">
        <f t="shared" si="57"/>
        <v>0</v>
      </c>
      <c r="Q151">
        <f t="shared" si="57"/>
        <v>0</v>
      </c>
      <c r="R151">
        <f t="shared" si="57"/>
        <v>0</v>
      </c>
      <c r="S151">
        <f t="shared" si="57"/>
        <v>0</v>
      </c>
      <c r="T151">
        <f t="shared" si="57"/>
        <v>0</v>
      </c>
      <c r="U151">
        <f t="shared" si="57"/>
        <v>0</v>
      </c>
      <c r="V151">
        <f t="shared" si="57"/>
        <v>0</v>
      </c>
      <c r="W151">
        <f t="shared" si="57"/>
        <v>0</v>
      </c>
      <c r="X151">
        <f t="shared" si="57"/>
        <v>0</v>
      </c>
      <c r="Y151">
        <f t="shared" si="57"/>
        <v>0</v>
      </c>
      <c r="Z151">
        <f t="shared" si="57"/>
        <v>0</v>
      </c>
      <c r="AA151">
        <f t="shared" si="57"/>
        <v>0</v>
      </c>
      <c r="AB151">
        <f t="shared" si="57"/>
        <v>0</v>
      </c>
      <c r="AC151">
        <f t="shared" si="57"/>
        <v>0</v>
      </c>
      <c r="AD151">
        <f t="shared" si="57"/>
        <v>0</v>
      </c>
      <c r="AE151">
        <f t="shared" si="57"/>
        <v>0</v>
      </c>
      <c r="AF151">
        <f t="shared" si="57"/>
        <v>0</v>
      </c>
      <c r="AG151">
        <f t="shared" si="57"/>
        <v>0</v>
      </c>
    </row>
    <row r="153" spans="1:33" x14ac:dyDescent="0.25">
      <c r="A153" t="s">
        <v>21</v>
      </c>
      <c r="D153" s="5"/>
      <c r="E153">
        <f t="shared" ref="E153:AG153" si="58">AVERAGE(E147:E150)</f>
        <v>1.9915539056624541E-5</v>
      </c>
      <c r="F153">
        <f t="shared" si="58"/>
        <v>2.890409981787928E-5</v>
      </c>
      <c r="G153">
        <f t="shared" si="58"/>
        <v>3.5822318137826599E-5</v>
      </c>
      <c r="H153">
        <f t="shared" si="58"/>
        <v>3.8471498029399911E-5</v>
      </c>
      <c r="I153">
        <f t="shared" si="58"/>
        <v>4.543571368806374E-5</v>
      </c>
      <c r="J153">
        <f t="shared" si="58"/>
        <v>4.1121695609582476E-5</v>
      </c>
      <c r="K153">
        <f t="shared" si="58"/>
        <v>3.5249193010614829E-5</v>
      </c>
      <c r="L153">
        <f t="shared" si="58"/>
        <v>3.4712730424759511E-5</v>
      </c>
      <c r="M153">
        <f t="shared" si="58"/>
        <v>4.2480301329244529E-5</v>
      </c>
      <c r="N153">
        <f t="shared" si="58"/>
        <v>3.9050226811063746E-5</v>
      </c>
      <c r="O153">
        <f t="shared" si="58"/>
        <v>2.3447270083118421E-5</v>
      </c>
      <c r="P153">
        <f t="shared" si="58"/>
        <v>3.1101820955403592E-5</v>
      </c>
      <c r="Q153">
        <f t="shared" si="58"/>
        <v>3.2274940826295251E-5</v>
      </c>
      <c r="R153">
        <f t="shared" si="58"/>
        <v>3.7960586063272289E-5</v>
      </c>
      <c r="S153">
        <f t="shared" si="58"/>
        <v>4.2955247705642549E-5</v>
      </c>
      <c r="T153">
        <f t="shared" si="58"/>
        <v>1.7383230924846295E-5</v>
      </c>
      <c r="U153">
        <f t="shared" si="58"/>
        <v>1.6707336314964424E-5</v>
      </c>
      <c r="V153">
        <f t="shared" si="58"/>
        <v>1.917867941814067E-5</v>
      </c>
      <c r="W153">
        <f t="shared" si="58"/>
        <v>1.9458385382456418E-5</v>
      </c>
      <c r="X153">
        <f t="shared" si="58"/>
        <v>1.936569824958614E-5</v>
      </c>
      <c r="Y153">
        <f t="shared" si="58"/>
        <v>1.9207744536619102E-5</v>
      </c>
      <c r="Z153">
        <f t="shared" si="58"/>
        <v>1.8728172210744157E-5</v>
      </c>
      <c r="AA153">
        <f t="shared" si="58"/>
        <v>3.2881730713887841E-5</v>
      </c>
      <c r="AB153">
        <f t="shared" si="58"/>
        <v>3.8673048196999113E-5</v>
      </c>
      <c r="AC153">
        <f t="shared" si="58"/>
        <v>3.5527568621484154E-5</v>
      </c>
      <c r="AD153">
        <f t="shared" si="58"/>
        <v>3.0927026432601818E-5</v>
      </c>
      <c r="AE153">
        <f t="shared" si="58"/>
        <v>2.640842917424916E-5</v>
      </c>
      <c r="AF153">
        <f t="shared" si="58"/>
        <v>3.8872489257376789E-5</v>
      </c>
      <c r="AG153">
        <f t="shared" si="58"/>
        <v>4.1056303306390394E-5</v>
      </c>
    </row>
    <row r="156" spans="1:33" x14ac:dyDescent="0.25">
      <c r="B156" t="s">
        <v>210</v>
      </c>
    </row>
    <row r="157" spans="1:33" x14ac:dyDescent="0.25">
      <c r="B157" t="s">
        <v>220</v>
      </c>
      <c r="C157">
        <v>0.91</v>
      </c>
      <c r="D157">
        <v>0.77</v>
      </c>
      <c r="E157">
        <v>0.69</v>
      </c>
      <c r="F157">
        <v>0.56000000000000005</v>
      </c>
      <c r="G157">
        <v>0.48</v>
      </c>
      <c r="H157">
        <v>0.35</v>
      </c>
      <c r="I157">
        <v>0.72</v>
      </c>
      <c r="J157">
        <v>0.56000000000000005</v>
      </c>
      <c r="K157">
        <v>0.33</v>
      </c>
      <c r="L157">
        <v>0.49</v>
      </c>
      <c r="M157">
        <v>0.81</v>
      </c>
      <c r="N157">
        <v>0.71</v>
      </c>
      <c r="O157">
        <v>0.55000000000000004</v>
      </c>
      <c r="P157">
        <v>0.5</v>
      </c>
      <c r="Q157">
        <v>0.34</v>
      </c>
      <c r="R157">
        <v>0.22</v>
      </c>
      <c r="S157">
        <v>0.36</v>
      </c>
      <c r="T157">
        <v>0.54</v>
      </c>
      <c r="U157">
        <v>0.67</v>
      </c>
      <c r="V157">
        <v>0.91</v>
      </c>
      <c r="W157">
        <v>0.89</v>
      </c>
      <c r="X157">
        <v>0.84</v>
      </c>
      <c r="Y157">
        <v>0.98</v>
      </c>
      <c r="Z157">
        <v>0.98</v>
      </c>
      <c r="AA157">
        <v>0.97</v>
      </c>
      <c r="AB157">
        <v>0.79</v>
      </c>
      <c r="AC157">
        <v>0.61</v>
      </c>
      <c r="AD157">
        <v>0.49</v>
      </c>
      <c r="AE157">
        <v>0.36</v>
      </c>
    </row>
    <row r="158" spans="1:33" x14ac:dyDescent="0.25">
      <c r="B158" t="s">
        <v>220</v>
      </c>
      <c r="C158">
        <v>0.91</v>
      </c>
      <c r="D158">
        <v>0.77</v>
      </c>
      <c r="E158">
        <v>0.69</v>
      </c>
      <c r="F158">
        <v>0.56000000000000005</v>
      </c>
      <c r="G158">
        <v>0.48</v>
      </c>
      <c r="H158">
        <v>0.35</v>
      </c>
      <c r="I158">
        <v>0.72</v>
      </c>
      <c r="J158">
        <v>0.56000000000000005</v>
      </c>
      <c r="K158">
        <v>0.33</v>
      </c>
      <c r="L158">
        <v>0.49</v>
      </c>
      <c r="M158">
        <v>0.81</v>
      </c>
      <c r="N158">
        <v>0.71</v>
      </c>
      <c r="O158">
        <v>0.55000000000000004</v>
      </c>
      <c r="P158">
        <v>0.5</v>
      </c>
      <c r="Q158">
        <v>0.34</v>
      </c>
      <c r="R158">
        <v>0.22</v>
      </c>
      <c r="S158">
        <v>0.36</v>
      </c>
      <c r="T158">
        <v>0.54</v>
      </c>
      <c r="U158">
        <v>0.67</v>
      </c>
      <c r="V158">
        <v>0.91</v>
      </c>
      <c r="W158">
        <v>0.89</v>
      </c>
      <c r="X158">
        <v>0.84</v>
      </c>
      <c r="Y158">
        <v>0.98</v>
      </c>
      <c r="Z158">
        <v>0.98</v>
      </c>
      <c r="AA158">
        <v>0.97</v>
      </c>
      <c r="AB158">
        <v>0.79</v>
      </c>
      <c r="AC158">
        <v>0.61</v>
      </c>
      <c r="AD158">
        <v>0.49</v>
      </c>
      <c r="AE158">
        <v>0.36</v>
      </c>
    </row>
    <row r="159" spans="1:33" x14ac:dyDescent="0.25">
      <c r="B159" t="s">
        <v>194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3" x14ac:dyDescent="0.25">
      <c r="B160" t="s">
        <v>197</v>
      </c>
      <c r="C160">
        <v>0.36499167089323442</v>
      </c>
      <c r="D160">
        <v>0.43068045325886406</v>
      </c>
      <c r="E160">
        <v>0.44874843219481225</v>
      </c>
      <c r="F160">
        <v>0.46325548577211523</v>
      </c>
      <c r="G160">
        <v>0.49909618152863061</v>
      </c>
      <c r="H160">
        <v>0.53613981819966594</v>
      </c>
      <c r="I160">
        <v>0.44580673631946788</v>
      </c>
      <c r="J160">
        <v>0.44301174548275951</v>
      </c>
      <c r="K160">
        <v>0.49643354527292283</v>
      </c>
      <c r="L160">
        <v>0.45442840156109504</v>
      </c>
      <c r="M160">
        <v>0.43383674443932402</v>
      </c>
      <c r="N160">
        <v>0.46728682657936643</v>
      </c>
      <c r="O160">
        <v>0.49902763312152776</v>
      </c>
      <c r="P160">
        <v>0.50711506011955532</v>
      </c>
      <c r="Q160">
        <v>0.55984428929377361</v>
      </c>
      <c r="R160">
        <v>0.44393108854039887</v>
      </c>
      <c r="S160">
        <v>0.37911561700279306</v>
      </c>
      <c r="T160">
        <v>0.3109655885577815</v>
      </c>
      <c r="U160">
        <v>0.32475692744370904</v>
      </c>
      <c r="V160">
        <v>0.3458295751850784</v>
      </c>
      <c r="W160">
        <v>0.33123083216502441</v>
      </c>
      <c r="X160">
        <v>0.38311318633858044</v>
      </c>
      <c r="Y160">
        <v>0.46059439331866109</v>
      </c>
      <c r="Z160">
        <v>0.57681176926499855</v>
      </c>
      <c r="AA160">
        <v>0.69188574509406153</v>
      </c>
      <c r="AB160">
        <v>0.69987172121323626</v>
      </c>
      <c r="AC160">
        <v>0.71015768791799327</v>
      </c>
      <c r="AD160">
        <v>0.49237852538729737</v>
      </c>
      <c r="AE160">
        <v>0.51842231650299075</v>
      </c>
    </row>
    <row r="161" spans="2:31" x14ac:dyDescent="0.25">
      <c r="B161" t="s">
        <v>198</v>
      </c>
      <c r="C161">
        <v>0.55591397545729404</v>
      </c>
      <c r="D161">
        <v>0.34429640557844776</v>
      </c>
      <c r="E161">
        <v>0.24426024566730964</v>
      </c>
      <c r="F161">
        <v>0.1901415294971058</v>
      </c>
      <c r="G161">
        <v>0.16342504326403429</v>
      </c>
      <c r="H161">
        <v>0.17046435468106866</v>
      </c>
      <c r="I161">
        <v>0.24831406127724903</v>
      </c>
      <c r="J161">
        <v>0.19818385379198958</v>
      </c>
      <c r="K161">
        <v>0.16106254647748275</v>
      </c>
      <c r="L161">
        <v>0.18764577922217196</v>
      </c>
      <c r="M161">
        <v>0.44644324604185898</v>
      </c>
      <c r="N161">
        <v>0.2317478083580273</v>
      </c>
      <c r="O161">
        <v>0.19136325303985646</v>
      </c>
      <c r="P161">
        <v>0.19124979263366856</v>
      </c>
      <c r="Q161">
        <v>0.1679229180605524</v>
      </c>
      <c r="R161">
        <v>1.1060713255802517</v>
      </c>
      <c r="S161">
        <v>0.87730296756808424</v>
      </c>
      <c r="T161">
        <v>0.68986064041007056</v>
      </c>
      <c r="U161">
        <v>0.64505620316450385</v>
      </c>
      <c r="V161">
        <v>0.61543669126996337</v>
      </c>
      <c r="W161">
        <v>0.58547276069721876</v>
      </c>
      <c r="X161">
        <v>0.61070212968614901</v>
      </c>
      <c r="Y161">
        <v>0.26571256028130824</v>
      </c>
      <c r="Z161">
        <v>0.3770507888665709</v>
      </c>
      <c r="AA161">
        <v>0.50206348241795618</v>
      </c>
      <c r="AB161">
        <v>0.58624899628234228</v>
      </c>
      <c r="AC161">
        <v>0.62454224134119085</v>
      </c>
      <c r="AD161">
        <v>0.31274355941251702</v>
      </c>
      <c r="AE161">
        <v>0.31978668180179548</v>
      </c>
    </row>
    <row r="162" spans="2:31" x14ac:dyDescent="0.25">
      <c r="B162" t="s">
        <v>196</v>
      </c>
      <c r="C162">
        <v>0.91763731686695371</v>
      </c>
      <c r="D162">
        <v>0.72060257071068778</v>
      </c>
      <c r="E162">
        <v>0.56264572798454437</v>
      </c>
      <c r="F162">
        <v>0.55213337462008527</v>
      </c>
      <c r="G162">
        <v>0.58673427038948778</v>
      </c>
      <c r="H162">
        <v>0.63778924722847397</v>
      </c>
      <c r="I162">
        <v>0.60038415189379357</v>
      </c>
      <c r="J162">
        <v>0.5043638132074687</v>
      </c>
      <c r="K162">
        <v>0.5418372771633303</v>
      </c>
      <c r="L162">
        <v>0.50626105677704114</v>
      </c>
      <c r="M162">
        <v>0.79887713161476692</v>
      </c>
      <c r="N162">
        <v>0.60477267413242597</v>
      </c>
      <c r="O162">
        <v>0.51957525898648205</v>
      </c>
      <c r="P162">
        <v>0.590951008926906</v>
      </c>
      <c r="Q162">
        <v>0.65561830662600351</v>
      </c>
      <c r="R162">
        <v>0.91362751162016198</v>
      </c>
      <c r="S162">
        <v>0.84539269402174999</v>
      </c>
      <c r="T162">
        <v>0.70988291501717671</v>
      </c>
      <c r="U162">
        <v>0.7429492776000548</v>
      </c>
      <c r="V162">
        <v>0.79477120069911855</v>
      </c>
      <c r="W162">
        <v>0.81039951188753234</v>
      </c>
      <c r="X162">
        <v>0.93496510577439196</v>
      </c>
      <c r="Y162">
        <v>0.78060439767419798</v>
      </c>
      <c r="Z162">
        <v>0.81468142783809872</v>
      </c>
      <c r="AA162">
        <v>0.96921631165696565</v>
      </c>
      <c r="AB162">
        <v>0.97145672909316294</v>
      </c>
      <c r="AC162">
        <v>1.0636355359533842</v>
      </c>
      <c r="AD162">
        <v>0.77132273201552082</v>
      </c>
      <c r="AE162">
        <v>0.83025460886324476</v>
      </c>
    </row>
    <row r="163" spans="2:31" x14ac:dyDescent="0.25">
      <c r="B163" t="s">
        <v>195</v>
      </c>
      <c r="C163">
        <v>0.10780430933824196</v>
      </c>
      <c r="D163">
        <v>9.0186939726559223E-2</v>
      </c>
      <c r="E163">
        <v>9.087457651832194E-2</v>
      </c>
      <c r="F163">
        <v>9.428276917187664E-2</v>
      </c>
      <c r="G163">
        <v>0.12466122579472201</v>
      </c>
      <c r="H163">
        <v>0.1612194265660257</v>
      </c>
      <c r="I163">
        <v>0.10334323843455599</v>
      </c>
      <c r="J163">
        <v>0.10515193070401099</v>
      </c>
      <c r="K163">
        <v>0.15744442826922983</v>
      </c>
      <c r="L163">
        <v>0.12877571755255876</v>
      </c>
      <c r="M163">
        <v>0.10818064503904157</v>
      </c>
      <c r="N163">
        <v>8.2231513802011102E-2</v>
      </c>
      <c r="O163">
        <v>0.10913545346906481</v>
      </c>
      <c r="P163">
        <v>0.1295790752321393</v>
      </c>
      <c r="Q163">
        <v>0.1733163653830995</v>
      </c>
      <c r="R163">
        <v>0.41977243659525293</v>
      </c>
      <c r="S163">
        <v>0.30346504131037871</v>
      </c>
      <c r="T163">
        <v>0.21294339287977435</v>
      </c>
      <c r="U163">
        <v>0.17585418793976004</v>
      </c>
      <c r="V163">
        <v>0.15729012452861185</v>
      </c>
      <c r="W163">
        <v>0.13791304398473761</v>
      </c>
      <c r="X163">
        <v>0.15662439607775225</v>
      </c>
      <c r="Y163">
        <v>8.0529752262566562E-2</v>
      </c>
      <c r="Z163">
        <v>9.8870178297508396E-2</v>
      </c>
      <c r="AA163">
        <v>0.10277250922103431</v>
      </c>
      <c r="AB163">
        <v>0.11586651731892679</v>
      </c>
      <c r="AC163">
        <v>0.11249449158657925</v>
      </c>
      <c r="AD163">
        <v>0.10154255343910137</v>
      </c>
      <c r="AE163">
        <v>0.1111116936052514</v>
      </c>
    </row>
    <row r="164" spans="2:31" x14ac:dyDescent="0.25">
      <c r="B164" t="s">
        <v>199</v>
      </c>
      <c r="C164">
        <v>1.4837099889102916</v>
      </c>
      <c r="D164">
        <v>1.8324604454059512</v>
      </c>
      <c r="E164">
        <v>2.0614032650564464</v>
      </c>
      <c r="F164">
        <v>2.1762125377961374</v>
      </c>
      <c r="G164">
        <v>2.5077556905385485</v>
      </c>
      <c r="H164">
        <v>2.40103768207315</v>
      </c>
      <c r="I164">
        <v>2.089821792251028</v>
      </c>
      <c r="J164">
        <v>1.9452988295159663</v>
      </c>
      <c r="K164">
        <v>2.2611836896260251</v>
      </c>
      <c r="L164">
        <v>2.1369256058538921</v>
      </c>
      <c r="M164">
        <v>1.5969307651127707</v>
      </c>
      <c r="N164">
        <v>1.8151181580054447</v>
      </c>
      <c r="O164">
        <v>1.9175110577475292</v>
      </c>
      <c r="P164">
        <v>2.2348020901981518</v>
      </c>
      <c r="Q164">
        <v>2.565545700413105</v>
      </c>
      <c r="R164">
        <v>1.4267098234859976</v>
      </c>
      <c r="S164">
        <v>1.2576375480628743</v>
      </c>
      <c r="T164">
        <v>1.2789032236847424</v>
      </c>
      <c r="U164">
        <v>1.3371905439008751</v>
      </c>
      <c r="V164">
        <v>1.4223666988515096</v>
      </c>
      <c r="W164">
        <v>1.3934865743878193</v>
      </c>
      <c r="X164">
        <v>1.4796145686754365</v>
      </c>
      <c r="Y164">
        <v>1.8072343401783095</v>
      </c>
      <c r="Z164">
        <v>2.5450780924749576</v>
      </c>
      <c r="AA164">
        <v>2.649114917732875</v>
      </c>
      <c r="AB164">
        <v>2.380729720886499</v>
      </c>
      <c r="AC164">
        <v>2.1838732757509205</v>
      </c>
      <c r="AD164">
        <v>2.2601660781752879</v>
      </c>
      <c r="AE164">
        <v>2.4307509389671238</v>
      </c>
    </row>
    <row r="165" spans="2:31" x14ac:dyDescent="0.25">
      <c r="B165" t="s">
        <v>200</v>
      </c>
      <c r="C165">
        <v>2.0770821929251309</v>
      </c>
      <c r="D165">
        <v>1.5024013869898754</v>
      </c>
      <c r="E165">
        <v>1.1925137231385532</v>
      </c>
      <c r="F165">
        <v>1.0557440125802704</v>
      </c>
      <c r="G165">
        <v>1.0344973783829734</v>
      </c>
      <c r="H165">
        <v>1.0166291855982035</v>
      </c>
      <c r="I165">
        <v>1.2133604772398494</v>
      </c>
      <c r="J165">
        <v>1.0892616556558856</v>
      </c>
      <c r="K165">
        <v>0.90805734995912279</v>
      </c>
      <c r="L165">
        <v>1.0329545710891348</v>
      </c>
      <c r="M165">
        <v>1.6387752032975711</v>
      </c>
      <c r="N165">
        <v>1.1638311818646032</v>
      </c>
      <c r="O165">
        <v>1.0983141416052984</v>
      </c>
      <c r="P165">
        <v>1.1234265548253648</v>
      </c>
      <c r="Q165">
        <v>1.0774297848032939</v>
      </c>
      <c r="R165">
        <v>2.9202563437150104</v>
      </c>
      <c r="S165">
        <v>2.987524870859863</v>
      </c>
      <c r="T165">
        <v>2.843305087935049</v>
      </c>
      <c r="U165">
        <v>3.0239874059855136</v>
      </c>
      <c r="V165">
        <v>1.9332130056860053</v>
      </c>
      <c r="W165">
        <v>1.8695751620331977</v>
      </c>
      <c r="X165">
        <v>2.1462745053011005</v>
      </c>
      <c r="Y165">
        <v>2.3581429069368527</v>
      </c>
      <c r="Z165">
        <v>2.3948853560758701</v>
      </c>
      <c r="AA165">
        <v>2.2246496498740109</v>
      </c>
      <c r="AB165">
        <v>1.8969160124320568</v>
      </c>
      <c r="AC165">
        <v>1.6704215257996557</v>
      </c>
      <c r="AD165">
        <v>2.4731338666501039</v>
      </c>
      <c r="AE165">
        <v>2.650432286516244</v>
      </c>
    </row>
  </sheetData>
  <sortState xmlns:xlrd2="http://schemas.microsoft.com/office/spreadsheetml/2017/richdata2" columnSort="1" ref="C157:AF165">
    <sortCondition ref="C157:AF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DataS7</vt:lpstr>
      <vt:lpstr>PO calculation</vt:lpstr>
      <vt:lpstr> Valgepea</vt:lpstr>
      <vt:lpstr>Schmidt</vt:lpstr>
      <vt:lpstr>Peebo</vt:lpstr>
      <vt:lpstr>Mori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Ross</dc:creator>
  <cp:lastModifiedBy>Ross Carlson</cp:lastModifiedBy>
  <dcterms:created xsi:type="dcterms:W3CDTF">2022-10-30T20:35:46Z</dcterms:created>
  <dcterms:modified xsi:type="dcterms:W3CDTF">2025-08-14T02:20:58Z</dcterms:modified>
</cp:coreProperties>
</file>