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87z649\Documents\DATA\Du, Martina\niche construction\supplementary material\"/>
    </mc:Choice>
  </mc:AlternateContent>
  <xr:revisionPtr revIDLastSave="0" documentId="13_ncr:1_{C546FAF4-F6B6-4051-A2AB-81F071085B76}" xr6:coauthVersionLast="47" xr6:coauthVersionMax="47" xr10:uidLastSave="{00000000-0000-0000-0000-000000000000}"/>
  <bookViews>
    <workbookView xWindow="-28650" yWindow="60" windowWidth="25515" windowHeight="14145" tabRatio="868" activeTab="1" xr2:uid="{0FAAB104-8385-43A9-A324-6AC316847B99}"/>
  </bookViews>
  <sheets>
    <sheet name="file directory" sheetId="28" r:id="rId1"/>
    <sheet name="microcalorimeter" sheetId="30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microcalorimeter!#REF!</definedName>
    <definedName name="solver_typ" localSheetId="1" hidden="1">1</definedName>
    <definedName name="solver_val" localSheetId="1" hidden="1">0</definedName>
    <definedName name="solver_ver" localSheetId="1" hidden="1">3</definedName>
    <definedName name="V_T">#REF!</definedName>
    <definedName name="V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30" l="1"/>
  <c r="I26" i="30"/>
  <c r="H29" i="30"/>
  <c r="H33" i="30"/>
  <c r="H26" i="30"/>
  <c r="H27" i="30"/>
  <c r="H28" i="30"/>
  <c r="H30" i="30"/>
  <c r="H31" i="30"/>
  <c r="H32" i="30"/>
  <c r="B26" i="30"/>
  <c r="C26" i="30" s="1"/>
  <c r="D26" i="30" l="1"/>
  <c r="B27" i="30"/>
  <c r="C27" i="30" s="1"/>
  <c r="B28" i="30"/>
  <c r="C28" i="30" s="1"/>
  <c r="B29" i="30"/>
  <c r="C29" i="30" s="1"/>
  <c r="B30" i="30"/>
  <c r="C30" i="30" s="1"/>
  <c r="B31" i="30"/>
  <c r="C31" i="30" s="1"/>
  <c r="B32" i="30"/>
  <c r="C32" i="30" s="1"/>
  <c r="B33" i="30"/>
  <c r="C33" i="30" s="1"/>
  <c r="A12" i="30"/>
  <c r="A11" i="30"/>
  <c r="A4" i="30"/>
  <c r="A3" i="30"/>
  <c r="A7" i="30" s="1"/>
  <c r="A8" i="30" s="1"/>
  <c r="G26" i="30" l="1"/>
  <c r="D30" i="30"/>
  <c r="I30" i="30" s="1"/>
  <c r="D27" i="30"/>
  <c r="I27" i="30" s="1"/>
  <c r="D28" i="30"/>
  <c r="I28" i="30" s="1"/>
  <c r="D31" i="30"/>
  <c r="I31" i="30" s="1"/>
  <c r="D33" i="30"/>
  <c r="I33" i="30" s="1"/>
  <c r="D32" i="30"/>
  <c r="I32" i="30" s="1"/>
  <c r="D29" i="30"/>
  <c r="I29" i="30" s="1"/>
  <c r="A10" i="30"/>
  <c r="A9" i="30"/>
  <c r="E30" i="30" l="1"/>
  <c r="E26" i="30"/>
  <c r="E33" i="30"/>
  <c r="G27" i="30"/>
  <c r="F27" i="30"/>
  <c r="G33" i="30"/>
  <c r="F33" i="30"/>
  <c r="F32" i="30"/>
  <c r="G32" i="30"/>
  <c r="G31" i="30"/>
  <c r="F31" i="30"/>
  <c r="E28" i="30"/>
  <c r="E29" i="30"/>
  <c r="E31" i="30"/>
  <c r="G30" i="30"/>
  <c r="F30" i="30"/>
  <c r="G28" i="30"/>
  <c r="F28" i="30"/>
  <c r="E27" i="30"/>
  <c r="G29" i="30"/>
  <c r="F29" i="30"/>
  <c r="E32" i="30"/>
</calcChain>
</file>

<file path=xl/sharedStrings.xml><?xml version="1.0" encoding="utf-8"?>
<sst xmlns="http://schemas.openxmlformats.org/spreadsheetml/2006/main" count="39" uniqueCount="39">
  <si>
    <t>experimental averages from calScreener (J)</t>
  </si>
  <si>
    <t>Maximum Theoretical possible Heat of combustion (J/100 uL)</t>
  </si>
  <si>
    <t>electron moles air-electron moles media</t>
  </si>
  <si>
    <t xml:space="preserve">e-mmol  lactose/e-mmol O2 </t>
  </si>
  <si>
    <t>e- mol/100 uL of media</t>
  </si>
  <si>
    <t>Headspace for air emols to equal media emols (uL)</t>
  </si>
  <si>
    <t>% volume to air</t>
  </si>
  <si>
    <t>% volume to media</t>
  </si>
  <si>
    <t xml:space="preserve">e- mol/L air (4 e- mol/  mol O2) </t>
  </si>
  <si>
    <t>mmol O2/556 uL air in capsule</t>
  </si>
  <si>
    <t>mol O2/ L air (assume 21% air is O2)</t>
  </si>
  <si>
    <t xml:space="preserve">mol air/L air </t>
  </si>
  <si>
    <t xml:space="preserve">J/mol K </t>
  </si>
  <si>
    <t>K</t>
  </si>
  <si>
    <t>Psat water at 37C Pa (83% of sea level)</t>
  </si>
  <si>
    <t>Air pressure 83% sea (Pa)</t>
  </si>
  <si>
    <t>Constants</t>
  </si>
  <si>
    <t>M.Du 1/12/2024</t>
  </si>
  <si>
    <t>1.       Department of Chemical and Biological Engineering, Center for Biofilm Engineering, Montana State University, Bozeman.</t>
  </si>
  <si>
    <t>2.       Department of Ecology, Evolution, and Behavior, University of Minnesota, Twin Cities.</t>
  </si>
  <si>
    <t>3.       Department of Mathematics and Statistics, Montana State University, Bozeman.</t>
  </si>
  <si>
    <t>tab description</t>
  </si>
  <si>
    <t>microcalorimeter</t>
  </si>
  <si>
    <t>Electron donor and electron acceptor calculations for microcalorimeter experiments</t>
  </si>
  <si>
    <t>g lactose/L</t>
  </si>
  <si>
    <t>mol lactose/L</t>
  </si>
  <si>
    <t>e- mol/mol lactose</t>
  </si>
  <si>
    <t>uL available volume</t>
  </si>
  <si>
    <t xml:space="preserve">uL media </t>
  </si>
  <si>
    <t>uL headspace volume</t>
  </si>
  <si>
    <t xml:space="preserve">electron mol/556 uL air </t>
  </si>
  <si>
    <t>e- mol/L</t>
  </si>
  <si>
    <t>experimental standard deviation from calScreener (J)</t>
  </si>
  <si>
    <t>g lactose /mol</t>
  </si>
  <si>
    <t>kJ/e- mol</t>
  </si>
  <si>
    <t>theoretical maximum heat of combustion (J)</t>
  </si>
  <si>
    <t>if 25% to biomass</t>
  </si>
  <si>
    <t>Cellular Economics of Exchanged Metabolites Alter Ratios of Microbial Trading Partners in Predictable Manner</t>
  </si>
  <si>
    <r>
      <t>Martina Du</t>
    </r>
    <r>
      <rPr>
        <vertAlign val="superscript"/>
        <sz val="12"/>
        <color theme="1"/>
        <rFont val="Aptos"/>
        <family val="2"/>
      </rPr>
      <t>1</t>
    </r>
    <r>
      <rPr>
        <sz val="12"/>
        <color theme="1"/>
        <rFont val="Aptos"/>
        <family val="2"/>
      </rPr>
      <t>, Jeremy M. Chaćon</t>
    </r>
    <r>
      <rPr>
        <vertAlign val="superscript"/>
        <sz val="12"/>
        <color theme="1"/>
        <rFont val="Aptos"/>
        <family val="2"/>
      </rPr>
      <t>2†</t>
    </r>
    <r>
      <rPr>
        <sz val="12"/>
        <color theme="1"/>
        <rFont val="Aptos"/>
        <family val="2"/>
      </rPr>
      <t>,</t>
    </r>
    <r>
      <rPr>
        <vertAlign val="superscript"/>
        <sz val="12"/>
        <color theme="1"/>
        <rFont val="Aptos"/>
        <family val="2"/>
      </rPr>
      <t xml:space="preserve"> </t>
    </r>
    <r>
      <rPr>
        <sz val="12"/>
        <color theme="1"/>
        <rFont val="Aptos"/>
        <family val="2"/>
      </rPr>
      <t>Heejoon Park</t>
    </r>
    <r>
      <rPr>
        <vertAlign val="superscript"/>
        <sz val="12"/>
        <color theme="1"/>
        <rFont val="Aptos"/>
        <family val="2"/>
      </rPr>
      <t>1‡</t>
    </r>
    <r>
      <rPr>
        <sz val="12"/>
        <color theme="1"/>
        <rFont val="Aptos"/>
        <family val="2"/>
      </rPr>
      <t>, Campbell Putnam</t>
    </r>
    <r>
      <rPr>
        <vertAlign val="superscript"/>
        <sz val="12"/>
        <color theme="1"/>
        <rFont val="Aptos"/>
        <family val="2"/>
      </rPr>
      <t>1</t>
    </r>
    <r>
      <rPr>
        <sz val="12"/>
        <color theme="1"/>
        <rFont val="Aptos"/>
        <family val="2"/>
      </rPr>
      <t>, Tomáŝ Gedeon</t>
    </r>
    <r>
      <rPr>
        <vertAlign val="superscript"/>
        <sz val="12"/>
        <color theme="1"/>
        <rFont val="Aptos"/>
        <family val="2"/>
      </rPr>
      <t>3</t>
    </r>
    <r>
      <rPr>
        <sz val="12"/>
        <color theme="1"/>
        <rFont val="Aptos"/>
        <family val="2"/>
      </rPr>
      <t>, William R. Harcombe</t>
    </r>
    <r>
      <rPr>
        <vertAlign val="superscript"/>
        <sz val="12"/>
        <color theme="1"/>
        <rFont val="Aptos"/>
        <family val="2"/>
      </rPr>
      <t>2</t>
    </r>
    <r>
      <rPr>
        <sz val="12"/>
        <color theme="1"/>
        <rFont val="Aptos"/>
        <family val="2"/>
      </rPr>
      <t>, Ross P. Carlson</t>
    </r>
    <r>
      <rPr>
        <vertAlign val="superscript"/>
        <sz val="12"/>
        <color theme="1"/>
        <rFont val="Aptos"/>
        <family val="2"/>
      </rPr>
      <t>1</t>
    </r>
    <r>
      <rPr>
        <sz val="12"/>
        <color theme="1"/>
        <rFont val="Aptos"/>
        <family val="2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</si>
</sst>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E+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ptos"/>
      <family val="2"/>
    </font>
    <font>
      <sz val="12"/>
      <color theme="1"/>
      <name val="Aptos"/>
      <family val="2"/>
    </font>
    <font>
      <vertAlign val="superscript"/>
      <sz val="12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6" fillId="0" borderId="0" xfId="0" applyFont="1"/>
    <xf numFmtId="9" fontId="3" fillId="0" borderId="0" xfId="1" applyFont="1" applyFill="1" applyBorder="1"/>
    <xf numFmtId="9" fontId="5" fillId="0" borderId="0" xfId="1" applyFont="1" applyFill="1" applyBorder="1"/>
    <xf numFmtId="2" fontId="5" fillId="0" borderId="0" xfId="1" applyNumberFormat="1" applyFont="1" applyFill="1" applyBorder="1"/>
    <xf numFmtId="0" fontId="0" fillId="0" borderId="1" xfId="0" applyBorder="1"/>
    <xf numFmtId="0" fontId="0" fillId="0" borderId="6" xfId="0" applyBorder="1" applyAlignment="1">
      <alignment horizontal="center"/>
    </xf>
    <xf numFmtId="2" fontId="0" fillId="0" borderId="0" xfId="0" applyNumberFormat="1"/>
    <xf numFmtId="0" fontId="3" fillId="0" borderId="0" xfId="0" applyFont="1"/>
    <xf numFmtId="0" fontId="7" fillId="0" borderId="0" xfId="0" applyFont="1"/>
    <xf numFmtId="11" fontId="0" fillId="0" borderId="0" xfId="0" applyNumberFormat="1"/>
    <xf numFmtId="0" fontId="4" fillId="0" borderId="0" xfId="0" applyFont="1"/>
    <xf numFmtId="165" fontId="3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11" fontId="3" fillId="0" borderId="0" xfId="0" applyNumberFormat="1" applyFont="1"/>
    <xf numFmtId="9" fontId="3" fillId="0" borderId="0" xfId="0" applyNumberFormat="1" applyFont="1"/>
    <xf numFmtId="11" fontId="4" fillId="0" borderId="0" xfId="0" applyNumberFormat="1" applyFont="1"/>
    <xf numFmtId="2" fontId="3" fillId="0" borderId="0" xfId="0" applyNumberFormat="1" applyFont="1"/>
    <xf numFmtId="0" fontId="5" fillId="0" borderId="0" xfId="0" applyFont="1"/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3" fillId="0" borderId="11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indent="5"/>
    </xf>
    <xf numFmtId="0" fontId="11" fillId="0" borderId="0" xfId="0" applyFont="1"/>
    <xf numFmtId="0" fontId="12" fillId="0" borderId="0" xfId="0" applyFont="1"/>
  </cellXfs>
  <cellStyles count="5">
    <cellStyle name="Comma 2" xfId="4" xr:uid="{4A3E97D6-6AB2-4810-9043-4313173B1019}"/>
    <cellStyle name="Normal" xfId="0" builtinId="0"/>
    <cellStyle name="Normal 2" xfId="2" xr:uid="{BE6C52D9-8BB0-4FCF-94B7-5D9936FC48AB}"/>
    <cellStyle name="Percent" xfId="1" builtinId="5"/>
    <cellStyle name="Percent 2" xfId="3" xr:uid="{CDDC6072-4E3F-4E66-81B8-E55366F5AE8F}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09604632128283E-2"/>
          <c:y val="4.8792989241020407E-2"/>
          <c:w val="0.88087547236567709"/>
          <c:h val="0.6521833105595454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microcalorimeter!$I$25</c:f>
              <c:strCache>
                <c:ptCount val="1"/>
                <c:pt idx="0">
                  <c:v>theoretical maximum heat of combustion (J)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microcalorimeter!$F$26:$F$33</c:f>
              <c:numCache>
                <c:formatCode>0.00</c:formatCode>
                <c:ptCount val="8"/>
                <c:pt idx="0">
                  <c:v>4.6029617482150265</c:v>
                </c:pt>
                <c:pt idx="1">
                  <c:v>2.7617770489290154</c:v>
                </c:pt>
                <c:pt idx="2">
                  <c:v>0.92059234964300507</c:v>
                </c:pt>
                <c:pt idx="3">
                  <c:v>0.73647387971440414</c:v>
                </c:pt>
                <c:pt idx="4">
                  <c:v>0.64441464475010357</c:v>
                </c:pt>
                <c:pt idx="5">
                  <c:v>0.55235540978580311</c:v>
                </c:pt>
                <c:pt idx="6">
                  <c:v>0.46029617482150254</c:v>
                </c:pt>
                <c:pt idx="7">
                  <c:v>0.36823693985720207</c:v>
                </c:pt>
              </c:numCache>
            </c:numRef>
          </c:cat>
          <c:val>
            <c:numRef>
              <c:f>microcalorimeter!$I$26:$I$33</c:f>
              <c:numCache>
                <c:formatCode>0.00</c:formatCode>
                <c:ptCount val="8"/>
                <c:pt idx="0">
                  <c:v>6.0473269062226116</c:v>
                </c:pt>
                <c:pt idx="1">
                  <c:v>3.6283961437335672</c:v>
                </c:pt>
                <c:pt idx="2">
                  <c:v>1.2094653812445222</c:v>
                </c:pt>
                <c:pt idx="3">
                  <c:v>0.96757230499561786</c:v>
                </c:pt>
                <c:pt idx="4">
                  <c:v>0.84662576687116564</c:v>
                </c:pt>
                <c:pt idx="5">
                  <c:v>0.72567922874671342</c:v>
                </c:pt>
                <c:pt idx="6">
                  <c:v>0.60473269062226109</c:v>
                </c:pt>
                <c:pt idx="7">
                  <c:v>0.48378615249780893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7-4923-A51C-86B4F229BB41}"/>
            </c:ext>
          </c:extLst>
        </c:ser>
        <c:ser>
          <c:idx val="2"/>
          <c:order val="1"/>
          <c:tx>
            <c:strRef>
              <c:f>microcalorimeter!$J$25</c:f>
              <c:strCache>
                <c:ptCount val="1"/>
                <c:pt idx="0">
                  <c:v>experimental averages from calScreener (J)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microcalorimeter!$K$26:$K$33</c:f>
                <c:numCache>
                  <c:formatCode>General</c:formatCode>
                  <c:ptCount val="8"/>
                  <c:pt idx="0">
                    <c:v>5.5048761308853701E-2</c:v>
                  </c:pt>
                  <c:pt idx="1">
                    <c:v>0.33886904643981358</c:v>
                  </c:pt>
                  <c:pt idx="2">
                    <c:v>5.7977626809341737E-2</c:v>
                  </c:pt>
                  <c:pt idx="3">
                    <c:v>0.28074417444306315</c:v>
                  </c:pt>
                  <c:pt idx="4">
                    <c:v>4.0021366464188315E-2</c:v>
                  </c:pt>
                  <c:pt idx="5">
                    <c:v>2.7960882503498357E-2</c:v>
                  </c:pt>
                  <c:pt idx="6">
                    <c:v>5.3957088741923821E-2</c:v>
                  </c:pt>
                  <c:pt idx="7">
                    <c:v>0.23907546870401644</c:v>
                  </c:pt>
                </c:numCache>
              </c:numRef>
            </c:plus>
            <c:minus>
              <c:numRef>
                <c:f>microcalorimeter!$K$26:$K$33</c:f>
                <c:numCache>
                  <c:formatCode>General</c:formatCode>
                  <c:ptCount val="8"/>
                  <c:pt idx="0">
                    <c:v>5.5048761308853701E-2</c:v>
                  </c:pt>
                  <c:pt idx="1">
                    <c:v>0.33886904643981358</c:v>
                  </c:pt>
                  <c:pt idx="2">
                    <c:v>5.7977626809341737E-2</c:v>
                  </c:pt>
                  <c:pt idx="3">
                    <c:v>0.28074417444306315</c:v>
                  </c:pt>
                  <c:pt idx="4">
                    <c:v>4.0021366464188315E-2</c:v>
                  </c:pt>
                  <c:pt idx="5">
                    <c:v>2.7960882503498357E-2</c:v>
                  </c:pt>
                  <c:pt idx="6">
                    <c:v>5.3957088741923821E-2</c:v>
                  </c:pt>
                  <c:pt idx="7">
                    <c:v>0.23907546870401644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numRef>
              <c:f>microcalorimeter!$F$26:$F$33</c:f>
              <c:numCache>
                <c:formatCode>0.00</c:formatCode>
                <c:ptCount val="8"/>
                <c:pt idx="0">
                  <c:v>4.6029617482150265</c:v>
                </c:pt>
                <c:pt idx="1">
                  <c:v>2.7617770489290154</c:v>
                </c:pt>
                <c:pt idx="2">
                  <c:v>0.92059234964300507</c:v>
                </c:pt>
                <c:pt idx="3">
                  <c:v>0.73647387971440414</c:v>
                </c:pt>
                <c:pt idx="4">
                  <c:v>0.64441464475010357</c:v>
                </c:pt>
                <c:pt idx="5">
                  <c:v>0.55235540978580311</c:v>
                </c:pt>
                <c:pt idx="6">
                  <c:v>0.46029617482150254</c:v>
                </c:pt>
                <c:pt idx="7">
                  <c:v>0.36823693985720207</c:v>
                </c:pt>
              </c:numCache>
            </c:numRef>
          </c:cat>
          <c:val>
            <c:numRef>
              <c:f>microcalorimeter!$J$26:$J$33</c:f>
              <c:numCache>
                <c:formatCode>General</c:formatCode>
                <c:ptCount val="8"/>
                <c:pt idx="0">
                  <c:v>1.7865698580271401</c:v>
                </c:pt>
                <c:pt idx="1">
                  <c:v>2.3277815984338002</c:v>
                </c:pt>
                <c:pt idx="2">
                  <c:v>1.0889731193067775</c:v>
                </c:pt>
                <c:pt idx="3">
                  <c:v>1.0804204801372788</c:v>
                </c:pt>
                <c:pt idx="4">
                  <c:v>0.72914172937560029</c:v>
                </c:pt>
                <c:pt idx="5">
                  <c:v>0.66724742347354449</c:v>
                </c:pt>
                <c:pt idx="6">
                  <c:v>0.53394596898013302</c:v>
                </c:pt>
                <c:pt idx="7">
                  <c:v>0.39507460883116918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67-4923-A51C-86B4F229B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56351"/>
        <c:axId val="63638111"/>
      </c:barChart>
      <c:catAx>
        <c:axId val="6365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dirty="0"/>
                  <a:t>e-mol lactose : e-mol O2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8111"/>
        <c:crosses val="autoZero"/>
        <c:auto val="1"/>
        <c:lblAlgn val="ctr"/>
        <c:lblOffset val="100"/>
        <c:noMultiLvlLbl val="0"/>
      </c:catAx>
      <c:valAx>
        <c:axId val="636381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/>
                  <a:t>Evolved Heat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63656351"/>
        <c:crosses val="autoZero"/>
        <c:crossBetween val="between"/>
        <c:majorUnit val="2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4877094290514688"/>
          <c:y val="0.13076108453178162"/>
          <c:w val="0.45217766199429366"/>
          <c:h val="0.36077336929570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327421</xdr:colOff>
      <xdr:row>0</xdr:row>
      <xdr:rowOff>0</xdr:rowOff>
    </xdr:from>
    <xdr:to>
      <xdr:col>5</xdr:col>
      <xdr:colOff>1676797</xdr:colOff>
      <xdr:row>17</xdr:row>
      <xdr:rowOff>109141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4B25E-D2F0-401C-B53B-1269F1EBE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3B0794F-BA56-474B-97FB-7EE0249114F1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>
    <we:binding id="RangeSelect" type="matrix" appref="{37267DA7-C16E-4969-855D-10B80B039755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E24A2-3E69-4CE3-A94C-EDDA6883DFE0}">
  <dimension ref="D2:F10"/>
  <sheetViews>
    <sheetView zoomScaleNormal="100" workbookViewId="0"/>
  </sheetViews>
  <sheetFormatPr defaultRowHeight="15" x14ac:dyDescent="0.25"/>
  <sheetData>
    <row r="2" spans="4:6" ht="15.75" x14ac:dyDescent="0.25">
      <c r="D2" s="48" t="s">
        <v>37</v>
      </c>
    </row>
    <row r="3" spans="4:6" ht="18" x14ac:dyDescent="0.25">
      <c r="D3" s="49" t="s">
        <v>38</v>
      </c>
    </row>
    <row r="4" spans="4:6" ht="15.75" x14ac:dyDescent="0.25">
      <c r="D4" s="50" t="s">
        <v>18</v>
      </c>
    </row>
    <row r="5" spans="4:6" ht="15.75" x14ac:dyDescent="0.25">
      <c r="D5" s="50" t="s">
        <v>19</v>
      </c>
    </row>
    <row r="6" spans="4:6" ht="15.75" x14ac:dyDescent="0.25">
      <c r="D6" s="50" t="s">
        <v>20</v>
      </c>
    </row>
    <row r="7" spans="4:6" x14ac:dyDescent="0.25">
      <c r="D7" s="51"/>
    </row>
    <row r="8" spans="4:6" x14ac:dyDescent="0.25">
      <c r="D8" s="52" t="s">
        <v>21</v>
      </c>
    </row>
    <row r="9" spans="4:6" x14ac:dyDescent="0.25">
      <c r="D9" s="51"/>
    </row>
    <row r="10" spans="4:6" x14ac:dyDescent="0.25">
      <c r="D10" s="52" t="s">
        <v>22</v>
      </c>
      <c r="F10" t="s">
        <v>23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7267DA7-C16E-4969-855D-10B80B039755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7CA15-928D-40A3-BC87-22CE49DD5030}">
  <sheetPr>
    <tabColor theme="0"/>
  </sheetPr>
  <dimension ref="A1:V66"/>
  <sheetViews>
    <sheetView tabSelected="1" zoomScale="90" zoomScaleNormal="90" workbookViewId="0">
      <selection activeCell="H16" sqref="H16"/>
    </sheetView>
  </sheetViews>
  <sheetFormatPr defaultRowHeight="15" x14ac:dyDescent="0.25"/>
  <cols>
    <col min="1" max="1" width="33.5703125" bestFit="1" customWidth="1"/>
    <col min="2" max="2" width="33" bestFit="1" customWidth="1"/>
    <col min="3" max="3" width="11.85546875" bestFit="1" customWidth="1"/>
    <col min="4" max="4" width="20.28515625" bestFit="1" customWidth="1"/>
    <col min="5" max="5" width="43.5703125" bestFit="1" customWidth="1"/>
    <col min="6" max="6" width="24.85546875" bestFit="1" customWidth="1"/>
    <col min="7" max="7" width="34.85546875" bestFit="1" customWidth="1"/>
    <col min="8" max="8" width="53.42578125" bestFit="1" customWidth="1"/>
    <col min="9" max="9" width="54.140625" bestFit="1" customWidth="1"/>
    <col min="10" max="10" width="53.28515625" bestFit="1" customWidth="1"/>
    <col min="11" max="11" width="46.42578125" bestFit="1" customWidth="1"/>
    <col min="12" max="12" width="43.5703125" bestFit="1" customWidth="1"/>
    <col min="13" max="13" width="25.140625" bestFit="1" customWidth="1"/>
    <col min="14" max="14" width="39.42578125" bestFit="1" customWidth="1"/>
    <col min="15" max="15" width="15.5703125" bestFit="1" customWidth="1"/>
    <col min="16" max="17" width="14.5703125" bestFit="1" customWidth="1"/>
    <col min="18" max="18" width="43.5703125" bestFit="1" customWidth="1"/>
    <col min="19" max="19" width="25.140625" bestFit="1" customWidth="1"/>
    <col min="20" max="20" width="36.140625" bestFit="1" customWidth="1"/>
    <col min="22" max="22" width="15.5703125" bestFit="1" customWidth="1"/>
    <col min="23" max="24" width="14.5703125" bestFit="1" customWidth="1"/>
  </cols>
  <sheetData>
    <row r="1" spans="1:14" x14ac:dyDescent="0.25">
      <c r="A1" s="30" t="s">
        <v>17</v>
      </c>
      <c r="B1" s="6"/>
      <c r="N1" s="5"/>
    </row>
    <row r="2" spans="1:14" x14ac:dyDescent="0.25">
      <c r="A2" s="24" t="s">
        <v>16</v>
      </c>
      <c r="B2" s="31"/>
    </row>
    <row r="3" spans="1:14" x14ac:dyDescent="0.25">
      <c r="A3" s="32">
        <f>101325*0.83</f>
        <v>84099.75</v>
      </c>
      <c r="B3" s="31" t="s">
        <v>15</v>
      </c>
    </row>
    <row r="4" spans="1:14" x14ac:dyDescent="0.25">
      <c r="A4" s="32">
        <f>6279.5*0.83</f>
        <v>5211.9849999999997</v>
      </c>
      <c r="B4" s="31" t="s">
        <v>14</v>
      </c>
    </row>
    <row r="5" spans="1:14" x14ac:dyDescent="0.25">
      <c r="A5" s="24">
        <v>310.14999999999998</v>
      </c>
      <c r="B5" s="31" t="s">
        <v>13</v>
      </c>
    </row>
    <row r="6" spans="1:14" x14ac:dyDescent="0.25">
      <c r="A6" s="24">
        <v>8.3140000000000001</v>
      </c>
      <c r="B6" s="31" t="s">
        <v>12</v>
      </c>
    </row>
    <row r="7" spans="1:14" x14ac:dyDescent="0.25">
      <c r="A7" s="33">
        <f>($A$3*0.001)/($A$5*$A$6)</f>
        <v>3.2614663278196038E-2</v>
      </c>
      <c r="B7" s="31" t="s">
        <v>11</v>
      </c>
    </row>
    <row r="8" spans="1:14" x14ac:dyDescent="0.25">
      <c r="A8" s="33">
        <f>A7*0.21</f>
        <v>6.8490792884211673E-3</v>
      </c>
      <c r="B8" s="31" t="s">
        <v>10</v>
      </c>
    </row>
    <row r="9" spans="1:14" x14ac:dyDescent="0.25">
      <c r="A9" s="24">
        <f>A8*(1000/1)*(1/1000000)*556</f>
        <v>3.808088084362169E-3</v>
      </c>
      <c r="B9" s="31" t="s">
        <v>9</v>
      </c>
    </row>
    <row r="10" spans="1:14" x14ac:dyDescent="0.25">
      <c r="A10" s="33">
        <f>A8*4</f>
        <v>2.7396317153684669E-2</v>
      </c>
      <c r="B10" s="31" t="s">
        <v>8</v>
      </c>
    </row>
    <row r="11" spans="1:14" x14ac:dyDescent="0.25">
      <c r="A11" s="34">
        <f>100/656</f>
        <v>0.1524390243902439</v>
      </c>
      <c r="B11" s="31" t="s">
        <v>7</v>
      </c>
      <c r="C11" s="13"/>
      <c r="E11" s="13"/>
    </row>
    <row r="12" spans="1:14" x14ac:dyDescent="0.25">
      <c r="A12" s="34">
        <f>556/656</f>
        <v>0.84756097560975607</v>
      </c>
      <c r="B12" s="31" t="s">
        <v>6</v>
      </c>
      <c r="C12" s="13"/>
      <c r="E12" s="13"/>
    </row>
    <row r="13" spans="1:14" ht="15.75" x14ac:dyDescent="0.25">
      <c r="A13" s="13">
        <v>115</v>
      </c>
      <c r="B13" s="31" t="s">
        <v>34</v>
      </c>
      <c r="C13" s="20"/>
      <c r="D13" s="20"/>
      <c r="E13" s="20"/>
      <c r="F13" s="9"/>
      <c r="G13" s="9"/>
      <c r="H13" s="9"/>
      <c r="I13" s="9"/>
    </row>
    <row r="14" spans="1:14" ht="15.75" x14ac:dyDescent="0.25">
      <c r="A14" s="21">
        <v>656</v>
      </c>
      <c r="B14" s="22" t="s">
        <v>27</v>
      </c>
      <c r="E14" s="13"/>
    </row>
    <row r="15" spans="1:14" s="9" customFormat="1" ht="15.75" x14ac:dyDescent="0.25">
      <c r="A15" s="21">
        <v>100</v>
      </c>
      <c r="B15" s="22" t="s">
        <v>28</v>
      </c>
      <c r="C15" s="13"/>
      <c r="D15" s="13"/>
      <c r="E15" s="13"/>
      <c r="K15" s="8"/>
    </row>
    <row r="16" spans="1:14" ht="15.75" x14ac:dyDescent="0.25">
      <c r="A16" s="21">
        <v>556</v>
      </c>
      <c r="B16" s="22" t="s">
        <v>29</v>
      </c>
      <c r="C16" s="13"/>
      <c r="D16" s="13"/>
      <c r="E16" s="13"/>
    </row>
    <row r="17" spans="1:11" ht="15.75" x14ac:dyDescent="0.25">
      <c r="A17" s="23">
        <v>1.5232352337448675E-5</v>
      </c>
      <c r="B17" s="22" t="s">
        <v>30</v>
      </c>
      <c r="C17" s="13"/>
      <c r="D17" s="13"/>
      <c r="E17" s="13"/>
    </row>
    <row r="18" spans="1:11" ht="15.75" x14ac:dyDescent="0.25">
      <c r="A18" s="24">
        <v>342.3</v>
      </c>
      <c r="B18" s="22" t="s">
        <v>33</v>
      </c>
      <c r="E18" s="13"/>
    </row>
    <row r="19" spans="1:11" ht="15.75" x14ac:dyDescent="0.25">
      <c r="A19" s="25">
        <v>48</v>
      </c>
      <c r="B19" s="26" t="s">
        <v>26</v>
      </c>
      <c r="E19" s="13"/>
    </row>
    <row r="20" spans="1:11" ht="15.75" x14ac:dyDescent="0.25">
      <c r="A20" s="20"/>
      <c r="B20" s="13"/>
      <c r="E20" s="13"/>
    </row>
    <row r="21" spans="1:11" ht="15.75" x14ac:dyDescent="0.25">
      <c r="A21" s="20"/>
      <c r="B21" s="13"/>
      <c r="E21" s="13"/>
    </row>
    <row r="22" spans="1:11" ht="15.75" x14ac:dyDescent="0.25">
      <c r="A22" s="20"/>
      <c r="B22" s="13"/>
      <c r="E22" s="13"/>
    </row>
    <row r="23" spans="1:11" ht="15.75" x14ac:dyDescent="0.25">
      <c r="A23" s="20"/>
      <c r="B23" s="13"/>
      <c r="E23" s="13"/>
    </row>
    <row r="24" spans="1:11" x14ac:dyDescent="0.25">
      <c r="C24" s="13"/>
      <c r="D24" s="13"/>
      <c r="E24" s="13"/>
      <c r="I24" t="s">
        <v>36</v>
      </c>
    </row>
    <row r="25" spans="1:11" x14ac:dyDescent="0.25">
      <c r="A25" s="35" t="s">
        <v>24</v>
      </c>
      <c r="B25" s="27" t="s">
        <v>25</v>
      </c>
      <c r="C25" s="27" t="s">
        <v>31</v>
      </c>
      <c r="D25" s="27" t="s">
        <v>4</v>
      </c>
      <c r="E25" s="27" t="s">
        <v>5</v>
      </c>
      <c r="F25" s="27" t="s">
        <v>3</v>
      </c>
      <c r="G25" s="27" t="s">
        <v>2</v>
      </c>
      <c r="H25" s="36" t="s">
        <v>1</v>
      </c>
      <c r="I25" s="37" t="s">
        <v>35</v>
      </c>
      <c r="J25" s="27" t="s">
        <v>0</v>
      </c>
      <c r="K25" s="38" t="s">
        <v>32</v>
      </c>
    </row>
    <row r="26" spans="1:11" x14ac:dyDescent="0.25">
      <c r="A26" s="24">
        <v>5</v>
      </c>
      <c r="B26" s="13">
        <f t="shared" ref="B26:B33" si="0">A26/$A$18</f>
        <v>1.4607069821793748E-2</v>
      </c>
      <c r="C26" s="13">
        <f t="shared" ref="C26:C33" si="1">B26*$A$19</f>
        <v>0.70113935144609996</v>
      </c>
      <c r="D26" s="13">
        <f>C26*(0.0001)</f>
        <v>7.0113935144609993E-5</v>
      </c>
      <c r="E26" s="44">
        <f>((0.000656*C26)/(C26+$A$10))*(1*10^6)</f>
        <v>631.33136011396869</v>
      </c>
      <c r="F26" s="44">
        <f t="shared" ref="F26:F33" si="2">D26/$A$17</f>
        <v>4.6029617482150265</v>
      </c>
      <c r="G26" s="45">
        <f t="shared" ref="G26:G33" si="3">$A$17-D26</f>
        <v>-5.4881582807161315E-5</v>
      </c>
      <c r="H26" s="44">
        <f>D26*$A$13*1000</f>
        <v>8.0631025416301494</v>
      </c>
      <c r="I26" s="46">
        <f>H26*0.75</f>
        <v>6.0473269062226116</v>
      </c>
      <c r="J26" s="13">
        <v>1.7865698580271401</v>
      </c>
      <c r="K26" s="39">
        <v>5.5048761308853701E-2</v>
      </c>
    </row>
    <row r="27" spans="1:11" x14ac:dyDescent="0.25">
      <c r="A27" s="24">
        <v>3</v>
      </c>
      <c r="B27" s="13">
        <f t="shared" si="0"/>
        <v>8.7642418930762491E-3</v>
      </c>
      <c r="C27" s="13">
        <f t="shared" si="1"/>
        <v>0.42068361086765993</v>
      </c>
      <c r="D27" s="13">
        <f t="shared" ref="D27:D33" si="4">C27*(0.0001)</f>
        <v>4.2068361086765995E-5</v>
      </c>
      <c r="E27" s="44">
        <f t="shared" ref="E27:E33" si="5">((0.000656*C27)/(C27+$A$10))*(1*10^6)</f>
        <v>615.8911200236555</v>
      </c>
      <c r="F27" s="44">
        <f t="shared" si="2"/>
        <v>2.7617770489290154</v>
      </c>
      <c r="G27" s="45">
        <f t="shared" si="3"/>
        <v>-2.6836008749317319E-5</v>
      </c>
      <c r="H27" s="44">
        <f t="shared" ref="H27:H32" si="6">D27*$A$13*1000</f>
        <v>4.8378615249780896</v>
      </c>
      <c r="I27" s="46">
        <f t="shared" ref="I27:I33" si="7">H27*0.75</f>
        <v>3.6283961437335672</v>
      </c>
      <c r="J27" s="13">
        <v>2.3277815984338002</v>
      </c>
      <c r="K27" s="39">
        <v>0.33886904643981358</v>
      </c>
    </row>
    <row r="28" spans="1:11" x14ac:dyDescent="0.25">
      <c r="A28" s="24">
        <v>1</v>
      </c>
      <c r="B28" s="13">
        <f t="shared" si="0"/>
        <v>2.9214139643587494E-3</v>
      </c>
      <c r="C28" s="13">
        <f t="shared" si="1"/>
        <v>0.14022787028921996</v>
      </c>
      <c r="D28" s="13">
        <f t="shared" si="4"/>
        <v>1.4022787028921996E-5</v>
      </c>
      <c r="E28" s="44">
        <f t="shared" si="5"/>
        <v>548.78406459724863</v>
      </c>
      <c r="F28" s="44">
        <f t="shared" si="2"/>
        <v>0.92059234964300507</v>
      </c>
      <c r="G28" s="45">
        <f t="shared" si="3"/>
        <v>1.2095653085266793E-6</v>
      </c>
      <c r="H28" s="44">
        <f t="shared" si="6"/>
        <v>1.6126205083260297</v>
      </c>
      <c r="I28" s="46">
        <f t="shared" si="7"/>
        <v>1.2094653812445222</v>
      </c>
      <c r="J28" s="47">
        <v>1.0889731193067775</v>
      </c>
      <c r="K28" s="40">
        <v>5.7977626809341737E-2</v>
      </c>
    </row>
    <row r="29" spans="1:11" x14ac:dyDescent="0.25">
      <c r="A29" s="24">
        <v>0.8</v>
      </c>
      <c r="B29" s="13">
        <f t="shared" si="0"/>
        <v>2.3371311714869996E-3</v>
      </c>
      <c r="C29" s="13">
        <f t="shared" si="1"/>
        <v>0.11218229623137599</v>
      </c>
      <c r="D29" s="13">
        <f t="shared" si="4"/>
        <v>1.1218229623137599E-5</v>
      </c>
      <c r="E29" s="44">
        <f t="shared" si="5"/>
        <v>527.24113345905528</v>
      </c>
      <c r="F29" s="44">
        <f t="shared" si="2"/>
        <v>0.73647387971440414</v>
      </c>
      <c r="G29" s="45">
        <f t="shared" si="3"/>
        <v>4.0141227143110765E-6</v>
      </c>
      <c r="H29" s="44">
        <f>D29*$A$13*1000</f>
        <v>1.2900964066608238</v>
      </c>
      <c r="I29" s="46">
        <f t="shared" si="7"/>
        <v>0.96757230499561786</v>
      </c>
      <c r="J29" s="47">
        <v>1.0804204801372788</v>
      </c>
      <c r="K29" s="40">
        <v>0.28074417444306315</v>
      </c>
    </row>
    <row r="30" spans="1:11" x14ac:dyDescent="0.25">
      <c r="A30" s="24">
        <v>0.7</v>
      </c>
      <c r="B30" s="13">
        <f t="shared" si="0"/>
        <v>2.0449897750511245E-3</v>
      </c>
      <c r="C30" s="13">
        <f t="shared" si="1"/>
        <v>9.8159509202453976E-2</v>
      </c>
      <c r="D30" s="13">
        <f t="shared" si="4"/>
        <v>9.8159509202453985E-6</v>
      </c>
      <c r="E30" s="44">
        <f t="shared" si="5"/>
        <v>512.86061272983306</v>
      </c>
      <c r="F30" s="44">
        <f t="shared" si="2"/>
        <v>0.64441464475010357</v>
      </c>
      <c r="G30" s="45">
        <f t="shared" si="3"/>
        <v>5.4164014172032768E-6</v>
      </c>
      <c r="H30" s="44">
        <f t="shared" si="6"/>
        <v>1.1288343558282208</v>
      </c>
      <c r="I30" s="46">
        <f t="shared" si="7"/>
        <v>0.84662576687116564</v>
      </c>
      <c r="J30" s="47">
        <v>0.72914172937560029</v>
      </c>
      <c r="K30" s="40">
        <v>4.0021366464188315E-2</v>
      </c>
    </row>
    <row r="31" spans="1:11" x14ac:dyDescent="0.25">
      <c r="A31" s="24">
        <v>0.6</v>
      </c>
      <c r="B31" s="13">
        <f t="shared" si="0"/>
        <v>1.7528483786152496E-3</v>
      </c>
      <c r="C31" s="13">
        <f t="shared" si="1"/>
        <v>8.4136722173531978E-2</v>
      </c>
      <c r="D31" s="13">
        <f t="shared" si="4"/>
        <v>8.4136722173531983E-6</v>
      </c>
      <c r="E31" s="44">
        <f t="shared" si="5"/>
        <v>494.864033821487</v>
      </c>
      <c r="F31" s="44">
        <f t="shared" si="2"/>
        <v>0.55235540978580311</v>
      </c>
      <c r="G31" s="45">
        <f t="shared" si="3"/>
        <v>6.8186801200954771E-6</v>
      </c>
      <c r="H31" s="44">
        <f t="shared" si="6"/>
        <v>0.96757230499561786</v>
      </c>
      <c r="I31" s="46">
        <f t="shared" si="7"/>
        <v>0.72567922874671342</v>
      </c>
      <c r="J31" s="47">
        <v>0.66724742347354449</v>
      </c>
      <c r="K31" s="40">
        <v>2.7960882503498357E-2</v>
      </c>
    </row>
    <row r="32" spans="1:11" x14ac:dyDescent="0.25">
      <c r="A32" s="24">
        <v>0.5</v>
      </c>
      <c r="B32" s="13">
        <f t="shared" si="0"/>
        <v>1.4607069821793747E-3</v>
      </c>
      <c r="C32" s="13">
        <f t="shared" si="1"/>
        <v>7.0113935144609979E-2</v>
      </c>
      <c r="D32" s="13">
        <f t="shared" si="4"/>
        <v>7.011393514460998E-6</v>
      </c>
      <c r="E32" s="44">
        <f t="shared" si="5"/>
        <v>471.69133881595496</v>
      </c>
      <c r="F32" s="44">
        <f t="shared" si="2"/>
        <v>0.46029617482150254</v>
      </c>
      <c r="G32" s="45">
        <f t="shared" si="3"/>
        <v>8.2209588229876773E-6</v>
      </c>
      <c r="H32" s="44">
        <f t="shared" si="6"/>
        <v>0.80631025416301483</v>
      </c>
      <c r="I32" s="46">
        <f t="shared" si="7"/>
        <v>0.60473269062226109</v>
      </c>
      <c r="J32" s="13">
        <v>0.53394596898013302</v>
      </c>
      <c r="K32" s="39">
        <v>5.3957088741923821E-2</v>
      </c>
    </row>
    <row r="33" spans="1:14" x14ac:dyDescent="0.25">
      <c r="A33" s="28">
        <v>0.4</v>
      </c>
      <c r="B33" s="29">
        <f t="shared" si="0"/>
        <v>1.1685655857434998E-3</v>
      </c>
      <c r="C33" s="29">
        <f t="shared" si="1"/>
        <v>5.6091148115687994E-2</v>
      </c>
      <c r="D33" s="29">
        <f t="shared" si="4"/>
        <v>5.6091148115687994E-6</v>
      </c>
      <c r="E33" s="41">
        <f t="shared" si="5"/>
        <v>440.73434311569457</v>
      </c>
      <c r="F33" s="41">
        <f t="shared" si="2"/>
        <v>0.36823693985720207</v>
      </c>
      <c r="G33" s="42">
        <f t="shared" si="3"/>
        <v>9.6232375258798759E-6</v>
      </c>
      <c r="H33" s="41">
        <f>D33*$A$13*1000</f>
        <v>0.64504820333041191</v>
      </c>
      <c r="I33" s="43">
        <f t="shared" si="7"/>
        <v>0.48378615249780893</v>
      </c>
      <c r="J33" s="29">
        <v>0.39507460883116918</v>
      </c>
      <c r="K33" s="26">
        <v>0.23907546870401644</v>
      </c>
    </row>
    <row r="34" spans="1:14" x14ac:dyDescent="0.25">
      <c r="C34" s="13"/>
      <c r="F34" s="1"/>
      <c r="L34" s="7"/>
      <c r="M34" s="4"/>
    </row>
    <row r="35" spans="1:14" x14ac:dyDescent="0.25">
      <c r="B35" s="7"/>
      <c r="C35" s="10"/>
      <c r="D35" s="10"/>
      <c r="E35" s="10"/>
      <c r="F35" s="10"/>
      <c r="K35" s="8"/>
      <c r="L35" s="7"/>
      <c r="M35" s="3"/>
    </row>
    <row r="36" spans="1:14" x14ac:dyDescent="0.25">
      <c r="B36" s="7"/>
      <c r="C36" s="10"/>
      <c r="D36" s="10"/>
      <c r="E36" s="10"/>
      <c r="F36" s="10"/>
      <c r="K36" s="8"/>
      <c r="L36" s="7"/>
      <c r="M36" s="3"/>
    </row>
    <row r="37" spans="1:14" x14ac:dyDescent="0.25">
      <c r="B37" s="7"/>
      <c r="C37" s="10"/>
      <c r="D37" s="10"/>
      <c r="E37" s="10"/>
      <c r="F37" s="10"/>
      <c r="K37" s="8"/>
      <c r="L37" s="7"/>
      <c r="M37" s="3"/>
    </row>
    <row r="38" spans="1:14" x14ac:dyDescent="0.25">
      <c r="B38" s="7"/>
      <c r="C38" s="10"/>
      <c r="D38" s="10"/>
      <c r="E38" s="10"/>
      <c r="F38" s="10"/>
      <c r="L38" s="7"/>
      <c r="M38" s="3"/>
    </row>
    <row r="39" spans="1:14" x14ac:dyDescent="0.25">
      <c r="B39" s="7"/>
      <c r="C39" s="10"/>
      <c r="D39" s="10"/>
      <c r="E39" s="10"/>
      <c r="F39" s="10"/>
      <c r="L39" s="7"/>
      <c r="M39" s="3"/>
    </row>
    <row r="40" spans="1:14" x14ac:dyDescent="0.25">
      <c r="B40" s="14"/>
      <c r="C40" s="7"/>
      <c r="D40" s="7"/>
      <c r="E40" s="7"/>
      <c r="F40" s="10"/>
      <c r="G40" s="10"/>
      <c r="H40" s="15"/>
      <c r="I40" s="10"/>
      <c r="J40" s="7"/>
      <c r="L40" s="7"/>
      <c r="M40" s="7"/>
      <c r="N40" s="7"/>
    </row>
    <row r="44" spans="1:14" x14ac:dyDescent="0.25">
      <c r="A44" s="8"/>
      <c r="B44" s="8"/>
      <c r="C44" s="8"/>
      <c r="D44" s="8"/>
      <c r="E44" s="16"/>
    </row>
    <row r="45" spans="1:14" x14ac:dyDescent="0.25">
      <c r="A45" s="17"/>
      <c r="B45" s="17"/>
      <c r="C45" s="17"/>
      <c r="D45" s="17"/>
      <c r="E45" s="17"/>
    </row>
    <row r="46" spans="1:14" x14ac:dyDescent="0.25">
      <c r="A46" s="15"/>
      <c r="B46" s="15"/>
      <c r="C46" s="15"/>
      <c r="D46" s="15"/>
      <c r="E46" s="15"/>
    </row>
    <row r="47" spans="1:14" x14ac:dyDescent="0.25">
      <c r="A47" s="15"/>
      <c r="B47" s="15"/>
      <c r="C47" s="18"/>
      <c r="D47" s="18"/>
      <c r="E47" s="2"/>
    </row>
    <row r="48" spans="1:14" x14ac:dyDescent="0.25">
      <c r="A48" s="15"/>
      <c r="B48" s="15"/>
      <c r="C48" s="18"/>
      <c r="D48" s="18"/>
      <c r="E48" s="2"/>
    </row>
    <row r="49" spans="1:22" x14ac:dyDescent="0.25">
      <c r="A49" s="15"/>
      <c r="B49" s="15"/>
      <c r="C49" s="18"/>
      <c r="D49" s="18"/>
      <c r="E49" s="2"/>
    </row>
    <row r="50" spans="1:22" x14ac:dyDescent="0.25">
      <c r="A50" s="15"/>
      <c r="B50" s="15"/>
      <c r="C50" s="18"/>
      <c r="D50" s="18"/>
      <c r="E50" s="2"/>
    </row>
    <row r="51" spans="1:22" x14ac:dyDescent="0.25">
      <c r="A51" s="15"/>
      <c r="B51" s="15"/>
      <c r="C51" s="18"/>
      <c r="D51" s="18"/>
      <c r="E51" s="2"/>
    </row>
    <row r="52" spans="1:22" x14ac:dyDescent="0.25">
      <c r="A52" s="15"/>
      <c r="B52" s="15"/>
      <c r="C52" s="18"/>
      <c r="D52" s="18"/>
      <c r="E52" s="2"/>
    </row>
    <row r="53" spans="1:22" x14ac:dyDescent="0.25">
      <c r="A53" s="15"/>
      <c r="B53" s="15"/>
      <c r="C53" s="18"/>
      <c r="D53" s="18"/>
      <c r="E53" s="2"/>
    </row>
    <row r="54" spans="1:22" x14ac:dyDescent="0.25">
      <c r="A54" s="15"/>
      <c r="B54" s="15"/>
      <c r="C54" s="18"/>
      <c r="D54" s="18"/>
      <c r="E54" s="2"/>
    </row>
    <row r="55" spans="1:22" ht="9" customHeight="1" x14ac:dyDescent="0.25"/>
    <row r="56" spans="1:22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x14ac:dyDescent="0.25">
      <c r="A57" s="11"/>
      <c r="B57" s="11"/>
      <c r="C57" s="11"/>
      <c r="D57" s="11"/>
      <c r="E57" s="11"/>
      <c r="F57" s="11"/>
      <c r="G57" s="17"/>
      <c r="H57" s="17"/>
      <c r="I57" s="8"/>
      <c r="J57" s="8"/>
      <c r="K57" s="8"/>
      <c r="L57" s="8"/>
      <c r="M57" s="8"/>
      <c r="N57" s="8"/>
      <c r="O57" s="8"/>
      <c r="P57" s="11"/>
      <c r="Q57" s="8"/>
      <c r="R57" s="8"/>
      <c r="S57" s="8"/>
      <c r="T57" s="8"/>
      <c r="U57" s="8"/>
      <c r="V57" s="8"/>
    </row>
    <row r="58" spans="1:22" x14ac:dyDescent="0.25">
      <c r="A58" s="8"/>
      <c r="B58" s="8"/>
      <c r="C58" s="8"/>
      <c r="D58" s="8"/>
      <c r="E58" s="8"/>
      <c r="F58" s="19"/>
      <c r="G58" s="15"/>
      <c r="H58" s="15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x14ac:dyDescent="0.25">
      <c r="A59" s="8"/>
      <c r="B59" s="18"/>
      <c r="C59" s="8"/>
      <c r="D59" s="12"/>
      <c r="E59" s="8"/>
      <c r="F59" s="2"/>
      <c r="G59" s="15"/>
      <c r="H59" s="15"/>
      <c r="I59" s="8"/>
      <c r="J59" s="8"/>
      <c r="K59" s="8"/>
      <c r="L59" s="8"/>
      <c r="M59" s="8"/>
      <c r="N59" s="8"/>
      <c r="O59" s="8"/>
      <c r="P59" s="12"/>
      <c r="Q59" s="8"/>
      <c r="R59" s="8"/>
      <c r="S59" s="8"/>
      <c r="T59" s="8"/>
      <c r="U59" s="8"/>
      <c r="V59" s="8"/>
    </row>
    <row r="60" spans="1:22" x14ac:dyDescent="0.25">
      <c r="A60" s="8"/>
      <c r="B60" s="18"/>
      <c r="C60" s="8"/>
      <c r="D60" s="12"/>
      <c r="E60" s="8"/>
      <c r="F60" s="2"/>
      <c r="G60" s="15"/>
      <c r="H60" s="15"/>
      <c r="I60" s="8"/>
      <c r="J60" s="8"/>
      <c r="K60" s="8"/>
      <c r="L60" s="8"/>
      <c r="M60" s="8"/>
      <c r="N60" s="8"/>
      <c r="O60" s="8"/>
      <c r="P60" s="12"/>
      <c r="Q60" s="8"/>
      <c r="R60" s="8"/>
      <c r="S60" s="8"/>
      <c r="T60" s="8"/>
      <c r="U60" s="8"/>
      <c r="V60" s="8"/>
    </row>
    <row r="61" spans="1:22" x14ac:dyDescent="0.25">
      <c r="A61" s="8"/>
      <c r="B61" s="18"/>
      <c r="C61" s="8"/>
      <c r="D61" s="12"/>
      <c r="E61" s="8"/>
      <c r="F61" s="2"/>
      <c r="G61" s="15"/>
      <c r="H61" s="15"/>
      <c r="I61" s="8"/>
      <c r="J61" s="8"/>
      <c r="K61" s="8"/>
      <c r="L61" s="8"/>
      <c r="M61" s="8"/>
      <c r="N61" s="8"/>
      <c r="O61" s="8"/>
      <c r="P61" s="12"/>
      <c r="Q61" s="8"/>
      <c r="R61" s="2"/>
      <c r="S61" s="8"/>
      <c r="T61" s="8"/>
      <c r="U61" s="8"/>
      <c r="V61" s="8"/>
    </row>
    <row r="62" spans="1:22" x14ac:dyDescent="0.25">
      <c r="A62" s="8"/>
      <c r="B62" s="18"/>
      <c r="C62" s="8"/>
      <c r="D62" s="12"/>
      <c r="E62" s="8"/>
      <c r="F62" s="2"/>
      <c r="G62" s="15"/>
      <c r="H62" s="15"/>
      <c r="I62" s="8"/>
      <c r="J62" s="8"/>
      <c r="K62" s="8"/>
      <c r="L62" s="8"/>
      <c r="M62" s="8"/>
      <c r="N62" s="8"/>
      <c r="O62" s="8"/>
      <c r="P62" s="12"/>
      <c r="Q62" s="8"/>
      <c r="R62" s="8"/>
      <c r="S62" s="8"/>
      <c r="T62" s="8"/>
      <c r="U62" s="8"/>
      <c r="V62" s="8"/>
    </row>
    <row r="63" spans="1:22" x14ac:dyDescent="0.25">
      <c r="A63" s="8"/>
      <c r="B63" s="18"/>
      <c r="C63" s="8"/>
      <c r="D63" s="12"/>
      <c r="E63" s="8"/>
      <c r="F63" s="2"/>
      <c r="G63" s="15"/>
      <c r="H63" s="15"/>
      <c r="I63" s="8"/>
      <c r="J63" s="8"/>
      <c r="K63" s="8"/>
      <c r="L63" s="8"/>
      <c r="M63" s="8"/>
      <c r="N63" s="8"/>
      <c r="O63" s="8"/>
      <c r="P63" s="12"/>
      <c r="Q63" s="8"/>
      <c r="R63" s="8"/>
      <c r="S63" s="8"/>
      <c r="T63" s="8"/>
      <c r="U63" s="8"/>
      <c r="V63" s="8"/>
    </row>
    <row r="64" spans="1:22" x14ac:dyDescent="0.25">
      <c r="A64" s="8"/>
      <c r="B64" s="18"/>
      <c r="C64" s="8"/>
      <c r="D64" s="12"/>
      <c r="E64" s="8"/>
      <c r="F64" s="2"/>
      <c r="G64" s="15"/>
      <c r="H64" s="15"/>
      <c r="I64" s="8"/>
      <c r="J64" s="8"/>
      <c r="K64" s="8"/>
      <c r="L64" s="8"/>
      <c r="M64" s="8"/>
      <c r="N64" s="8"/>
      <c r="O64" s="8"/>
      <c r="P64" s="12"/>
      <c r="Q64" s="8"/>
      <c r="R64" s="8"/>
      <c r="S64" s="8"/>
      <c r="T64" s="8"/>
      <c r="U64" s="8"/>
      <c r="V64" s="8"/>
    </row>
    <row r="65" spans="1:8" x14ac:dyDescent="0.25">
      <c r="A65" s="8"/>
      <c r="B65" s="18"/>
      <c r="C65" s="8"/>
      <c r="D65" s="12"/>
      <c r="E65" s="8"/>
      <c r="F65" s="2"/>
      <c r="G65" s="15"/>
      <c r="H65" s="15"/>
    </row>
    <row r="66" spans="1:8" x14ac:dyDescent="0.25">
      <c r="A66" s="8"/>
      <c r="B66" s="18"/>
      <c r="C66" s="8"/>
      <c r="D66" s="12"/>
      <c r="E66" s="8"/>
      <c r="F66" s="2"/>
      <c r="G66" s="15"/>
      <c r="H66" s="15"/>
    </row>
  </sheetData>
  <pageMargins left="0.7" right="0.7" top="0.75" bottom="0.75" header="0.3" footer="0.3"/>
  <pageSetup orientation="portrait" horizontalDpi="90" verticalDpi="9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8A9CD5CD4EE46B0D4C9F725A5D0A1" ma:contentTypeVersion="8" ma:contentTypeDescription="Create a new document." ma:contentTypeScope="" ma:versionID="40a2b2629fce360dc3917c907263a618">
  <xsd:schema xmlns:xsd="http://www.w3.org/2001/XMLSchema" xmlns:xs="http://www.w3.org/2001/XMLSchema" xmlns:p="http://schemas.microsoft.com/office/2006/metadata/properties" xmlns:ns3="2fadd309-3cdd-4f28-b958-f9160e9ef443" targetNamespace="http://schemas.microsoft.com/office/2006/metadata/properties" ma:root="true" ma:fieldsID="7e00e2d18a2a9a1a4d36149fc496f4a9" ns3:_="">
    <xsd:import namespace="2fadd309-3cdd-4f28-b958-f9160e9ef4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add309-3cdd-4f28-b958-f9160e9ef4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fadd309-3cdd-4f28-b958-f9160e9ef443" xsi:nil="true"/>
  </documentManagement>
</p:properties>
</file>

<file path=customXml/itemProps1.xml><?xml version="1.0" encoding="utf-8"?>
<ds:datastoreItem xmlns:ds="http://schemas.openxmlformats.org/officeDocument/2006/customXml" ds:itemID="{0A4A9CF1-2A4F-493D-B492-EF7E9B0ED0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add309-3cdd-4f28-b958-f9160e9ef4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B006E5-5243-4FC6-A9E3-2FBF48A228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1DDFAA-AF2A-4F96-B2EB-F37F66032997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2fadd309-3cdd-4f28-b958-f9160e9ef44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 directory</vt:lpstr>
      <vt:lpstr>microcalorimeter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Du, Martina</dc:creator>
  <cp:lastModifiedBy>Ross Carlson</cp:lastModifiedBy>
  <dcterms:created xsi:type="dcterms:W3CDTF">2023-03-17T18:01:18Z</dcterms:created>
  <dcterms:modified xsi:type="dcterms:W3CDTF">2025-04-10T16:10:38Z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0x01010045B8A9CD5CD4EE46B0D4C9F725A5D0A1</vt:lpwstr>
  </property>
</Properties>
</file>