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masnada\git\opensource\HourDistributor\resources\"/>
    </mc:Choice>
  </mc:AlternateContent>
  <xr:revisionPtr revIDLastSave="0" documentId="13_ncr:1_{1EE2681C-7D33-4C31-9ADF-39796136EA33}" xr6:coauthVersionLast="47" xr6:coauthVersionMax="47" xr10:uidLastSave="{00000000-0000-0000-0000-000000000000}"/>
  <bookViews>
    <workbookView xWindow="-110" yWindow="-110" windowWidth="25820" windowHeight="13900" tabRatio="500" activeTab="2" xr2:uid="{00000000-000D-0000-FFFF-FFFF00000000}"/>
  </bookViews>
  <sheets>
    <sheet name="README" sheetId="3" r:id="rId1"/>
    <sheet name="John Smith" sheetId="1" r:id="rId2"/>
    <sheet name="report_template" sheetId="2" r:id="rId3"/>
    <sheet name="John Smith - 2023" sheetId="5" r:id="rId4"/>
  </sheets>
  <definedNames>
    <definedName name="all_prj_justified" localSheetId="3">'John Smith - 2023'!$C$7:$C$30</definedName>
    <definedName name="all_prj_justified_total" localSheetId="3">'John Smith - 2023'!$C$32</definedName>
    <definedName name="all_prj_monthly_justified_1" localSheetId="3">'John Smith - 2023'!$D$7:$D$30</definedName>
    <definedName name="all_prj_monthly_justified_10" localSheetId="3">'John Smith - 2023'!$M$7:$M$30</definedName>
    <definedName name="all_prj_monthly_justified_11" localSheetId="3">'John Smith - 2023'!$N$7:$N$30</definedName>
    <definedName name="all_prj_monthly_justified_12" localSheetId="3">'John Smith - 2023'!$O$7:$O$30</definedName>
    <definedName name="all_prj_monthly_justified_2" localSheetId="3">'John Smith - 2023'!$E$7:$E$30</definedName>
    <definedName name="all_prj_monthly_justified_3" localSheetId="3">'John Smith - 2023'!$F$7:$F$30</definedName>
    <definedName name="all_prj_monthly_justified_4" localSheetId="3">'John Smith - 2023'!$G$7:$G$30</definedName>
    <definedName name="all_prj_monthly_justified_5" localSheetId="3">'John Smith - 2023'!$H$7:$H$30</definedName>
    <definedName name="all_prj_monthly_justified_6" localSheetId="3">'John Smith - 2023'!$I$7:$I$30</definedName>
    <definedName name="all_prj_monthly_justified_7" localSheetId="3">'John Smith - 2023'!$J$7:$J$30</definedName>
    <definedName name="all_prj_monthly_justified_8" localSheetId="3">'John Smith - 2023'!$K$7:$K$30</definedName>
    <definedName name="all_prj_monthly_justified_9" localSheetId="3">'John Smith - 2023'!$L$7:$L$30</definedName>
    <definedName name="all_prj_projected" localSheetId="3">'John Smith - 2023'!$B$7:$B$30</definedName>
    <definedName name="all_prj_projected_total" localSheetId="3">'John Smith - 2023'!$B$32</definedName>
    <definedName name="employee" localSheetId="3">'John Smith - 2023'!$B$2</definedName>
    <definedName name="justification_year" localSheetId="3">'John Smith - 2023'!$B$3</definedName>
    <definedName name="max_yearly_limit" localSheetId="3">'John Smith - 2023'!$B$4</definedName>
    <definedName name="prj_monthly_justified_bioestilas" localSheetId="3">'John Smith - 2023'!$D$7:$O$7</definedName>
    <definedName name="prj_monthly_justified_ensure" localSheetId="3">'John Smith - 2023'!$D$8:$O$8</definedName>
    <definedName name="prj_monthly_justified_h2pcomplementario" localSheetId="3">'John Smith - 2023'!$D$9:$O$9</definedName>
    <definedName name="prj_monthly_justified_pertevec_at10" localSheetId="3">'John Smith - 2023'!$D$10:$O$10</definedName>
    <definedName name="prj_monthly_justified_pertevec_at15" localSheetId="3">'John Smith - 2023'!$D$11:$O$11</definedName>
    <definedName name="prj_monthly_justified_pertevec_at16" localSheetId="3">'John Smith - 2023'!$D$12:$O$12</definedName>
    <definedName name="prj_monthly_justified_pertevec_at2" localSheetId="3">'John Smith - 2023'!$D$13:$O$13</definedName>
    <definedName name="prj_monthly_justified_pertevec_at21" localSheetId="3">'John Smith - 2023'!$D$14:$O$14</definedName>
    <definedName name="prj_monthly_justified_pertevec_at3" localSheetId="3">'John Smith - 2023'!$D$15:$O$15</definedName>
    <definedName name="prj_monthly_justified_pertevec_at4" localSheetId="3">'John Smith - 2023'!$D$16:$O$16</definedName>
    <definedName name="prj_monthly_justified_pertevec_at9" localSheetId="3">'John Smith - 2023'!$D$17:$O$17</definedName>
    <definedName name="prj_monthly_justified_pilas" localSheetId="3">'John Smith - 2023'!$D$18:$O$18</definedName>
    <definedName name="prj_monthly_justified_porcino" localSheetId="3">'John Smith - 2023'!$D$19:$O$19</definedName>
    <definedName name="prj_monthly_justified_redol_wp1" localSheetId="3">'John Smith - 2023'!$D$20:$O$20</definedName>
    <definedName name="prj_monthly_justified_redol_wp2" localSheetId="3">'John Smith - 2023'!$D$21:$O$21</definedName>
    <definedName name="prj_monthly_justified_redol_wp4" localSheetId="3">'John Smith - 2023'!$D$22:$O$22</definedName>
    <definedName name="prj_monthly_justified_redol_wp7" localSheetId="3">'John Smith - 2023'!$D$23:$O$23</definedName>
    <definedName name="prj_monthly_justified_redol_wp8" localSheetId="3">'John Smith - 2023'!$D$24:$O$24</definedName>
    <definedName name="prj_monthly_justified_reset" localSheetId="3">'John Smith - 2023'!$D$25:$O$25</definedName>
    <definedName name="prj_monthly_justified_treasure_wp4" localSheetId="3">'John Smith - 2023'!$D$26:$O$26</definedName>
    <definedName name="prj_monthly_justified_treasure_wp6" localSheetId="3">'John Smith - 2023'!$D$27:$O$27</definedName>
    <definedName name="prj_monthly_justified_treasure_wp7" localSheetId="3">'John Smith - 2023'!$D$28:$O$28</definedName>
    <definedName name="prj_monthly_justified_treasure_wp8" localSheetId="3">'John Smith - 2023'!$D$29:$O$29</definedName>
    <definedName name="prj_monthly_justified_treasure_wp9" localSheetId="3">'John Smith - 2023'!$D$30:$O$30</definedName>
    <definedName name="prj_total_justified_bioestilas" localSheetId="3">'John Smith - 2023'!$C$7</definedName>
    <definedName name="prj_total_justified_ensure" localSheetId="3">'John Smith - 2023'!$C$8</definedName>
    <definedName name="prj_total_justified_h2pcomplementario" localSheetId="3">'John Smith - 2023'!$C$9</definedName>
    <definedName name="prj_total_justified_pertevec_at10" localSheetId="3">'John Smith - 2023'!$C$10</definedName>
    <definedName name="prj_total_justified_pertevec_at15" localSheetId="3">'John Smith - 2023'!$C$11</definedName>
    <definedName name="prj_total_justified_pertevec_at16" localSheetId="3">'John Smith - 2023'!$C$12</definedName>
    <definedName name="prj_total_justified_pertevec_at2" localSheetId="3">'John Smith - 2023'!$C$13</definedName>
    <definedName name="prj_total_justified_pertevec_at21" localSheetId="3">'John Smith - 2023'!$C$14</definedName>
    <definedName name="prj_total_justified_pertevec_at3" localSheetId="3">'John Smith - 2023'!$C$15</definedName>
    <definedName name="prj_total_justified_pertevec_at4" localSheetId="3">'John Smith - 2023'!$C$16</definedName>
    <definedName name="prj_total_justified_pertevec_at9" localSheetId="3">'John Smith - 2023'!$C$17</definedName>
    <definedName name="prj_total_justified_pilas" localSheetId="3">'John Smith - 2023'!$C$18</definedName>
    <definedName name="prj_total_justified_porcino" localSheetId="3">'John Smith - 2023'!$C$19</definedName>
    <definedName name="prj_total_justified_redol_wp1" localSheetId="3">'John Smith - 2023'!$C$20</definedName>
    <definedName name="prj_total_justified_redol_wp2" localSheetId="3">'John Smith - 2023'!$C$21</definedName>
    <definedName name="prj_total_justified_redol_wp4" localSheetId="3">'John Smith - 2023'!$C$22</definedName>
    <definedName name="prj_total_justified_redol_wp7" localSheetId="3">'John Smith - 2023'!$C$23</definedName>
    <definedName name="prj_total_justified_redol_wp8" localSheetId="3">'John Smith - 2023'!$C$24</definedName>
    <definedName name="prj_total_justified_reset" localSheetId="3">'John Smith - 2023'!$C$25</definedName>
    <definedName name="prj_total_justified_treasure_wp4" localSheetId="3">'John Smith - 2023'!$C$26</definedName>
    <definedName name="prj_total_justified_treasure_wp6" localSheetId="3">'John Smith - 2023'!$C$27</definedName>
    <definedName name="prj_total_justified_treasure_wp7" localSheetId="3">'John Smith - 2023'!$C$28</definedName>
    <definedName name="prj_total_justified_treasure_wp8" localSheetId="3">'John Smith - 2023'!$C$29</definedName>
    <definedName name="prj_total_justified_treasure_wp9" localSheetId="3">'John Smith - 2023'!$C$30</definedName>
    <definedName name="prj_total_projected_bioestilas" localSheetId="3">'John Smith - 2023'!$B$7</definedName>
    <definedName name="prj_total_projected_ensure" localSheetId="3">'John Smith - 2023'!$B$8</definedName>
    <definedName name="prj_total_projected_h2pcomplementario" localSheetId="3">'John Smith - 2023'!$B$9</definedName>
    <definedName name="prj_total_projected_pertevec_at10" localSheetId="3">'John Smith - 2023'!$B$10</definedName>
    <definedName name="prj_total_projected_pertevec_at15" localSheetId="3">'John Smith - 2023'!$B$11</definedName>
    <definedName name="prj_total_projected_pertevec_at16" localSheetId="3">'John Smith - 2023'!$B$12</definedName>
    <definedName name="prj_total_projected_pertevec_at2" localSheetId="3">'John Smith - 2023'!$B$13</definedName>
    <definedName name="prj_total_projected_pertevec_at21" localSheetId="3">'John Smith - 2023'!$B$14</definedName>
    <definedName name="prj_total_projected_pertevec_at3" localSheetId="3">'John Smith - 2023'!$B$15</definedName>
    <definedName name="prj_total_projected_pertevec_at4" localSheetId="3">'John Smith - 2023'!$B$16</definedName>
    <definedName name="prj_total_projected_pertevec_at9" localSheetId="3">'John Smith - 2023'!$B$17</definedName>
    <definedName name="prj_total_projected_pilas" localSheetId="3">'John Smith - 2023'!$B$18</definedName>
    <definedName name="prj_total_projected_porcino" localSheetId="3">'John Smith - 2023'!$B$19</definedName>
    <definedName name="prj_total_projected_redol_wp1" localSheetId="3">'John Smith - 2023'!$B$20</definedName>
    <definedName name="prj_total_projected_redol_wp2" localSheetId="3">'John Smith - 2023'!$B$21</definedName>
    <definedName name="prj_total_projected_redol_wp4" localSheetId="3">'John Smith - 2023'!$B$22</definedName>
    <definedName name="prj_total_projected_redol_wp7" localSheetId="3">'John Smith - 2023'!$B$23</definedName>
    <definedName name="prj_total_projected_redol_wp8" localSheetId="3">'John Smith - 2023'!$B$24</definedName>
    <definedName name="prj_total_projected_reset" localSheetId="3">'John Smith - 2023'!$B$25</definedName>
    <definedName name="prj_total_projected_treasure_wp4" localSheetId="3">'John Smith - 2023'!$B$26</definedName>
    <definedName name="prj_total_projected_treasure_wp6" localSheetId="3">'John Smith - 2023'!$B$27</definedName>
    <definedName name="prj_total_projected_treasure_wp7" localSheetId="3">'John Smith - 2023'!$B$28</definedName>
    <definedName name="prj_total_projected_treasure_wp8" localSheetId="3">'John Smith - 2023'!$B$29</definedName>
    <definedName name="prj_total_projected_treasure_wp9" localSheetId="3">'John Smith - 2023'!$B$30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2" i="5" l="1"/>
  <c r="N32" i="5"/>
  <c r="M32" i="5"/>
  <c r="L32" i="5"/>
  <c r="K32" i="5"/>
  <c r="J32" i="5"/>
  <c r="I32" i="5"/>
  <c r="H32" i="5"/>
  <c r="G32" i="5"/>
  <c r="F32" i="5"/>
  <c r="E32" i="5"/>
  <c r="D32" i="5"/>
  <c r="B32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32" i="5" s="1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Masnada, Julien Florian Jacques</author>
  </authors>
  <commentList>
    <comment ref="B1" authorId="0" shapeId="0" xr:uid="{4AE5B6B4-8074-4083-A738-71D7E26B0B16}">
      <text>
        <r>
          <rPr>
            <b/>
            <sz val="9"/>
            <color indexed="81"/>
            <rFont val="Tahoma"/>
            <charset val="1"/>
          </rPr>
          <t>INVESTIGADOR:</t>
        </r>
        <r>
          <rPr>
            <sz val="9"/>
            <color indexed="81"/>
            <rFont val="Tahoma"/>
            <charset val="1"/>
          </rPr>
          <t xml:space="preserve">
This cell will be filled with the employee's name</t>
        </r>
      </text>
    </comment>
    <comment ref="B2" authorId="0" shapeId="0" xr:uid="{28B50747-4AD1-4868-B058-90E18AC9859A}">
      <text>
        <r>
          <rPr>
            <b/>
            <sz val="9"/>
            <color indexed="81"/>
            <rFont val="Tahoma"/>
            <charset val="1"/>
          </rPr>
          <t>IP:</t>
        </r>
        <r>
          <rPr>
            <sz val="9"/>
            <color indexed="81"/>
            <rFont val="Tahoma"/>
            <charset val="1"/>
          </rPr>
          <t xml:space="preserve">
This cell will be filled with the employee's name</t>
        </r>
      </text>
    </comment>
    <comment ref="B3" authorId="0" shapeId="0" xr:uid="{CBD561FB-F836-4028-853E-1B030476705E}">
      <text>
        <r>
          <rPr>
            <b/>
            <sz val="9"/>
            <color indexed="81"/>
            <rFont val="Tahoma"/>
            <charset val="1"/>
          </rPr>
          <t>PERIODO:</t>
        </r>
        <r>
          <rPr>
            <sz val="9"/>
            <color indexed="81"/>
            <rFont val="Tahoma"/>
            <charset val="1"/>
          </rPr>
          <t xml:space="preserve">
This cell will be filled with the year of the justification period</t>
        </r>
      </text>
    </comment>
    <comment ref="B4" authorId="0" shapeId="0" xr:uid="{2D4B639D-8407-4DE8-A9AA-4A5D87D2C9CC}">
      <text>
        <r>
          <rPr>
            <b/>
            <sz val="9"/>
            <color indexed="81"/>
            <rFont val="Tahoma"/>
            <charset val="1"/>
          </rPr>
          <t>MAX HORAS:</t>
        </r>
        <r>
          <rPr>
            <sz val="9"/>
            <color indexed="81"/>
            <rFont val="Tahoma"/>
            <charset val="1"/>
          </rPr>
          <t xml:space="preserve">
The maximum number of hours that can be justified during the year. This is a static value defined in the configuration.</t>
        </r>
      </text>
    </comment>
    <comment ref="A6" authorId="0" shapeId="0" xr:uid="{07AC836E-853B-46A9-B70E-A9789528DBA8}">
      <text>
        <r>
          <rPr>
            <b/>
            <sz val="9"/>
            <color indexed="81"/>
            <rFont val="Tahoma"/>
            <family val="2"/>
          </rPr>
          <t>PROYECTO:</t>
        </r>
        <r>
          <rPr>
            <sz val="9"/>
            <color indexed="81"/>
            <rFont val="Tahoma"/>
            <family val="2"/>
          </rPr>
          <t xml:space="preserve">
The name of the project to be justified.</t>
        </r>
      </text>
    </comment>
    <comment ref="B6" authorId="0" shapeId="0" xr:uid="{889D1F2C-FD0A-4A51-BA21-6F0379DB3A64}">
      <text>
        <r>
          <rPr>
            <b/>
            <sz val="9"/>
            <color indexed="81"/>
            <rFont val="Tahoma"/>
            <family val="2"/>
          </rPr>
          <t>Horas propuestas:</t>
        </r>
        <r>
          <rPr>
            <sz val="9"/>
            <color indexed="81"/>
            <rFont val="Tahoma"/>
            <family val="2"/>
          </rPr>
          <t xml:space="preserve">
The number of hours to be justified for that project during the year. This can then be contrasted with the number of hours actually justified</t>
        </r>
      </text>
    </comment>
    <comment ref="C6" authorId="0" shapeId="0" xr:uid="{13043333-8151-48FC-9850-7D3D5422F454}">
      <text>
        <r>
          <rPr>
            <b/>
            <sz val="9"/>
            <color indexed="81"/>
            <rFont val="Tahoma"/>
            <family val="2"/>
          </rPr>
          <t>Horas justificadas:</t>
        </r>
        <r>
          <rPr>
            <sz val="9"/>
            <color indexed="81"/>
            <rFont val="Tahoma"/>
            <family val="2"/>
          </rPr>
          <t xml:space="preserve">
The number of hours dedicated to that project for that employee during the year. This can then be contrasted with the projected number of hours to be justfied</t>
        </r>
      </text>
    </comment>
    <comment ref="B8" authorId="0" shapeId="0" xr:uid="{40A7E026-A34C-4FA3-A378-11E782EA47F1}">
      <text>
        <r>
          <rPr>
            <b/>
            <sz val="9"/>
            <color indexed="81"/>
            <rFont val="Tahoma"/>
            <charset val="1"/>
          </rPr>
          <t>Total propuesta: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8" authorId="0" shapeId="0" xr:uid="{59B883A4-E05B-4223-A003-1176C6F8715F}">
      <text>
        <r>
          <rPr>
            <b/>
            <sz val="9"/>
            <color indexed="81"/>
            <rFont val="Tahoma"/>
            <charset val="1"/>
          </rPr>
          <t>Total justificada: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 shapeId="0" xr:uid="{8EDD9293-1835-4543-B241-D78B8B2FEDD8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8" authorId="0" shapeId="0" xr:uid="{5F1D69C5-2AD3-4DFB-B5C7-CA497021D6B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8" authorId="0" shapeId="0" xr:uid="{3465D3E1-B8DD-474B-A108-CF68D74CCC99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8" authorId="0" shapeId="0" xr:uid="{3EF2D6F7-243A-4015-80F4-F7841BDC7D4D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8" authorId="0" shapeId="0" xr:uid="{1B2AA012-36F9-4980-B8C9-4B4202CA67CC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8" authorId="0" shapeId="0" xr:uid="{CE2EB78C-1124-46DE-AC15-BE48DA027D4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8" authorId="0" shapeId="0" xr:uid="{EF595E33-97C7-4B18-8290-D07097ABFD06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8" authorId="0" shapeId="0" xr:uid="{B67EA551-99DF-4B89-A620-CF35BD315AD1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8" authorId="0" shapeId="0" xr:uid="{CD50ECA6-C73A-43DD-B8AD-EBA9DE833236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8" authorId="0" shapeId="0" xr:uid="{A2BE4086-2017-477F-A0C9-EDF328E3E487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8" authorId="0" shapeId="0" xr:uid="{6FA1F174-2E88-4912-947C-46503F18700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8" authorId="0" shapeId="0" xr:uid="{DD844E6A-CB6F-46F9-BA68-0D3F398CDA64}">
      <text>
        <r>
          <rPr>
            <b/>
            <sz val="9"/>
            <color indexed="81"/>
            <rFont val="Tahoma"/>
            <charset val="1"/>
          </rPr>
          <t xml:space="preserve">Justificada para el mes:
</t>
        </r>
        <r>
          <rPr>
            <sz val="9"/>
            <color indexed="81"/>
            <rFont val="Tahoma"/>
            <family val="2"/>
          </rPr>
          <t>La summa de todas las horas justificadas para este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9" authorId="0" shapeId="0" xr:uid="{5693A9F4-7C30-4F08-BE2B-8BDCCC2EB081}">
      <text>
        <r>
          <rPr>
            <b/>
            <sz val="9"/>
            <color indexed="81"/>
            <rFont val="Tahoma"/>
            <family val="2"/>
          </rPr>
          <t>Limite mensual:</t>
        </r>
        <r>
          <rPr>
            <sz val="9"/>
            <color indexed="81"/>
            <rFont val="Tahoma"/>
            <family val="2"/>
          </rPr>
          <t xml:space="preserve">
El numero maximo de horas que se pueden justificar en este mes para este empleado (depende de las vacaciones y del limite diario de horas).</t>
        </r>
      </text>
    </comment>
    <comment ref="D9" authorId="0" shapeId="0" xr:uid="{E084B266-4FB5-4A85-9530-14B5D0709A09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E9" authorId="0" shapeId="0" xr:uid="{5A00CB6F-0E7C-473D-A378-E12BF18FE144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F9" authorId="0" shapeId="0" xr:uid="{6F526D6A-5BFA-4705-BE75-633A082B03A7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G9" authorId="0" shapeId="0" xr:uid="{53FE1E57-5F3A-4981-8E9C-68EC3B50CDA4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H9" authorId="0" shapeId="0" xr:uid="{43544E5B-3DE9-4DDF-9A29-BA1D87190BAB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I9" authorId="0" shapeId="0" xr:uid="{925DA701-935C-4510-850E-7BBC66047057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J9" authorId="0" shapeId="0" xr:uid="{161A0AAD-EA50-4D6F-8663-CDFA179A26E6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K9" authorId="0" shapeId="0" xr:uid="{F7ED7BA1-C4EF-4D52-A695-5A5C8614126C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L9" authorId="0" shapeId="0" xr:uid="{36B69D57-D6B8-4E85-8B35-005683F09B08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M9" authorId="0" shapeId="0" xr:uid="{F7729D70-0975-4BD1-BB49-8CC8633D587A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N9" authorId="0" shapeId="0" xr:uid="{2FA6A7C5-EC92-41CA-8B96-232E3D1DC9EB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  <comment ref="O9" authorId="0" shapeId="0" xr:uid="{1BB3B782-18EF-4F4E-98D4-4E224EC8F281}">
      <text>
        <r>
          <rPr>
            <b/>
            <sz val="9"/>
            <color indexed="81"/>
            <rFont val="Tahoma"/>
            <charset val="1"/>
          </rPr>
          <t>Limite mensual:</t>
        </r>
        <r>
          <rPr>
            <sz val="9"/>
            <color indexed="81"/>
            <rFont val="Tahoma"/>
            <charset val="1"/>
          </rPr>
          <t xml:space="preserve">
El numero maximo de horas que se pueden justificar en este mes para este empleado (depende de las vacaciones y del limite diario de horas).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Masnada, Julien Florian Jacques</author>
  </authors>
  <commentList>
    <comment ref="B1" authorId="0" shapeId="0" xr:uid="{FBA268A4-BBF1-45C9-8550-01336954D55D}">
      <text>
        <r>
          <rPr>
            <sz val="11"/>
            <color theme="1"/>
            <rFont val="Calibri"/>
            <family val="2"/>
            <charset val="1"/>
          </rPr>
          <t>INVESTIGADOR:
This cell will be filled with the employee's name</t>
        </r>
      </text>
    </comment>
    <comment ref="B2" authorId="0" shapeId="0" xr:uid="{6A179520-0C84-46A4-AEE1-EB1591D8C7FA}">
      <text>
        <r>
          <rPr>
            <sz val="11"/>
            <color theme="1"/>
            <rFont val="Calibri"/>
            <family val="2"/>
            <charset val="1"/>
          </rPr>
          <t>IP:
This cell will be filled with the employee's name</t>
        </r>
      </text>
    </comment>
    <comment ref="B3" authorId="0" shapeId="0" xr:uid="{2F54A694-0657-41EA-B31B-A08843E76DFB}">
      <text>
        <r>
          <rPr>
            <sz val="11"/>
            <color theme="1"/>
            <rFont val="Calibri"/>
            <family val="2"/>
            <charset val="1"/>
          </rPr>
          <t>PERIODO:
This cell will be filled with the year of the justification period</t>
        </r>
      </text>
    </comment>
    <comment ref="B4" authorId="0" shapeId="0" xr:uid="{FBD3BB99-A61B-474B-95FA-049518F558B7}">
      <text>
        <r>
          <rPr>
            <sz val="11"/>
            <color theme="1"/>
            <rFont val="Calibri"/>
            <family val="2"/>
            <charset val="1"/>
          </rPr>
          <t>MAX HORAS:
The maximum number of hours that can be justified during the year. This is a static value defined in the configuration.</t>
        </r>
      </text>
    </comment>
    <comment ref="A6" authorId="0" shapeId="0" xr:uid="{C9E1C6C0-E8BC-46E2-BA06-D58C66D5660A}">
      <text>
        <r>
          <rPr>
            <sz val="11"/>
            <color theme="1"/>
            <rFont val="Calibri"/>
            <family val="2"/>
            <charset val="1"/>
          </rPr>
          <t>PROYECTO:
The name of the project to be justified.</t>
        </r>
      </text>
    </comment>
    <comment ref="B6" authorId="0" shapeId="0" xr:uid="{E4B6AF5C-45DB-456F-8D78-22F2EE39E87E}">
      <text>
        <r>
          <rPr>
            <sz val="11"/>
            <color theme="1"/>
            <rFont val="Calibri"/>
            <family val="2"/>
            <charset val="1"/>
          </rPr>
          <t>Horas propuestas:
The number of hours to be justified for that project during the year. This can then be contrasted with the number of hours actually justified</t>
        </r>
      </text>
    </comment>
    <comment ref="C6" authorId="0" shapeId="0" xr:uid="{06D4D586-3FDF-4E42-A32C-FD72D75B26BC}">
      <text>
        <r>
          <rPr>
            <sz val="11"/>
            <color theme="1"/>
            <rFont val="Calibri"/>
            <family val="2"/>
            <charset val="1"/>
          </rPr>
          <t>Horas justificadas:
The number of hours dedicated to that project for that employee during the year. This can then be contrasted with the projected number of hours to be justfied</t>
        </r>
      </text>
    </comment>
    <comment ref="B32" authorId="0" shapeId="0" xr:uid="{D31F69D3-A4C0-447D-BA66-16F262531534}">
      <text>
        <r>
          <rPr>
            <sz val="11"/>
            <color theme="1"/>
            <rFont val="Calibri"/>
            <family val="2"/>
            <charset val="1"/>
          </rPr>
          <t xml:space="preserve">Total propuesta:
</t>
        </r>
      </text>
    </comment>
    <comment ref="C32" authorId="0" shapeId="0" xr:uid="{D416A528-E368-4781-875E-1710B6CA25B9}">
      <text>
        <r>
          <rPr>
            <sz val="11"/>
            <color theme="1"/>
            <rFont val="Calibri"/>
            <family val="2"/>
            <charset val="1"/>
          </rPr>
          <t xml:space="preserve">Total justificada:
</t>
        </r>
      </text>
    </comment>
    <comment ref="D32" authorId="0" shapeId="0" xr:uid="{FD6709A7-73CD-4180-BCD7-A2588C20E65E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E32" authorId="0" shapeId="0" xr:uid="{5AA9B077-84D1-4603-856D-32FE7620C428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F32" authorId="0" shapeId="0" xr:uid="{241B1E06-A2F6-446C-8794-F20030D844DF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G32" authorId="0" shapeId="0" xr:uid="{17E6CA52-F73C-4BB9-9E69-D639619ED430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H32" authorId="0" shapeId="0" xr:uid="{C4B8C329-AF63-48A6-B5BE-3F1060B356C1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I32" authorId="0" shapeId="0" xr:uid="{BAE5D9E6-B359-4673-8415-E486EFCA2C1C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J32" authorId="0" shapeId="0" xr:uid="{D43FE0A1-8A9C-42B2-B19E-D2219D9563E5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K32" authorId="0" shapeId="0" xr:uid="{0824CCE3-3703-425D-B849-EF5C172B6BF6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L32" authorId="0" shapeId="0" xr:uid="{DF0F05ED-ECD5-4EFB-8B86-D44DB18B0D81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M32" authorId="0" shapeId="0" xr:uid="{DCDD61B8-D5E3-44AB-BD69-4B5F03CE5CDC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N32" authorId="0" shapeId="0" xr:uid="{66008816-4F43-4598-99A5-4634BC217B49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O32" authorId="0" shapeId="0" xr:uid="{23B95372-EC26-401D-9C07-8E0B26D70DC0}">
      <text>
        <r>
          <rPr>
            <sz val="11"/>
            <color theme="1"/>
            <rFont val="Calibri"/>
            <family val="2"/>
            <charset val="1"/>
          </rPr>
          <t xml:space="preserve">Justificada para el mes:
La summa de todas las horas justificadas para este mes.
</t>
        </r>
      </text>
    </comment>
    <comment ref="A33" authorId="0" shapeId="0" xr:uid="{B6BAF688-ADEA-4DA0-85ED-69E606478821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D33" authorId="0" shapeId="0" xr:uid="{8EF2C23B-61AF-45D3-8657-64282A7B4EAA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E33" authorId="0" shapeId="0" xr:uid="{63030813-7AFB-4C84-BAAA-315187903BD1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F33" authorId="0" shapeId="0" xr:uid="{B28C5B73-146E-4931-8054-9D9D77E8BE78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G33" authorId="0" shapeId="0" xr:uid="{BBFBD6B0-6835-4041-AF9C-FE4648FB66A7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H33" authorId="0" shapeId="0" xr:uid="{641FBEB7-6B2F-49C1-B772-E258F225A11B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I33" authorId="0" shapeId="0" xr:uid="{6BAF4640-3A87-4D6D-AFE1-CA6D4354481A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J33" authorId="0" shapeId="0" xr:uid="{CAA4BDEB-CC45-4391-9085-8EC7EDD99314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K33" authorId="0" shapeId="0" xr:uid="{42B0A39D-3FFF-4F67-A73D-AD680DE746F9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L33" authorId="0" shapeId="0" xr:uid="{DAE51061-CC0D-41D5-82EF-F563114F292A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M33" authorId="0" shapeId="0" xr:uid="{CB42942D-2696-4EC1-B324-4500A39F41AD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N33" authorId="0" shapeId="0" xr:uid="{4BF9D25E-7018-47C4-9B16-224FDDA685BD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  <comment ref="O33" authorId="0" shapeId="0" xr:uid="{97298C4C-4E20-48DB-A287-E620234F295E}">
      <text>
        <r>
          <rPr>
            <sz val="11"/>
            <color theme="1"/>
            <rFont val="Calibri"/>
            <family val="2"/>
            <charset val="1"/>
          </rPr>
          <t>Limite mensual:
El numero maximo de horas que se pueden justificar en este mes para este empleado (depende de las vacaciones y del limite diario de horas).</t>
        </r>
      </text>
    </comment>
  </commentList>
</comments>
</file>

<file path=xl/sharedStrings.xml><?xml version="1.0" encoding="utf-8"?>
<sst xmlns="http://schemas.openxmlformats.org/spreadsheetml/2006/main" count="107" uniqueCount="61">
  <si>
    <t>project</t>
  </si>
  <si>
    <t>start</t>
  </si>
  <si>
    <t>end</t>
  </si>
  <si>
    <t>2021</t>
  </si>
  <si>
    <t>2022</t>
  </si>
  <si>
    <t>2023</t>
  </si>
  <si>
    <t>2024</t>
  </si>
  <si>
    <t>2025</t>
  </si>
  <si>
    <t>2026</t>
  </si>
  <si>
    <t>PERTE VEC _ AT1</t>
  </si>
  <si>
    <t>PERTE VEC _ AT2</t>
  </si>
  <si>
    <t>PERTE VEC _ AT3</t>
  </si>
  <si>
    <t>PERTE VEC _ AT4</t>
  </si>
  <si>
    <t>PERTE VEC _ AT9</t>
  </si>
  <si>
    <t>PERTE VEC _ AT10</t>
  </si>
  <si>
    <t>PERTE VEC _ AT15</t>
  </si>
  <si>
    <t>PERTE VEC _ AT16</t>
  </si>
  <si>
    <t>PERTE VEC _ AT21</t>
  </si>
  <si>
    <t>BIOESTILAS</t>
  </si>
  <si>
    <t>PILAS</t>
  </si>
  <si>
    <t>PORCINO</t>
  </si>
  <si>
    <t>ENSURE</t>
  </si>
  <si>
    <t>RESET</t>
  </si>
  <si>
    <t>TREASURE _ WP1</t>
  </si>
  <si>
    <t>TREASURE _ WP2</t>
  </si>
  <si>
    <t>TREASURE _ WP3</t>
  </si>
  <si>
    <t>TREASURE _ WP4</t>
  </si>
  <si>
    <t>TREASURE _ WP6</t>
  </si>
  <si>
    <t>TREASURE _ WP7</t>
  </si>
  <si>
    <t>TREASURE _ WP8</t>
  </si>
  <si>
    <t>TREASURE _ WP9</t>
  </si>
  <si>
    <t>REDOL _ WP1</t>
  </si>
  <si>
    <t>REDOL _ WP2</t>
  </si>
  <si>
    <t>REDOL _ WP4</t>
  </si>
  <si>
    <t>REDOL _ WP7</t>
  </si>
  <si>
    <t>REDOL _ WP8</t>
  </si>
  <si>
    <t>H2 P COMPLEMENTARIO</t>
  </si>
  <si>
    <t>INVESTIGADOR</t>
  </si>
  <si>
    <t>IP</t>
  </si>
  <si>
    <t>PERIODO</t>
  </si>
  <si>
    <t>MAXIMO HORAS AL AÑO</t>
  </si>
  <si>
    <t>Total proyectos</t>
  </si>
  <si>
    <t>Each employee must have its own worksheet named after him/her.</t>
  </si>
  <si>
    <t>In each employee worksheet, there must be:
* a column named 'project' containing the projects to which the employee has participated
* a column named 'start' containing the project' start date
* a column name 'end' containing the project's end date
* a series of column named after each year containg the employee projected dedication for that year</t>
  </si>
  <si>
    <t>Horas 
propuestas</t>
  </si>
  <si>
    <t>Horas
justificadas</t>
  </si>
  <si>
    <t>Proyecto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</si>
  <si>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</si>
  <si>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</si>
  <si>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</si>
  <si>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</si>
  <si>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</si>
  <si>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</si>
  <si>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</si>
  <si>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</si>
  <si>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</si>
  <si>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</si>
  <si>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</si>
  <si>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</si>
  <si>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Limites mensuales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</si>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</sst>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€&quot;_-;\-* #,##0.00&quot; €&quot;_-;_-* \-??&quot; €&quot;_-;_-@_-"/>
    <numFmt numFmtId="165" formatCode="0.0"/>
  </numFmts>
  <fonts count="14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FFFFFF"/>
      <name val="&quot;Arial Narrow&quot;"/>
      <charset val="1"/>
    </font>
    <font>
      <sz val="12"/>
      <color rgb="FF375623"/>
      <name val="&quot;Arial Narrow&quot;"/>
      <charset val="1"/>
    </font>
    <font>
      <b/>
      <sz val="12"/>
      <color rgb="FFFFFFFF"/>
      <name val="&quot;Arial Narrow&quot;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75623"/>
      </patternFill>
    </fill>
    <fill>
      <patternFill patternType="solid">
        <fgColor rgb="FFFCE4D6"/>
        <bgColor rgb="FFFFFFFF"/>
      </patternFill>
    </fill>
    <fill>
      <patternFill patternType="solid">
        <fgColor rgb="FF8497B0"/>
        <bgColor rgb="FF808080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8497B0"/>
      </left>
      <right/>
      <top/>
      <bottom style="thin">
        <color rgb="FF8497B0"/>
      </bottom>
      <diagonal/>
    </border>
    <border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0" fontId="2" fillId="0" borderId="0"/>
    <xf numFmtId="0" fontId="3" fillId="0" borderId="0"/>
    <xf numFmtId="0" fontId="13" fillId="5" borderId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5" fillId="2" borderId="0" xfId="0" applyFont="1" applyFill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4" borderId="3" xfId="0" applyFont="1" applyFill="1" applyBorder="1" applyAlignment="1">
      <alignment horizontal="center" wrapText="1"/>
    </xf>
    <xf numFmtId="165" fontId="0" fillId="0" borderId="0" xfId="0" applyNumberFormat="1"/>
  </cellXfs>
  <cellStyles count="6">
    <cellStyle name="Moneda 2" xfId="1" xr:uid="{00000000-0005-0000-0000-000006000000}"/>
    <cellStyle name="Normal" xfId="0" builtinId="0"/>
    <cellStyle name="Normal 2" xfId="2" xr:uid="{00000000-0005-0000-0000-000007000000}"/>
    <cellStyle name="Normal 3" xfId="3" xr:uid="{00000000-0005-0000-0000-000008000000}"/>
    <cellStyle name="Normal 4" xfId="4" xr:uid="{00000000-0005-0000-0000-000009000000}"/>
    <cellStyle name="StyleProjectName" xfId="5" xr:uid="{161E75F7-EAA4-4667-96E8-1DB3FB7C3F41}"/>
  </cellStyles>
  <dxfs count="9">
    <dxf>
      <fill>
        <patternFill>
          <bgColor rgb="FFC6E0B4"/>
        </patternFill>
      </fill>
    </dxf>
    <dxf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FFC7CE"/>
        </patternFill>
      </fill>
    </dxf>
    <dxf>
      <fill>
        <patternFill>
          <bgColor rgb="FFE7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75623"/>
      <rgbColor rgb="FF993300"/>
      <rgbColor rgb="FF993366"/>
      <rgbColor rgb="FF333399"/>
      <rgbColor rgb="FF333F4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9" totalsRowShown="0">
  <autoFilter ref="A1:I29" xr:uid="{00000000-0009-0000-0100-000001000000}"/>
  <sortState xmlns:xlrd2="http://schemas.microsoft.com/office/spreadsheetml/2017/richdata2" ref="A2:I29">
    <sortCondition ref="A1:A29"/>
  </sortState>
  <tableColumns count="9">
    <tableColumn id="1" xr3:uid="{00000000-0010-0000-0000-000001000000}" name="project"/>
    <tableColumn id="2" xr3:uid="{00000000-0010-0000-0000-000002000000}" name="start"/>
    <tableColumn id="3" xr3:uid="{00000000-0010-0000-0000-000003000000}" name="end"/>
    <tableColumn id="4" xr3:uid="{00000000-0010-0000-0000-000004000000}" name="2021"/>
    <tableColumn id="5" xr3:uid="{00000000-0010-0000-0000-000005000000}" name="2022"/>
    <tableColumn id="6" xr3:uid="{00000000-0010-0000-0000-000006000000}" name="2023"/>
    <tableColumn id="7" xr3:uid="{00000000-0010-0000-0000-000007000000}" name="2024"/>
    <tableColumn id="8" xr3:uid="{00000000-0010-0000-0000-000008000000}" name="2025"/>
    <tableColumn id="9" xr3:uid="{00000000-0010-0000-0000-000009000000}" name="20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1517-8D50-4CCA-AFDE-9EAFFB61E275}">
  <dimension ref="A1:A2"/>
  <sheetViews>
    <sheetView workbookViewId="0">
      <selection activeCell="D2" sqref="D2"/>
    </sheetView>
  </sheetViews>
  <sheetFormatPr defaultRowHeight="14.5"/>
  <cols>
    <col min="1" max="1" width="57.6328125" bestFit="1" customWidth="1"/>
  </cols>
  <sheetData>
    <row r="1" spans="1:1">
      <c r="A1" t="s">
        <v>42</v>
      </c>
    </row>
    <row r="2" spans="1:1" ht="101.5">
      <c r="A2" s="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A3" sqref="A3:XFD3"/>
    </sheetView>
  </sheetViews>
  <sheetFormatPr defaultColWidth="8.453125" defaultRowHeight="14.5"/>
  <cols>
    <col min="1" max="1" width="21.453125" customWidth="1"/>
    <col min="2" max="3" width="10.453125" customWidth="1"/>
    <col min="4" max="9" width="9.36328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18</v>
      </c>
      <c r="B2" s="2">
        <v>45200</v>
      </c>
      <c r="C2" s="2">
        <v>45930</v>
      </c>
      <c r="D2">
        <v>0</v>
      </c>
      <c r="E2">
        <v>0</v>
      </c>
      <c r="F2">
        <v>65</v>
      </c>
      <c r="G2">
        <v>65</v>
      </c>
      <c r="H2">
        <v>65</v>
      </c>
      <c r="I2">
        <v>0</v>
      </c>
    </row>
    <row r="3" spans="1:9">
      <c r="A3" t="s">
        <v>21</v>
      </c>
      <c r="B3" s="2">
        <v>44896</v>
      </c>
      <c r="C3" s="2">
        <v>45626</v>
      </c>
      <c r="D3">
        <v>0</v>
      </c>
      <c r="E3">
        <v>34.33</v>
      </c>
      <c r="F3">
        <v>12</v>
      </c>
      <c r="G3">
        <v>378</v>
      </c>
      <c r="H3">
        <v>0</v>
      </c>
      <c r="I3">
        <v>0</v>
      </c>
    </row>
    <row r="4" spans="1:9">
      <c r="A4" t="s">
        <v>36</v>
      </c>
      <c r="B4" s="2">
        <v>44927</v>
      </c>
      <c r="C4" s="2">
        <v>45930</v>
      </c>
      <c r="D4">
        <v>0</v>
      </c>
      <c r="E4">
        <v>0</v>
      </c>
      <c r="F4">
        <v>336</v>
      </c>
    </row>
    <row r="5" spans="1:9">
      <c r="A5" t="s">
        <v>9</v>
      </c>
      <c r="B5" s="2">
        <v>44743</v>
      </c>
      <c r="C5" s="2">
        <v>44926</v>
      </c>
      <c r="D5">
        <v>0</v>
      </c>
      <c r="E5">
        <v>11</v>
      </c>
      <c r="F5">
        <v>0</v>
      </c>
      <c r="G5">
        <v>0</v>
      </c>
      <c r="H5">
        <v>0</v>
      </c>
      <c r="I5">
        <v>0</v>
      </c>
    </row>
    <row r="6" spans="1:9">
      <c r="A6" t="s">
        <v>14</v>
      </c>
      <c r="B6" s="2">
        <v>44743</v>
      </c>
      <c r="C6" s="2">
        <v>45838</v>
      </c>
      <c r="D6">
        <v>0</v>
      </c>
      <c r="E6">
        <v>19</v>
      </c>
      <c r="F6">
        <v>38.5</v>
      </c>
      <c r="G6">
        <v>42.5</v>
      </c>
      <c r="H6">
        <v>40</v>
      </c>
      <c r="I6">
        <v>0</v>
      </c>
    </row>
    <row r="7" spans="1:9">
      <c r="A7" t="s">
        <v>15</v>
      </c>
      <c r="B7" s="2">
        <v>44743</v>
      </c>
      <c r="C7" s="2">
        <v>45838</v>
      </c>
      <c r="D7">
        <v>0</v>
      </c>
      <c r="E7">
        <v>19</v>
      </c>
      <c r="F7">
        <v>38</v>
      </c>
      <c r="G7">
        <v>41.5</v>
      </c>
      <c r="H7">
        <v>40</v>
      </c>
      <c r="I7">
        <v>0</v>
      </c>
    </row>
    <row r="8" spans="1:9">
      <c r="A8" t="s">
        <v>16</v>
      </c>
      <c r="B8" s="2">
        <v>44743</v>
      </c>
      <c r="C8" s="2">
        <v>45838</v>
      </c>
      <c r="D8">
        <v>0</v>
      </c>
      <c r="E8">
        <v>19</v>
      </c>
      <c r="F8">
        <v>38</v>
      </c>
      <c r="G8">
        <v>43</v>
      </c>
      <c r="H8">
        <v>26</v>
      </c>
      <c r="I8">
        <v>0</v>
      </c>
    </row>
    <row r="9" spans="1:9">
      <c r="A9" t="s">
        <v>10</v>
      </c>
      <c r="B9" s="2">
        <v>44743</v>
      </c>
      <c r="C9" s="2">
        <v>45473</v>
      </c>
      <c r="D9">
        <v>0</v>
      </c>
      <c r="E9">
        <v>18</v>
      </c>
      <c r="F9">
        <v>42</v>
      </c>
      <c r="G9">
        <v>2</v>
      </c>
      <c r="H9">
        <v>0</v>
      </c>
      <c r="I9">
        <v>0</v>
      </c>
    </row>
    <row r="10" spans="1:9">
      <c r="A10" t="s">
        <v>17</v>
      </c>
      <c r="B10" s="2">
        <v>44743</v>
      </c>
      <c r="C10" s="2">
        <v>45838</v>
      </c>
      <c r="D10">
        <v>0</v>
      </c>
      <c r="E10">
        <v>18.5</v>
      </c>
      <c r="F10">
        <v>38</v>
      </c>
      <c r="G10">
        <v>43</v>
      </c>
      <c r="H10">
        <v>26</v>
      </c>
      <c r="I10">
        <v>0</v>
      </c>
    </row>
    <row r="11" spans="1:9">
      <c r="A11" t="s">
        <v>11</v>
      </c>
      <c r="B11" s="2">
        <v>44743</v>
      </c>
      <c r="C11" s="2">
        <v>45838</v>
      </c>
      <c r="D11">
        <v>0</v>
      </c>
      <c r="E11">
        <v>31</v>
      </c>
      <c r="F11">
        <v>40</v>
      </c>
      <c r="G11">
        <v>40</v>
      </c>
      <c r="H11">
        <v>20.5</v>
      </c>
      <c r="I11">
        <v>0</v>
      </c>
    </row>
    <row r="12" spans="1:9">
      <c r="A12" t="s">
        <v>12</v>
      </c>
      <c r="B12" s="2">
        <v>45108</v>
      </c>
      <c r="C12" s="2">
        <v>45838</v>
      </c>
      <c r="D12">
        <v>0</v>
      </c>
      <c r="E12">
        <v>0</v>
      </c>
      <c r="F12">
        <v>19</v>
      </c>
      <c r="G12">
        <v>40</v>
      </c>
      <c r="H12">
        <v>24</v>
      </c>
      <c r="I12">
        <v>0</v>
      </c>
    </row>
    <row r="13" spans="1:9">
      <c r="A13" t="s">
        <v>13</v>
      </c>
      <c r="B13" s="2">
        <v>44743</v>
      </c>
      <c r="C13" s="2">
        <v>45838</v>
      </c>
      <c r="D13">
        <v>0</v>
      </c>
      <c r="E13">
        <v>19</v>
      </c>
      <c r="F13">
        <v>39</v>
      </c>
      <c r="G13">
        <v>41</v>
      </c>
      <c r="H13">
        <v>20.25</v>
      </c>
      <c r="I13">
        <v>0</v>
      </c>
    </row>
    <row r="14" spans="1:9">
      <c r="A14" t="s">
        <v>19</v>
      </c>
      <c r="B14" s="2">
        <v>44835</v>
      </c>
      <c r="C14" s="2">
        <v>45565</v>
      </c>
      <c r="D14">
        <v>0</v>
      </c>
      <c r="E14">
        <v>0</v>
      </c>
      <c r="F14">
        <v>30</v>
      </c>
      <c r="G14">
        <v>18</v>
      </c>
      <c r="H14">
        <v>0</v>
      </c>
      <c r="I14">
        <v>0</v>
      </c>
    </row>
    <row r="15" spans="1:9">
      <c r="A15" t="s">
        <v>20</v>
      </c>
      <c r="B15" s="2">
        <v>44835</v>
      </c>
      <c r="C15" s="2">
        <v>45565</v>
      </c>
      <c r="D15">
        <v>0</v>
      </c>
      <c r="E15">
        <v>0</v>
      </c>
      <c r="F15">
        <v>30</v>
      </c>
      <c r="G15">
        <v>18</v>
      </c>
      <c r="H15">
        <v>0</v>
      </c>
      <c r="I15">
        <v>0</v>
      </c>
    </row>
    <row r="16" spans="1:9">
      <c r="A16" t="s">
        <v>31</v>
      </c>
      <c r="B16" s="2">
        <v>44896</v>
      </c>
      <c r="C16" s="2">
        <v>46356</v>
      </c>
      <c r="D16">
        <v>0</v>
      </c>
      <c r="E16">
        <v>10</v>
      </c>
      <c r="F16">
        <v>45</v>
      </c>
      <c r="G16">
        <v>5</v>
      </c>
      <c r="H16">
        <v>5</v>
      </c>
      <c r="I16">
        <v>5</v>
      </c>
    </row>
    <row r="17" spans="1:9">
      <c r="A17" t="s">
        <v>32</v>
      </c>
      <c r="B17" s="2">
        <v>44896</v>
      </c>
      <c r="C17" s="2">
        <v>45351</v>
      </c>
      <c r="D17">
        <v>0</v>
      </c>
      <c r="E17">
        <v>60</v>
      </c>
      <c r="F17">
        <v>107</v>
      </c>
      <c r="G17">
        <v>3</v>
      </c>
      <c r="H17">
        <v>0</v>
      </c>
      <c r="I17">
        <v>0</v>
      </c>
    </row>
    <row r="18" spans="1:9">
      <c r="A18" t="s">
        <v>33</v>
      </c>
      <c r="B18" s="2">
        <v>45139</v>
      </c>
      <c r="C18" s="2">
        <v>45869</v>
      </c>
      <c r="D18">
        <v>0</v>
      </c>
      <c r="E18">
        <v>0</v>
      </c>
      <c r="F18">
        <v>5</v>
      </c>
      <c r="G18">
        <v>2</v>
      </c>
      <c r="H18">
        <v>27</v>
      </c>
      <c r="I18">
        <v>26</v>
      </c>
    </row>
    <row r="19" spans="1:9">
      <c r="A19" t="s">
        <v>34</v>
      </c>
      <c r="B19" s="2">
        <v>45170</v>
      </c>
      <c r="C19" s="2">
        <v>46356</v>
      </c>
      <c r="D19">
        <v>0</v>
      </c>
      <c r="E19">
        <v>0</v>
      </c>
      <c r="F19">
        <v>18</v>
      </c>
      <c r="G19">
        <v>60</v>
      </c>
      <c r="H19">
        <v>0</v>
      </c>
      <c r="I19">
        <v>0</v>
      </c>
    </row>
    <row r="20" spans="1:9">
      <c r="A20" t="s">
        <v>35</v>
      </c>
      <c r="B20" s="2">
        <v>44896</v>
      </c>
      <c r="C20" s="2">
        <v>46356</v>
      </c>
      <c r="D20">
        <v>0</v>
      </c>
      <c r="E20">
        <v>0</v>
      </c>
      <c r="F20">
        <v>45</v>
      </c>
      <c r="G20">
        <v>10</v>
      </c>
      <c r="H20">
        <v>23</v>
      </c>
      <c r="I20">
        <v>24</v>
      </c>
    </row>
    <row r="21" spans="1:9">
      <c r="A21" t="s">
        <v>22</v>
      </c>
      <c r="B21" s="2">
        <v>44440</v>
      </c>
      <c r="C21" s="2">
        <v>45535</v>
      </c>
      <c r="D21">
        <v>0</v>
      </c>
      <c r="E21">
        <v>824</v>
      </c>
      <c r="F21">
        <v>307.5</v>
      </c>
      <c r="G21">
        <v>520</v>
      </c>
      <c r="H21">
        <v>0</v>
      </c>
      <c r="I21">
        <v>0</v>
      </c>
    </row>
    <row r="22" spans="1:9">
      <c r="A22" t="s">
        <v>23</v>
      </c>
      <c r="B22" s="2">
        <v>44348</v>
      </c>
      <c r="C22" s="2">
        <v>44895</v>
      </c>
      <c r="D22">
        <v>7</v>
      </c>
      <c r="E22">
        <v>14</v>
      </c>
      <c r="F22">
        <v>0</v>
      </c>
      <c r="G22">
        <v>0</v>
      </c>
      <c r="H22">
        <v>0</v>
      </c>
      <c r="I22">
        <v>0</v>
      </c>
    </row>
    <row r="23" spans="1:9">
      <c r="A23" t="s">
        <v>24</v>
      </c>
      <c r="B23" s="2">
        <v>44348</v>
      </c>
      <c r="C23" s="2">
        <v>45260</v>
      </c>
      <c r="D23">
        <v>19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 t="s">
        <v>25</v>
      </c>
      <c r="B24" s="2">
        <v>44348</v>
      </c>
      <c r="C24" s="2">
        <v>44895</v>
      </c>
      <c r="D24">
        <v>79</v>
      </c>
      <c r="E24">
        <v>52</v>
      </c>
      <c r="F24">
        <v>0</v>
      </c>
      <c r="G24">
        <v>0</v>
      </c>
      <c r="H24">
        <v>0</v>
      </c>
      <c r="I24">
        <v>0</v>
      </c>
    </row>
    <row r="25" spans="1:9">
      <c r="A25" t="s">
        <v>26</v>
      </c>
      <c r="B25" s="2">
        <v>44348</v>
      </c>
      <c r="C25" s="2">
        <v>45443</v>
      </c>
      <c r="D25">
        <v>8</v>
      </c>
      <c r="E25">
        <v>35</v>
      </c>
      <c r="F25">
        <v>10</v>
      </c>
      <c r="G25">
        <v>8</v>
      </c>
      <c r="H25">
        <v>0</v>
      </c>
      <c r="I25">
        <v>0</v>
      </c>
    </row>
    <row r="26" spans="1:9">
      <c r="A26" t="s">
        <v>27</v>
      </c>
      <c r="B26" s="2">
        <v>44866</v>
      </c>
      <c r="C26" s="2">
        <v>45443</v>
      </c>
      <c r="D26">
        <v>0</v>
      </c>
      <c r="E26">
        <v>2</v>
      </c>
      <c r="F26">
        <v>35</v>
      </c>
      <c r="G26">
        <v>4</v>
      </c>
      <c r="H26">
        <v>0</v>
      </c>
      <c r="I26">
        <v>0</v>
      </c>
    </row>
    <row r="27" spans="1:9">
      <c r="A27" t="s">
        <v>28</v>
      </c>
      <c r="B27" s="2">
        <v>44348</v>
      </c>
      <c r="C27" s="2">
        <v>45443</v>
      </c>
      <c r="D27">
        <v>23</v>
      </c>
      <c r="E27">
        <v>26</v>
      </c>
      <c r="F27">
        <v>75</v>
      </c>
      <c r="G27">
        <v>22</v>
      </c>
      <c r="H27">
        <v>0</v>
      </c>
      <c r="I27">
        <v>0</v>
      </c>
    </row>
    <row r="28" spans="1:9">
      <c r="A28" t="s">
        <v>29</v>
      </c>
      <c r="B28" s="2">
        <v>44348</v>
      </c>
      <c r="C28" s="2">
        <v>45443</v>
      </c>
      <c r="D28">
        <v>7</v>
      </c>
      <c r="E28">
        <v>4</v>
      </c>
      <c r="F28">
        <v>15</v>
      </c>
      <c r="G28">
        <v>8</v>
      </c>
      <c r="H28">
        <v>0</v>
      </c>
      <c r="I28">
        <v>0</v>
      </c>
    </row>
    <row r="29" spans="1:9">
      <c r="A29" t="s">
        <v>30</v>
      </c>
      <c r="B29" s="2">
        <v>44348</v>
      </c>
      <c r="C29" s="2">
        <v>45443</v>
      </c>
      <c r="D29">
        <v>7</v>
      </c>
      <c r="E29">
        <v>12</v>
      </c>
      <c r="F29">
        <v>5</v>
      </c>
      <c r="G29">
        <v>18</v>
      </c>
      <c r="H29">
        <v>0</v>
      </c>
      <c r="I29">
        <v>0</v>
      </c>
    </row>
  </sheetData>
  <phoneticPr fontId="10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tabSelected="1" zoomScaleNormal="100" workbookViewId="0">
      <selection activeCell="B9" sqref="B9:C9"/>
    </sheetView>
  </sheetViews>
  <sheetFormatPr defaultColWidth="8.453125" defaultRowHeight="14.5"/>
  <cols>
    <col min="1" max="1" width="24.6328125" bestFit="1" customWidth="1"/>
    <col min="2" max="3" width="15.7265625" bestFit="1" customWidth="1"/>
    <col min="4" max="15" width="13.6328125" customWidth="1"/>
    <col min="16" max="17" width="20.08984375" customWidth="1"/>
    <col min="18" max="19" width="21.1796875" customWidth="1"/>
  </cols>
  <sheetData>
    <row r="1" spans="1:15" ht="15.5">
      <c r="A1" s="3" t="s">
        <v>37</v>
      </c>
      <c r="B1" s="4"/>
    </row>
    <row r="2" spans="1:15" ht="15.5">
      <c r="A2" s="3" t="s">
        <v>38</v>
      </c>
      <c r="B2" s="4"/>
    </row>
    <row r="3" spans="1:15" ht="15.5">
      <c r="A3" s="3" t="s">
        <v>39</v>
      </c>
      <c r="B3" s="5"/>
    </row>
    <row r="4" spans="1:15" ht="15.5">
      <c r="A4" s="3" t="s">
        <v>40</v>
      </c>
      <c r="B4" s="5"/>
    </row>
    <row r="6" spans="1:15" s="7" customFormat="1" ht="31">
      <c r="A6" s="6" t="s">
        <v>46</v>
      </c>
      <c r="B6" s="9" t="s">
        <v>44</v>
      </c>
      <c r="C6" s="9" t="s">
        <v>45</v>
      </c>
      <c r="D6" s="6" t="s">
        <v>47</v>
      </c>
      <c r="E6" s="6" t="s">
        <v>48</v>
      </c>
      <c r="F6" s="6" t="s">
        <v>49</v>
      </c>
      <c r="G6" s="6" t="s">
        <v>50</v>
      </c>
      <c r="H6" s="6" t="s">
        <v>51</v>
      </c>
      <c r="I6" s="6" t="s">
        <v>52</v>
      </c>
      <c r="J6" s="6" t="s">
        <v>53</v>
      </c>
      <c r="K6" s="6" t="s">
        <v>54</v>
      </c>
      <c r="L6" s="6" t="s">
        <v>55</v>
      </c>
      <c r="M6" s="6" t="s">
        <v>56</v>
      </c>
      <c r="N6" s="6" t="s">
        <v>57</v>
      </c>
      <c r="O6" s="6" t="s">
        <v>58</v>
      </c>
    </row>
    <row r="8" spans="1:15" ht="15.5">
      <c r="A8" s="6" t="s">
        <v>41</v>
      </c>
      <c r="B8">
        <f>SUM($B7:$B7)</f>
        <v>0</v>
      </c>
      <c r="C8">
        <f t="shared" ref="C8:O8" si="0">SUM($C7:$C7)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ht="15.5">
      <c r="A9" s="6" t="s">
        <v>59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2EFC-2116-4319-8F77-90CB10608CAF}">
  <dimension ref="A1:O33"/>
  <sheetViews>
    <sheetView workbookViewId="0">
      <selection activeCell="D11" sqref="D11"/>
    </sheetView>
  </sheetViews>
  <sheetFormatPr defaultColWidth="8.453125" defaultRowHeight="14.5"/>
  <cols>
    <col min="1" max="1" width="24.6328125" bestFit="1" customWidth="1"/>
    <col min="2" max="3" width="15.7265625" bestFit="1" customWidth="1"/>
    <col min="4" max="15" width="13.6328125" customWidth="1"/>
    <col min="16" max="17" width="20.08984375" customWidth="1"/>
    <col min="18" max="19" width="21.1796875" customWidth="1"/>
  </cols>
  <sheetData>
    <row r="1" spans="1:15" ht="15.5" customHeight="1">
      <c r="A1" s="3" t="s">
        <v>37</v>
      </c>
      <c r="B1" s="4" t="s">
        <v>60</v>
      </c>
    </row>
    <row r="2" spans="1:15" ht="15.5" customHeight="1">
      <c r="A2" s="3" t="s">
        <v>38</v>
      </c>
      <c r="B2" s="4" t="s">
        <v>60</v>
      </c>
    </row>
    <row r="3" spans="1:15" ht="15.5" customHeight="1">
      <c r="A3" s="3" t="s">
        <v>39</v>
      </c>
      <c r="B3" s="5">
        <v>2023</v>
      </c>
    </row>
    <row r="4" spans="1:15" ht="15.5" customHeight="1">
      <c r="A4" s="3" t="s">
        <v>40</v>
      </c>
      <c r="B4" s="5">
        <v>1433</v>
      </c>
    </row>
    <row r="6" spans="1:15" s="7" customFormat="1" ht="31" customHeight="1">
      <c r="A6" s="6" t="s">
        <v>46</v>
      </c>
      <c r="B6" s="9" t="s">
        <v>44</v>
      </c>
      <c r="C6" s="9" t="s">
        <v>45</v>
      </c>
      <c r="D6" s="6" t="s">
        <v>47</v>
      </c>
      <c r="E6" s="6" t="s">
        <v>48</v>
      </c>
      <c r="F6" s="6" t="s">
        <v>49</v>
      </c>
      <c r="G6" s="6" t="s">
        <v>50</v>
      </c>
      <c r="H6" s="6" t="s">
        <v>51</v>
      </c>
      <c r="I6" s="6" t="s">
        <v>52</v>
      </c>
      <c r="J6" s="6" t="s">
        <v>53</v>
      </c>
      <c r="K6" s="6" t="s">
        <v>54</v>
      </c>
      <c r="L6" s="6" t="s">
        <v>55</v>
      </c>
      <c r="M6" s="6" t="s">
        <v>56</v>
      </c>
      <c r="N6" s="6" t="s">
        <v>57</v>
      </c>
      <c r="O6" s="6" t="s">
        <v>58</v>
      </c>
    </row>
    <row r="7" spans="1:15">
      <c r="A7" t="s">
        <v>18</v>
      </c>
      <c r="B7" s="10">
        <v>65</v>
      </c>
      <c r="C7" s="10">
        <f>SUM(prj_monthly_justified_bioestilas)</f>
        <v>65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25</v>
      </c>
      <c r="N7" s="10">
        <v>20</v>
      </c>
      <c r="O7" s="10">
        <v>20</v>
      </c>
    </row>
    <row r="8" spans="1:15" ht="15.5" customHeight="1">
      <c r="A8" t="s">
        <v>21</v>
      </c>
      <c r="B8" s="10">
        <v>12</v>
      </c>
      <c r="C8" s="10">
        <f>SUM(prj_monthly_justified_ensure)</f>
        <v>11.833333333333334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0.83333333333333337</v>
      </c>
    </row>
    <row r="9" spans="1:15" ht="15.5" customHeight="1">
      <c r="A9" t="s">
        <v>36</v>
      </c>
      <c r="B9" s="10">
        <v>336</v>
      </c>
      <c r="C9" s="10">
        <f>SUM(prj_monthly_justified_h2pcomplementario)</f>
        <v>335.41666666666669</v>
      </c>
      <c r="D9" s="10">
        <v>28</v>
      </c>
      <c r="E9" s="10">
        <v>28</v>
      </c>
      <c r="F9" s="10">
        <v>28</v>
      </c>
      <c r="G9" s="10">
        <v>28</v>
      </c>
      <c r="H9" s="10">
        <v>28</v>
      </c>
      <c r="I9" s="10">
        <v>28</v>
      </c>
      <c r="J9" s="10">
        <v>28</v>
      </c>
      <c r="K9" s="10">
        <v>28</v>
      </c>
      <c r="L9" s="10">
        <v>28</v>
      </c>
      <c r="M9" s="10">
        <v>28</v>
      </c>
      <c r="N9" s="10">
        <v>28</v>
      </c>
      <c r="O9" s="10">
        <v>27.416666666666671</v>
      </c>
    </row>
    <row r="10" spans="1:15">
      <c r="A10" t="s">
        <v>14</v>
      </c>
      <c r="B10" s="10">
        <v>38.5</v>
      </c>
      <c r="C10" s="10">
        <f>SUM(prj_monthly_justified_pertevec_at10)</f>
        <v>38.5</v>
      </c>
      <c r="D10" s="10">
        <v>3.208333333333333</v>
      </c>
      <c r="E10" s="10">
        <v>3.208333333333333</v>
      </c>
      <c r="F10" s="10">
        <v>3.208333333333333</v>
      </c>
      <c r="G10" s="10">
        <v>3.208333333333333</v>
      </c>
      <c r="H10" s="10">
        <v>3.208333333333333</v>
      </c>
      <c r="I10" s="10">
        <v>3.208333333333333</v>
      </c>
      <c r="J10" s="10">
        <v>3.208333333333333</v>
      </c>
      <c r="K10" s="10">
        <v>3.208333333333333</v>
      </c>
      <c r="L10" s="10">
        <v>3.208333333333333</v>
      </c>
      <c r="M10" s="10">
        <v>3.208333333333333</v>
      </c>
      <c r="N10" s="10">
        <v>3.208333333333333</v>
      </c>
      <c r="O10" s="10">
        <v>3.208333333333333</v>
      </c>
    </row>
    <row r="11" spans="1:15">
      <c r="A11" t="s">
        <v>15</v>
      </c>
      <c r="B11" s="10">
        <v>38</v>
      </c>
      <c r="C11" s="10">
        <f>SUM(prj_monthly_justified_pertevec_at15)</f>
        <v>37.041666666666679</v>
      </c>
      <c r="D11" s="10">
        <v>3.166666666666667</v>
      </c>
      <c r="E11" s="10">
        <v>3.166666666666667</v>
      </c>
      <c r="F11" s="10">
        <v>3.166666666666667</v>
      </c>
      <c r="G11" s="10">
        <v>3.166666666666667</v>
      </c>
      <c r="H11" s="10">
        <v>3.166666666666667</v>
      </c>
      <c r="I11" s="10">
        <v>3.166666666666667</v>
      </c>
      <c r="J11" s="10">
        <v>3.166666666666667</v>
      </c>
      <c r="K11" s="10">
        <v>3.166666666666667</v>
      </c>
      <c r="L11" s="10">
        <v>3.166666666666667</v>
      </c>
      <c r="M11" s="10">
        <v>3.166666666666667</v>
      </c>
      <c r="N11" s="10">
        <v>3.166666666666667</v>
      </c>
      <c r="O11" s="10">
        <v>2.208333333333333</v>
      </c>
    </row>
    <row r="12" spans="1:15">
      <c r="A12" t="s">
        <v>16</v>
      </c>
      <c r="B12" s="10">
        <v>38</v>
      </c>
      <c r="C12" s="10">
        <f>SUM(prj_monthly_justified_pertevec_at16)</f>
        <v>38.000000000000007</v>
      </c>
      <c r="D12" s="10">
        <v>3.166666666666667</v>
      </c>
      <c r="E12" s="10">
        <v>3.166666666666667</v>
      </c>
      <c r="F12" s="10">
        <v>3.166666666666667</v>
      </c>
      <c r="G12" s="10">
        <v>3.166666666666667</v>
      </c>
      <c r="H12" s="10">
        <v>3.166666666666667</v>
      </c>
      <c r="I12" s="10">
        <v>3.166666666666667</v>
      </c>
      <c r="J12" s="10">
        <v>3.166666666666667</v>
      </c>
      <c r="K12" s="10">
        <v>3.166666666666667</v>
      </c>
      <c r="L12" s="10">
        <v>3.166666666666667</v>
      </c>
      <c r="M12" s="10">
        <v>3.166666666666667</v>
      </c>
      <c r="N12" s="10">
        <v>3.166666666666667</v>
      </c>
      <c r="O12" s="10">
        <v>3.166666666666667</v>
      </c>
    </row>
    <row r="13" spans="1:15">
      <c r="A13" t="s">
        <v>10</v>
      </c>
      <c r="B13" s="10">
        <v>42</v>
      </c>
      <c r="C13" s="10">
        <f>SUM(prj_monthly_justified_pertevec_at2)</f>
        <v>42</v>
      </c>
      <c r="D13" s="10">
        <v>3.5</v>
      </c>
      <c r="E13" s="10">
        <v>3.5</v>
      </c>
      <c r="F13" s="10">
        <v>3.5</v>
      </c>
      <c r="G13" s="10">
        <v>3.5</v>
      </c>
      <c r="H13" s="10">
        <v>3.5</v>
      </c>
      <c r="I13" s="10">
        <v>3.5</v>
      </c>
      <c r="J13" s="10">
        <v>3.5</v>
      </c>
      <c r="K13" s="10">
        <v>3.5</v>
      </c>
      <c r="L13" s="10">
        <v>3.5</v>
      </c>
      <c r="M13" s="10">
        <v>3.5</v>
      </c>
      <c r="N13" s="10">
        <v>3.5</v>
      </c>
      <c r="O13" s="10">
        <v>3.5</v>
      </c>
    </row>
    <row r="14" spans="1:15">
      <c r="A14" t="s">
        <v>17</v>
      </c>
      <c r="B14" s="10">
        <v>38</v>
      </c>
      <c r="C14" s="10">
        <f>SUM(prj_monthly_justified_pertevec_at21)</f>
        <v>38.000000000000007</v>
      </c>
      <c r="D14" s="10">
        <v>3.166666666666667</v>
      </c>
      <c r="E14" s="10">
        <v>3.166666666666667</v>
      </c>
      <c r="F14" s="10">
        <v>3.166666666666667</v>
      </c>
      <c r="G14" s="10">
        <v>3.166666666666667</v>
      </c>
      <c r="H14" s="10">
        <v>3.166666666666667</v>
      </c>
      <c r="I14" s="10">
        <v>3.166666666666667</v>
      </c>
      <c r="J14" s="10">
        <v>3.166666666666667</v>
      </c>
      <c r="K14" s="10">
        <v>3.166666666666667</v>
      </c>
      <c r="L14" s="10">
        <v>3.166666666666667</v>
      </c>
      <c r="M14" s="10">
        <v>3.166666666666667</v>
      </c>
      <c r="N14" s="10">
        <v>3.166666666666667</v>
      </c>
      <c r="O14" s="10">
        <v>3.166666666666667</v>
      </c>
    </row>
    <row r="15" spans="1:15">
      <c r="A15" t="s">
        <v>11</v>
      </c>
      <c r="B15" s="10">
        <v>40</v>
      </c>
      <c r="C15" s="10">
        <f>SUM(prj_monthly_justified_pertevec_at3)</f>
        <v>40</v>
      </c>
      <c r="D15" s="10">
        <v>3.333333333333333</v>
      </c>
      <c r="E15" s="10">
        <v>3.333333333333333</v>
      </c>
      <c r="F15" s="10">
        <v>3.333333333333333</v>
      </c>
      <c r="G15" s="10">
        <v>3.333333333333333</v>
      </c>
      <c r="H15" s="10">
        <v>3.333333333333333</v>
      </c>
      <c r="I15" s="10">
        <v>3.333333333333333</v>
      </c>
      <c r="J15" s="10">
        <v>3.333333333333333</v>
      </c>
      <c r="K15" s="10">
        <v>3.333333333333333</v>
      </c>
      <c r="L15" s="10">
        <v>3.333333333333333</v>
      </c>
      <c r="M15" s="10">
        <v>3.333333333333333</v>
      </c>
      <c r="N15" s="10">
        <v>3.333333333333333</v>
      </c>
      <c r="O15" s="10">
        <v>3.333333333333333</v>
      </c>
    </row>
    <row r="16" spans="1:15">
      <c r="A16" t="s">
        <v>12</v>
      </c>
      <c r="B16" s="10">
        <v>19</v>
      </c>
      <c r="C16" s="10">
        <f>SUM(prj_monthly_justified_pertevec_at4)</f>
        <v>19.000000000000004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3.166666666666667</v>
      </c>
      <c r="K16" s="10">
        <v>3.166666666666667</v>
      </c>
      <c r="L16" s="10">
        <v>3.166666666666667</v>
      </c>
      <c r="M16" s="10">
        <v>3.166666666666667</v>
      </c>
      <c r="N16" s="10">
        <v>3.166666666666667</v>
      </c>
      <c r="O16" s="10">
        <v>3.166666666666667</v>
      </c>
    </row>
    <row r="17" spans="1:15">
      <c r="A17" t="s">
        <v>13</v>
      </c>
      <c r="B17" s="10">
        <v>39</v>
      </c>
      <c r="C17" s="10">
        <f>SUM(prj_monthly_justified_pertevec_at9)</f>
        <v>39</v>
      </c>
      <c r="D17" s="10">
        <v>3.25</v>
      </c>
      <c r="E17" s="10">
        <v>3.25</v>
      </c>
      <c r="F17" s="10">
        <v>3.25</v>
      </c>
      <c r="G17" s="10">
        <v>3.25</v>
      </c>
      <c r="H17" s="10">
        <v>3.25</v>
      </c>
      <c r="I17" s="10">
        <v>3.25</v>
      </c>
      <c r="J17" s="10">
        <v>3.25</v>
      </c>
      <c r="K17" s="10">
        <v>3.25</v>
      </c>
      <c r="L17" s="10">
        <v>3.25</v>
      </c>
      <c r="M17" s="10">
        <v>3.25</v>
      </c>
      <c r="N17" s="10">
        <v>3.25</v>
      </c>
      <c r="O17" s="10">
        <v>3.25</v>
      </c>
    </row>
    <row r="18" spans="1:15">
      <c r="A18" t="s">
        <v>19</v>
      </c>
      <c r="B18" s="10">
        <v>30</v>
      </c>
      <c r="C18" s="10">
        <f>SUM(prj_monthly_justified_pilas)</f>
        <v>28.708333333333332</v>
      </c>
      <c r="D18" s="10">
        <v>2.5</v>
      </c>
      <c r="E18" s="10">
        <v>2.5</v>
      </c>
      <c r="F18" s="10">
        <v>2.5</v>
      </c>
      <c r="G18" s="10">
        <v>2.5</v>
      </c>
      <c r="H18" s="10">
        <v>2.5</v>
      </c>
      <c r="I18" s="10">
        <v>2.5</v>
      </c>
      <c r="J18" s="10">
        <v>2.5</v>
      </c>
      <c r="K18" s="10">
        <v>2.5</v>
      </c>
      <c r="L18" s="10">
        <v>2.5</v>
      </c>
      <c r="M18" s="10">
        <v>2.5</v>
      </c>
      <c r="N18" s="10">
        <v>2.5</v>
      </c>
      <c r="O18" s="10">
        <v>1.208333333333333</v>
      </c>
    </row>
    <row r="19" spans="1:15">
      <c r="A19" t="s">
        <v>20</v>
      </c>
      <c r="B19" s="10">
        <v>30</v>
      </c>
      <c r="C19" s="10">
        <f>SUM(prj_monthly_justified_porcino)</f>
        <v>27.5</v>
      </c>
      <c r="D19" s="10">
        <v>2.5</v>
      </c>
      <c r="E19" s="10">
        <v>2.5</v>
      </c>
      <c r="F19" s="10">
        <v>2.5</v>
      </c>
      <c r="G19" s="10">
        <v>2.5</v>
      </c>
      <c r="H19" s="10">
        <v>2.5</v>
      </c>
      <c r="I19" s="10">
        <v>2.5</v>
      </c>
      <c r="J19" s="10">
        <v>2.5</v>
      </c>
      <c r="K19" s="10">
        <v>2.5</v>
      </c>
      <c r="L19" s="10">
        <v>2.5</v>
      </c>
      <c r="M19" s="10">
        <v>2.5</v>
      </c>
      <c r="N19" s="10">
        <v>2.5</v>
      </c>
      <c r="O19" s="10">
        <v>0</v>
      </c>
    </row>
    <row r="20" spans="1:15">
      <c r="A20" t="s">
        <v>31</v>
      </c>
      <c r="B20" s="10">
        <v>45</v>
      </c>
      <c r="C20" s="10">
        <f>SUM(prj_monthly_justified_redol_wp1)</f>
        <v>45</v>
      </c>
      <c r="D20" s="10">
        <v>3.75</v>
      </c>
      <c r="E20" s="10">
        <v>3.75</v>
      </c>
      <c r="F20" s="10">
        <v>3.75</v>
      </c>
      <c r="G20" s="10">
        <v>3.75</v>
      </c>
      <c r="H20" s="10">
        <v>3.75</v>
      </c>
      <c r="I20" s="10">
        <v>3.75</v>
      </c>
      <c r="J20" s="10">
        <v>3.75</v>
      </c>
      <c r="K20" s="10">
        <v>3.75</v>
      </c>
      <c r="L20" s="10">
        <v>3.75</v>
      </c>
      <c r="M20" s="10">
        <v>3.75</v>
      </c>
      <c r="N20" s="10">
        <v>3.75</v>
      </c>
      <c r="O20" s="10">
        <v>3.75</v>
      </c>
    </row>
    <row r="21" spans="1:15">
      <c r="A21" t="s">
        <v>32</v>
      </c>
      <c r="B21" s="10">
        <v>107</v>
      </c>
      <c r="C21" s="10">
        <f>SUM(prj_monthly_justified_redol_wp2)</f>
        <v>105.58333333333334</v>
      </c>
      <c r="D21" s="10">
        <v>8.9166666666666661</v>
      </c>
      <c r="E21" s="10">
        <v>8.9166666666666661</v>
      </c>
      <c r="F21" s="10">
        <v>8.9166666666666661</v>
      </c>
      <c r="G21" s="10">
        <v>8.9166666666666661</v>
      </c>
      <c r="H21" s="10">
        <v>8.9166666666666661</v>
      </c>
      <c r="I21" s="10">
        <v>8.9166666666666661</v>
      </c>
      <c r="J21" s="10">
        <v>8.9166666666666661</v>
      </c>
      <c r="K21" s="10">
        <v>8.9166666666666661</v>
      </c>
      <c r="L21" s="10">
        <v>8.9166666666666661</v>
      </c>
      <c r="M21" s="10">
        <v>8.9166666666666661</v>
      </c>
      <c r="N21" s="10">
        <v>8.9166666666666661</v>
      </c>
      <c r="O21" s="10">
        <v>7.5</v>
      </c>
    </row>
    <row r="22" spans="1:15">
      <c r="A22" t="s">
        <v>33</v>
      </c>
      <c r="B22" s="10">
        <v>5</v>
      </c>
      <c r="C22" s="10">
        <f>SUM(prj_monthly_justified_redol_wp4)</f>
        <v>4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1</v>
      </c>
      <c r="M22" s="10">
        <v>1</v>
      </c>
      <c r="N22" s="10">
        <v>1</v>
      </c>
      <c r="O22" s="10">
        <v>0</v>
      </c>
    </row>
    <row r="23" spans="1:15">
      <c r="A23" t="s">
        <v>34</v>
      </c>
      <c r="B23" s="10">
        <v>18</v>
      </c>
      <c r="C23" s="10">
        <f>SUM(prj_monthly_justified_redol_wp7)</f>
        <v>18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4.5</v>
      </c>
      <c r="M23" s="10">
        <v>4.5</v>
      </c>
      <c r="N23" s="10">
        <v>4.5</v>
      </c>
      <c r="O23" s="10">
        <v>4.5</v>
      </c>
    </row>
    <row r="24" spans="1:15">
      <c r="A24" t="s">
        <v>35</v>
      </c>
      <c r="B24" s="10">
        <v>45</v>
      </c>
      <c r="C24" s="10">
        <f>SUM(prj_monthly_justified_redol_wp8)</f>
        <v>45</v>
      </c>
      <c r="D24" s="10">
        <v>3.75</v>
      </c>
      <c r="E24" s="10">
        <v>3.75</v>
      </c>
      <c r="F24" s="10">
        <v>3.75</v>
      </c>
      <c r="G24" s="10">
        <v>3.75</v>
      </c>
      <c r="H24" s="10">
        <v>3.75</v>
      </c>
      <c r="I24" s="10">
        <v>3.75</v>
      </c>
      <c r="J24" s="10">
        <v>3.75</v>
      </c>
      <c r="K24" s="10">
        <v>3.75</v>
      </c>
      <c r="L24" s="10">
        <v>3.75</v>
      </c>
      <c r="M24" s="10">
        <v>3.75</v>
      </c>
      <c r="N24" s="10">
        <v>3.75</v>
      </c>
      <c r="O24" s="10">
        <v>3.75</v>
      </c>
    </row>
    <row r="25" spans="1:15">
      <c r="A25" t="s">
        <v>22</v>
      </c>
      <c r="B25" s="10">
        <v>307.5</v>
      </c>
      <c r="C25" s="10">
        <f>SUM(prj_monthly_justified_reset)</f>
        <v>307.5</v>
      </c>
      <c r="D25" s="10">
        <v>25.625</v>
      </c>
      <c r="E25" s="10">
        <v>25.625</v>
      </c>
      <c r="F25" s="10">
        <v>25.625</v>
      </c>
      <c r="G25" s="10">
        <v>25.625</v>
      </c>
      <c r="H25" s="10">
        <v>25.625</v>
      </c>
      <c r="I25" s="10">
        <v>25.625</v>
      </c>
      <c r="J25" s="10">
        <v>25.625</v>
      </c>
      <c r="K25" s="10">
        <v>25.625</v>
      </c>
      <c r="L25" s="10">
        <v>25.625</v>
      </c>
      <c r="M25" s="10">
        <v>25.625</v>
      </c>
      <c r="N25" s="10">
        <v>25.625</v>
      </c>
      <c r="O25" s="10">
        <v>25.625</v>
      </c>
    </row>
    <row r="26" spans="1:15">
      <c r="A26" t="s">
        <v>26</v>
      </c>
      <c r="B26" s="10">
        <v>10</v>
      </c>
      <c r="C26" s="10">
        <f>SUM(prj_monthly_justified_treasure_wp4)</f>
        <v>9.1666666666666661</v>
      </c>
      <c r="D26" s="10">
        <v>0.83333333333333337</v>
      </c>
      <c r="E26" s="10">
        <v>0.83333333333333337</v>
      </c>
      <c r="F26" s="10">
        <v>0.83333333333333337</v>
      </c>
      <c r="G26" s="10">
        <v>0.83333333333333337</v>
      </c>
      <c r="H26" s="10">
        <v>0.83333333333333337</v>
      </c>
      <c r="I26" s="10">
        <v>0.83333333333333337</v>
      </c>
      <c r="J26" s="10">
        <v>0.83333333333333337</v>
      </c>
      <c r="K26" s="10">
        <v>0.83333333333333337</v>
      </c>
      <c r="L26" s="10">
        <v>0.83333333333333337</v>
      </c>
      <c r="M26" s="10">
        <v>0.83333333333333337</v>
      </c>
      <c r="N26" s="10">
        <v>0.83333333333333337</v>
      </c>
      <c r="O26" s="10">
        <v>0</v>
      </c>
    </row>
    <row r="27" spans="1:15">
      <c r="A27" t="s">
        <v>27</v>
      </c>
      <c r="B27" s="10">
        <v>35</v>
      </c>
      <c r="C27" s="10">
        <f>SUM(prj_monthly_justified_treasure_wp6)</f>
        <v>32.083333333333343</v>
      </c>
      <c r="D27" s="10">
        <v>2.916666666666667</v>
      </c>
      <c r="E27" s="10">
        <v>2.916666666666667</v>
      </c>
      <c r="F27" s="10">
        <v>2.916666666666667</v>
      </c>
      <c r="G27" s="10">
        <v>2.916666666666667</v>
      </c>
      <c r="H27" s="10">
        <v>2.916666666666667</v>
      </c>
      <c r="I27" s="10">
        <v>2.916666666666667</v>
      </c>
      <c r="J27" s="10">
        <v>2.916666666666667</v>
      </c>
      <c r="K27" s="10">
        <v>2.916666666666667</v>
      </c>
      <c r="L27" s="10">
        <v>2.916666666666667</v>
      </c>
      <c r="M27" s="10">
        <v>2.916666666666667</v>
      </c>
      <c r="N27" s="10">
        <v>2.916666666666667</v>
      </c>
      <c r="O27" s="10">
        <v>0</v>
      </c>
    </row>
    <row r="28" spans="1:15">
      <c r="A28" t="s">
        <v>28</v>
      </c>
      <c r="B28" s="10">
        <v>75</v>
      </c>
      <c r="C28" s="10">
        <f>SUM(prj_monthly_justified_treasure_wp7)</f>
        <v>75</v>
      </c>
      <c r="D28" s="10">
        <v>6.25</v>
      </c>
      <c r="E28" s="10">
        <v>6.25</v>
      </c>
      <c r="F28" s="10">
        <v>6.25</v>
      </c>
      <c r="G28" s="10">
        <v>6.25</v>
      </c>
      <c r="H28" s="10">
        <v>6.25</v>
      </c>
      <c r="I28" s="10">
        <v>6.25</v>
      </c>
      <c r="J28" s="10">
        <v>6.25</v>
      </c>
      <c r="K28" s="10">
        <v>6.25</v>
      </c>
      <c r="L28" s="10">
        <v>6.25</v>
      </c>
      <c r="M28" s="10">
        <v>6.25</v>
      </c>
      <c r="N28" s="10">
        <v>6.25</v>
      </c>
      <c r="O28" s="10">
        <v>6.25</v>
      </c>
    </row>
    <row r="29" spans="1:15">
      <c r="A29" t="s">
        <v>29</v>
      </c>
      <c r="B29" s="10">
        <v>15</v>
      </c>
      <c r="C29" s="10">
        <f>SUM(prj_monthly_justified_treasure_wp8)</f>
        <v>13.75</v>
      </c>
      <c r="D29" s="10">
        <v>1.25</v>
      </c>
      <c r="E29" s="10">
        <v>1.25</v>
      </c>
      <c r="F29" s="10">
        <v>1.25</v>
      </c>
      <c r="G29" s="10">
        <v>1.25</v>
      </c>
      <c r="H29" s="10">
        <v>1.25</v>
      </c>
      <c r="I29" s="10">
        <v>1.25</v>
      </c>
      <c r="J29" s="10">
        <v>1.25</v>
      </c>
      <c r="K29" s="10">
        <v>1.25</v>
      </c>
      <c r="L29" s="10">
        <v>1.25</v>
      </c>
      <c r="M29" s="10">
        <v>1.25</v>
      </c>
      <c r="N29" s="10">
        <v>1.25</v>
      </c>
      <c r="O29" s="10">
        <v>0</v>
      </c>
    </row>
    <row r="30" spans="1:15">
      <c r="A30" t="s">
        <v>30</v>
      </c>
      <c r="B30" s="10">
        <v>5</v>
      </c>
      <c r="C30" s="10">
        <f>SUM(prj_monthly_justified_treasure_wp9)</f>
        <v>4.583333333333333</v>
      </c>
      <c r="D30" s="10">
        <v>0.41666666666666669</v>
      </c>
      <c r="E30" s="10">
        <v>0.41666666666666669</v>
      </c>
      <c r="F30" s="10">
        <v>0.41666666666666669</v>
      </c>
      <c r="G30" s="10">
        <v>0.41666666666666669</v>
      </c>
      <c r="H30" s="10">
        <v>0.41666666666666669</v>
      </c>
      <c r="I30" s="10">
        <v>0.41666666666666669</v>
      </c>
      <c r="J30" s="10">
        <v>0.41666666666666669</v>
      </c>
      <c r="K30" s="10">
        <v>0.41666666666666669</v>
      </c>
      <c r="L30" s="10">
        <v>0.41666666666666669</v>
      </c>
      <c r="M30" s="10">
        <v>0.41666666666666669</v>
      </c>
      <c r="N30" s="10">
        <v>0.41666666666666669</v>
      </c>
      <c r="O30" s="10">
        <v>0</v>
      </c>
    </row>
    <row r="32" spans="1:15" ht="15.5">
      <c r="A32" s="6" t="s">
        <v>41</v>
      </c>
      <c r="B32" s="10">
        <f>SUM(all_prj_projected)</f>
        <v>1433</v>
      </c>
      <c r="C32" s="10">
        <f>SUM(all_prj_justified)</f>
        <v>1419.6666666666667</v>
      </c>
      <c r="D32" s="10">
        <f>SUM(all_prj_monthly_justified_1)</f>
        <v>110.5</v>
      </c>
      <c r="E32" s="10">
        <f>SUM(all_prj_monthly_justified_2)</f>
        <v>110.5</v>
      </c>
      <c r="F32" s="10">
        <f>SUM(all_prj_monthly_justified_3)</f>
        <v>110.5</v>
      </c>
      <c r="G32" s="10">
        <f>SUM(all_prj_monthly_justified_4)</f>
        <v>110.5</v>
      </c>
      <c r="H32" s="10">
        <f>SUM(all_prj_monthly_justified_5)</f>
        <v>110.5</v>
      </c>
      <c r="I32" s="10">
        <f>SUM(all_prj_monthly_justified_6)</f>
        <v>110.5</v>
      </c>
      <c r="J32" s="10">
        <f>SUM(all_prj_monthly_justified_7)</f>
        <v>113.66666666666667</v>
      </c>
      <c r="K32" s="10">
        <f>SUM(all_prj_monthly_justified_8)</f>
        <v>114.66666666666667</v>
      </c>
      <c r="L32" s="10">
        <f>SUM(all_prj_monthly_justified_9)</f>
        <v>119.16666666666667</v>
      </c>
      <c r="M32" s="10">
        <f>SUM(all_prj_monthly_justified_10)</f>
        <v>144.16666666666666</v>
      </c>
      <c r="N32" s="10">
        <f>SUM(all_prj_monthly_justified_11)</f>
        <v>139.16666666666666</v>
      </c>
      <c r="O32" s="10">
        <f>SUM(all_prj_monthly_justified_12)</f>
        <v>125.83333333333333</v>
      </c>
    </row>
    <row r="33" spans="1:15" ht="15.5">
      <c r="A33" s="6" t="s">
        <v>59</v>
      </c>
      <c r="D33" s="10">
        <v>157.5</v>
      </c>
      <c r="E33" s="10">
        <v>150</v>
      </c>
      <c r="F33" s="10">
        <v>172.5</v>
      </c>
      <c r="G33" s="10">
        <v>135</v>
      </c>
      <c r="H33" s="10">
        <v>165</v>
      </c>
      <c r="I33" s="10">
        <v>165</v>
      </c>
      <c r="J33" s="10">
        <v>157.5</v>
      </c>
      <c r="K33" s="10">
        <v>165</v>
      </c>
      <c r="L33" s="10">
        <v>157.5</v>
      </c>
      <c r="M33" s="10">
        <v>157.5</v>
      </c>
      <c r="N33" s="10">
        <v>157.5</v>
      </c>
      <c r="O33" s="10">
        <v>127.5</v>
      </c>
    </row>
  </sheetData>
  <conditionalFormatting sqref="D7:O30">
    <cfRule type="cellIs" dxfId="8" priority="1" stopIfTrue="1" operator="equal">
      <formula>0</formula>
    </cfRule>
  </conditionalFormatting>
  <conditionalFormatting sqref="D32:O32">
    <cfRule type="expression" dxfId="7" priority="2" stopIfTrue="1">
      <formula>INDIRECT("RC",FALSE) &gt; OFFSET(INDIRECT("RC",FALSE),1,0)</formula>
    </cfRule>
    <cfRule type="expression" dxfId="6" priority="3" stopIfTrue="1">
      <formula>INDIRECT("RC",FALSE) = OFFSET(INDIRECT("RC",FALSE),1,0)</formula>
    </cfRule>
    <cfRule type="expression" dxfId="5" priority="4" stopIfTrue="1">
      <formula>INDIRECT("RC",FALSE) &lt; OFFSET(INDIRECT("RC",FALSE),1,0)</formula>
    </cfRule>
  </conditionalFormatting>
  <conditionalFormatting sqref="C7:C30">
    <cfRule type="expression" dxfId="4" priority="5" stopIfTrue="1">
      <formula>INDIRECT("RC",FALSE) &gt; OFFSET(INDIRECT("RC",FALSE),0,-1)</formula>
    </cfRule>
    <cfRule type="expression" dxfId="3" priority="6" stopIfTrue="1">
      <formula>INDIRECT("RC",FALSE) = OFFSET(INDIRECT("RC",FALSE),0,-1)</formula>
    </cfRule>
    <cfRule type="expression" dxfId="2" priority="7" stopIfTrue="1">
      <formula>INDIRECT("RC",FALSE) &lt; OFFSET(INDIRECT("RC",FALSE),0,-1)</formula>
    </cfRule>
  </conditionalFormatting>
  <conditionalFormatting sqref="B32">
    <cfRule type="expression" dxfId="1" priority="8" stopIfTrue="1">
      <formula>$B$32 &gt; max_yearly_limit</formula>
    </cfRule>
    <cfRule type="expression" dxfId="0" priority="9" stopIfTrue="1">
      <formula>$B$32 &lt;= max_yearly_limit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91</vt:i4>
      </vt:variant>
    </vt:vector>
  </HeadingPairs>
  <TitlesOfParts>
    <vt:vector size="95" baseType="lpstr">
      <vt:lpstr>README</vt:lpstr>
      <vt:lpstr>John Smith</vt:lpstr>
      <vt:lpstr>report_template</vt:lpstr>
      <vt:lpstr>John Smith - 2023</vt:lpstr>
      <vt:lpstr>'John Smith - 2023'!all_prj_justified</vt:lpstr>
      <vt:lpstr>'John Smith - 2023'!all_prj_justified_total</vt:lpstr>
      <vt:lpstr>'John Smith - 2023'!all_prj_monthly_justified_1</vt:lpstr>
      <vt:lpstr>'John Smith - 2023'!all_prj_monthly_justified_10</vt:lpstr>
      <vt:lpstr>'John Smith - 2023'!all_prj_monthly_justified_11</vt:lpstr>
      <vt:lpstr>'John Smith - 2023'!all_prj_monthly_justified_12</vt:lpstr>
      <vt:lpstr>'John Smith - 2023'!all_prj_monthly_justified_2</vt:lpstr>
      <vt:lpstr>'John Smith - 2023'!all_prj_monthly_justified_3</vt:lpstr>
      <vt:lpstr>'John Smith - 2023'!all_prj_monthly_justified_4</vt:lpstr>
      <vt:lpstr>'John Smith - 2023'!all_prj_monthly_justified_5</vt:lpstr>
      <vt:lpstr>'John Smith - 2023'!all_prj_monthly_justified_6</vt:lpstr>
      <vt:lpstr>'John Smith - 2023'!all_prj_monthly_justified_7</vt:lpstr>
      <vt:lpstr>'John Smith - 2023'!all_prj_monthly_justified_8</vt:lpstr>
      <vt:lpstr>'John Smith - 2023'!all_prj_monthly_justified_9</vt:lpstr>
      <vt:lpstr>'John Smith - 2023'!all_prj_projected</vt:lpstr>
      <vt:lpstr>'John Smith - 2023'!all_prj_projected_total</vt:lpstr>
      <vt:lpstr>'John Smith - 2023'!employee</vt:lpstr>
      <vt:lpstr>'John Smith - 2023'!justification_year</vt:lpstr>
      <vt:lpstr>'John Smith - 2023'!max_yearly_limit</vt:lpstr>
      <vt:lpstr>'John Smith - 2023'!prj_monthly_justified_bioestilas</vt:lpstr>
      <vt:lpstr>'John Smith - 2023'!prj_monthly_justified_ensure</vt:lpstr>
      <vt:lpstr>'John Smith - 2023'!prj_monthly_justified_h2pcomplementario</vt:lpstr>
      <vt:lpstr>'John Smith - 2023'!prj_monthly_justified_pertevec_at10</vt:lpstr>
      <vt:lpstr>'John Smith - 2023'!prj_monthly_justified_pertevec_at15</vt:lpstr>
      <vt:lpstr>'John Smith - 2023'!prj_monthly_justified_pertevec_at16</vt:lpstr>
      <vt:lpstr>'John Smith - 2023'!prj_monthly_justified_pertevec_at2</vt:lpstr>
      <vt:lpstr>'John Smith - 2023'!prj_monthly_justified_pertevec_at21</vt:lpstr>
      <vt:lpstr>'John Smith - 2023'!prj_monthly_justified_pertevec_at3</vt:lpstr>
      <vt:lpstr>'John Smith - 2023'!prj_monthly_justified_pertevec_at4</vt:lpstr>
      <vt:lpstr>'John Smith - 2023'!prj_monthly_justified_pertevec_at9</vt:lpstr>
      <vt:lpstr>'John Smith - 2023'!prj_monthly_justified_pilas</vt:lpstr>
      <vt:lpstr>'John Smith - 2023'!prj_monthly_justified_porcino</vt:lpstr>
      <vt:lpstr>'John Smith - 2023'!prj_monthly_justified_redol_wp1</vt:lpstr>
      <vt:lpstr>'John Smith - 2023'!prj_monthly_justified_redol_wp2</vt:lpstr>
      <vt:lpstr>'John Smith - 2023'!prj_monthly_justified_redol_wp4</vt:lpstr>
      <vt:lpstr>'John Smith - 2023'!prj_monthly_justified_redol_wp7</vt:lpstr>
      <vt:lpstr>'John Smith - 2023'!prj_monthly_justified_redol_wp8</vt:lpstr>
      <vt:lpstr>'John Smith - 2023'!prj_monthly_justified_reset</vt:lpstr>
      <vt:lpstr>'John Smith - 2023'!prj_monthly_justified_treasure_wp4</vt:lpstr>
      <vt:lpstr>'John Smith - 2023'!prj_monthly_justified_treasure_wp6</vt:lpstr>
      <vt:lpstr>'John Smith - 2023'!prj_monthly_justified_treasure_wp7</vt:lpstr>
      <vt:lpstr>'John Smith - 2023'!prj_monthly_justified_treasure_wp8</vt:lpstr>
      <vt:lpstr>'John Smith - 2023'!prj_monthly_justified_treasure_wp9</vt:lpstr>
      <vt:lpstr>'John Smith - 2023'!prj_total_justified_bioestilas</vt:lpstr>
      <vt:lpstr>'John Smith - 2023'!prj_total_justified_ensure</vt:lpstr>
      <vt:lpstr>'John Smith - 2023'!prj_total_justified_h2pcomplementario</vt:lpstr>
      <vt:lpstr>'John Smith - 2023'!prj_total_justified_pertevec_at10</vt:lpstr>
      <vt:lpstr>'John Smith - 2023'!prj_total_justified_pertevec_at15</vt:lpstr>
      <vt:lpstr>'John Smith - 2023'!prj_total_justified_pertevec_at16</vt:lpstr>
      <vt:lpstr>'John Smith - 2023'!prj_total_justified_pertevec_at2</vt:lpstr>
      <vt:lpstr>'John Smith - 2023'!prj_total_justified_pertevec_at21</vt:lpstr>
      <vt:lpstr>'John Smith - 2023'!prj_total_justified_pertevec_at3</vt:lpstr>
      <vt:lpstr>'John Smith - 2023'!prj_total_justified_pertevec_at4</vt:lpstr>
      <vt:lpstr>'John Smith - 2023'!prj_total_justified_pertevec_at9</vt:lpstr>
      <vt:lpstr>'John Smith - 2023'!prj_total_justified_pilas</vt:lpstr>
      <vt:lpstr>'John Smith - 2023'!prj_total_justified_porcino</vt:lpstr>
      <vt:lpstr>'John Smith - 2023'!prj_total_justified_redol_wp1</vt:lpstr>
      <vt:lpstr>'John Smith - 2023'!prj_total_justified_redol_wp2</vt:lpstr>
      <vt:lpstr>'John Smith - 2023'!prj_total_justified_redol_wp4</vt:lpstr>
      <vt:lpstr>'John Smith - 2023'!prj_total_justified_redol_wp7</vt:lpstr>
      <vt:lpstr>'John Smith - 2023'!prj_total_justified_redol_wp8</vt:lpstr>
      <vt:lpstr>'John Smith - 2023'!prj_total_justified_reset</vt:lpstr>
      <vt:lpstr>'John Smith - 2023'!prj_total_justified_treasure_wp4</vt:lpstr>
      <vt:lpstr>'John Smith - 2023'!prj_total_justified_treasure_wp6</vt:lpstr>
      <vt:lpstr>'John Smith - 2023'!prj_total_justified_treasure_wp7</vt:lpstr>
      <vt:lpstr>'John Smith - 2023'!prj_total_justified_treasure_wp8</vt:lpstr>
      <vt:lpstr>'John Smith - 2023'!prj_total_justified_treasure_wp9</vt:lpstr>
      <vt:lpstr>'John Smith - 2023'!prj_total_projected_bioestilas</vt:lpstr>
      <vt:lpstr>'John Smith - 2023'!prj_total_projected_ensure</vt:lpstr>
      <vt:lpstr>'John Smith - 2023'!prj_total_projected_h2pcomplementario</vt:lpstr>
      <vt:lpstr>'John Smith - 2023'!prj_total_projected_pertevec_at10</vt:lpstr>
      <vt:lpstr>'John Smith - 2023'!prj_total_projected_pertevec_at15</vt:lpstr>
      <vt:lpstr>'John Smith - 2023'!prj_total_projected_pertevec_at16</vt:lpstr>
      <vt:lpstr>'John Smith - 2023'!prj_total_projected_pertevec_at2</vt:lpstr>
      <vt:lpstr>'John Smith - 2023'!prj_total_projected_pertevec_at21</vt:lpstr>
      <vt:lpstr>'John Smith - 2023'!prj_total_projected_pertevec_at3</vt:lpstr>
      <vt:lpstr>'John Smith - 2023'!prj_total_projected_pertevec_at4</vt:lpstr>
      <vt:lpstr>'John Smith - 2023'!prj_total_projected_pertevec_at9</vt:lpstr>
      <vt:lpstr>'John Smith - 2023'!prj_total_projected_pilas</vt:lpstr>
      <vt:lpstr>'John Smith - 2023'!prj_total_projected_porcino</vt:lpstr>
      <vt:lpstr>'John Smith - 2023'!prj_total_projected_redol_wp1</vt:lpstr>
      <vt:lpstr>'John Smith - 2023'!prj_total_projected_redol_wp2</vt:lpstr>
      <vt:lpstr>'John Smith - 2023'!prj_total_projected_redol_wp4</vt:lpstr>
      <vt:lpstr>'John Smith - 2023'!prj_total_projected_redol_wp7</vt:lpstr>
      <vt:lpstr>'John Smith - 2023'!prj_total_projected_redol_wp8</vt:lpstr>
      <vt:lpstr>'John Smith - 2023'!prj_total_projected_reset</vt:lpstr>
      <vt:lpstr>'John Smith - 2023'!prj_total_projected_treasure_wp4</vt:lpstr>
      <vt:lpstr>'John Smith - 2023'!prj_total_projected_treasure_wp6</vt:lpstr>
      <vt:lpstr>'John Smith - 2023'!prj_total_projected_treasure_wp7</vt:lpstr>
      <vt:lpstr>'John Smith - 2023'!prj_total_projected_treasure_wp8</vt:lpstr>
      <vt:lpstr>'John Smith - 2023'!prj_total_projected_treasure_wp9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Masnada, Julien Florian Jacques</dc:creator>
  <dc:description/>
  <cp:lastModifiedBy>Masnada, Julien Florian Jacques</cp:lastModifiedBy>
  <cp:revision>1</cp:revision>
  <dcterms:created xsi:type="dcterms:W3CDTF">2024-06-22T13:15:38Z</dcterms:created>
  <dcterms:modified xsi:type="dcterms:W3CDTF">2024-06-28T15:11:14Z</dcterms:modified>
  <dc:language>es-ES</dc:language>
</cp:coreProperties>
</file>