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masnada\git\opensource\HourDistributor\resources\"/>
    </mc:Choice>
  </mc:AlternateContent>
  <xr:revisionPtr revIDLastSave="0" documentId="13_ncr:1_{C8D5B7A0-37F1-4E05-86AB-2E6E555EB901}" xr6:coauthVersionLast="47" xr6:coauthVersionMax="47" xr10:uidLastSave="{00000000-0000-0000-0000-000000000000}"/>
  <bookViews>
    <workbookView xWindow="-110" yWindow="-110" windowWidth="25820" windowHeight="13900" tabRatio="500" activeTab="3" xr2:uid="{00000000-000D-0000-FFFF-FFFF00000000}"/>
  </bookViews>
  <sheets>
    <sheet name="README" sheetId="3" r:id="rId1"/>
    <sheet name="report_template" sheetId="2" r:id="rId2"/>
    <sheet name="John Smith" sheetId="1" r:id="rId3"/>
    <sheet name="John Smith - 2023" sheetId="6" r:id="rId4"/>
  </sheets>
  <definedNames>
    <definedName name="all_prj_justified" localSheetId="3">'John Smith - 2023'!$C$7:$C$20</definedName>
    <definedName name="all_prj_justified_total" localSheetId="3">'John Smith - 2023'!$C$22</definedName>
    <definedName name="all_prj_monthly_justified_1" localSheetId="3">'John Smith - 2023'!$D$7:$D$20</definedName>
    <definedName name="all_prj_monthly_justified_10" localSheetId="3">'John Smith - 2023'!$M$7:$M$20</definedName>
    <definedName name="all_prj_monthly_justified_11" localSheetId="3">'John Smith - 2023'!$N$7:$N$20</definedName>
    <definedName name="all_prj_monthly_justified_12" localSheetId="3">'John Smith - 2023'!$O$7:$O$20</definedName>
    <definedName name="all_prj_monthly_justified_2" localSheetId="3">'John Smith - 2023'!$E$7:$E$20</definedName>
    <definedName name="all_prj_monthly_justified_3" localSheetId="3">'John Smith - 2023'!$F$7:$F$20</definedName>
    <definedName name="all_prj_monthly_justified_4" localSheetId="3">'John Smith - 2023'!$G$7:$G$20</definedName>
    <definedName name="all_prj_monthly_justified_5" localSheetId="3">'John Smith - 2023'!$H$7:$H$20</definedName>
    <definedName name="all_prj_monthly_justified_6" localSheetId="3">'John Smith - 2023'!$I$7:$I$20</definedName>
    <definedName name="all_prj_monthly_justified_7" localSheetId="3">'John Smith - 2023'!$J$7:$J$20</definedName>
    <definedName name="all_prj_monthly_justified_8" localSheetId="3">'John Smith - 2023'!$K$7:$K$20</definedName>
    <definedName name="all_prj_monthly_justified_9" localSheetId="3">'John Smith - 2023'!$L$7:$L$20</definedName>
    <definedName name="all_prj_projected" localSheetId="3">'John Smith - 2023'!$B$7:$B$20</definedName>
    <definedName name="all_prj_projected_total" localSheetId="3">'John Smith - 2023'!$B$22</definedName>
    <definedName name="employee" localSheetId="3">'John Smith - 2023'!$B$2</definedName>
    <definedName name="justification_year" localSheetId="3">'John Smith - 2023'!$B$3</definedName>
    <definedName name="max_yearly_limit" localSheetId="3">'John Smith - 2023'!$B$4</definedName>
    <definedName name="prj_monthly_justified_bioestilas" localSheetId="3">'John Smith - 2023'!$D$7:$O$7</definedName>
    <definedName name="prj_monthly_justified_ensure" localSheetId="3">'John Smith - 2023'!$D$8:$O$8</definedName>
    <definedName name="prj_monthly_justified_h2pcomplementario" localSheetId="3">'John Smith - 2023'!$D$9:$O$9</definedName>
    <definedName name="prj_monthly_justified_pertevec_at10" localSheetId="3">'John Smith - 2023'!$D$10:$O$10</definedName>
    <definedName name="prj_monthly_justified_pertevec_at15" localSheetId="3">'John Smith - 2023'!$D$11:$O$11</definedName>
    <definedName name="prj_monthly_justified_pertevec_at16" localSheetId="3">'John Smith - 2023'!$D$12:$O$12</definedName>
    <definedName name="prj_monthly_justified_pertevec_at2" localSheetId="3">'John Smith - 2023'!$D$13:$O$13</definedName>
    <definedName name="prj_monthly_justified_pertevec_at21" localSheetId="3">'John Smith - 2023'!$D$14:$O$14</definedName>
    <definedName name="prj_monthly_justified_pertevec_at3" localSheetId="3">'John Smith - 2023'!$D$15:$O$15</definedName>
    <definedName name="prj_monthly_justified_pertevec_at4" localSheetId="3">'John Smith - 2023'!$D$16:$O$16</definedName>
    <definedName name="prj_monthly_justified_pertevec_at9" localSheetId="3">'John Smith - 2023'!$D$17:$O$17</definedName>
    <definedName name="prj_monthly_justified_pilas" localSheetId="3">'John Smith - 2023'!$D$18:$O$18</definedName>
    <definedName name="prj_monthly_justified_porcino" localSheetId="3">'John Smith - 2023'!$D$19:$O$19</definedName>
    <definedName name="prj_monthly_justified_redol_wp1" localSheetId="3">'John Smith - 2023'!#REF!</definedName>
    <definedName name="prj_monthly_justified_redol_wp2" localSheetId="3">'John Smith - 2023'!#REF!</definedName>
    <definedName name="prj_monthly_justified_redol_wp4" localSheetId="3">'John Smith - 2023'!#REF!</definedName>
    <definedName name="prj_monthly_justified_redol_wp7" localSheetId="3">'John Smith - 2023'!#REF!</definedName>
    <definedName name="prj_monthly_justified_redol_wp8" localSheetId="3">'John Smith - 2023'!#REF!</definedName>
    <definedName name="prj_monthly_justified_reset" localSheetId="3">'John Smith - 2023'!$D$20:$O$20</definedName>
    <definedName name="prj_monthly_justified_treasure_wp4" localSheetId="3">'John Smith - 2023'!#REF!</definedName>
    <definedName name="prj_monthly_justified_treasure_wp6" localSheetId="3">'John Smith - 2023'!#REF!</definedName>
    <definedName name="prj_monthly_justified_treasure_wp7" localSheetId="3">'John Smith - 2023'!#REF!</definedName>
    <definedName name="prj_monthly_justified_treasure_wp8" localSheetId="3">'John Smith - 2023'!#REF!</definedName>
    <definedName name="prj_monthly_justified_treasure_wp9" localSheetId="3">'John Smith - 2023'!#REF!</definedName>
    <definedName name="prj_total_justified_bioestilas" localSheetId="3">'John Smith - 2023'!$C$7</definedName>
    <definedName name="prj_total_justified_ensure" localSheetId="3">'John Smith - 2023'!$C$8</definedName>
    <definedName name="prj_total_justified_h2pcomplementario" localSheetId="3">'John Smith - 2023'!$C$9</definedName>
    <definedName name="prj_total_justified_pertevec_at10" localSheetId="3">'John Smith - 2023'!$C$10</definedName>
    <definedName name="prj_total_justified_pertevec_at15" localSheetId="3">'John Smith - 2023'!$C$11</definedName>
    <definedName name="prj_total_justified_pertevec_at16" localSheetId="3">'John Smith - 2023'!$C$12</definedName>
    <definedName name="prj_total_justified_pertevec_at2" localSheetId="3">'John Smith - 2023'!$C$13</definedName>
    <definedName name="prj_total_justified_pertevec_at21" localSheetId="3">'John Smith - 2023'!$C$14</definedName>
    <definedName name="prj_total_justified_pertevec_at3" localSheetId="3">'John Smith - 2023'!$C$15</definedName>
    <definedName name="prj_total_justified_pertevec_at4" localSheetId="3">'John Smith - 2023'!$C$16</definedName>
    <definedName name="prj_total_justified_pertevec_at9" localSheetId="3">'John Smith - 2023'!$C$17</definedName>
    <definedName name="prj_total_justified_pilas" localSheetId="3">'John Smith - 2023'!$C$18</definedName>
    <definedName name="prj_total_justified_porcino" localSheetId="3">'John Smith - 2023'!$C$19</definedName>
    <definedName name="prj_total_justified_redol_wp1" localSheetId="3">'John Smith - 2023'!#REF!</definedName>
    <definedName name="prj_total_justified_redol_wp2" localSheetId="3">'John Smith - 2023'!#REF!</definedName>
    <definedName name="prj_total_justified_redol_wp4" localSheetId="3">'John Smith - 2023'!#REF!</definedName>
    <definedName name="prj_total_justified_redol_wp7" localSheetId="3">'John Smith - 2023'!#REF!</definedName>
    <definedName name="prj_total_justified_redol_wp8" localSheetId="3">'John Smith - 2023'!#REF!</definedName>
    <definedName name="prj_total_justified_reset" localSheetId="3">'John Smith - 2023'!$C$20</definedName>
    <definedName name="prj_total_justified_treasure_wp4" localSheetId="3">'John Smith - 2023'!#REF!</definedName>
    <definedName name="prj_total_justified_treasure_wp6" localSheetId="3">'John Smith - 2023'!#REF!</definedName>
    <definedName name="prj_total_justified_treasure_wp7" localSheetId="3">'John Smith - 2023'!#REF!</definedName>
    <definedName name="prj_total_justified_treasure_wp8" localSheetId="3">'John Smith - 2023'!#REF!</definedName>
    <definedName name="prj_total_justified_treasure_wp9" localSheetId="3">'John Smith - 2023'!#REF!</definedName>
    <definedName name="prj_total_projected_bioestilas" localSheetId="3">'John Smith - 2023'!$B$7</definedName>
    <definedName name="prj_total_projected_ensure" localSheetId="3">'John Smith - 2023'!$B$8</definedName>
    <definedName name="prj_total_projected_h2pcomplementario" localSheetId="3">'John Smith - 2023'!$B$9</definedName>
    <definedName name="prj_total_projected_pertevec_at10" localSheetId="3">'John Smith - 2023'!$B$10</definedName>
    <definedName name="prj_total_projected_pertevec_at15" localSheetId="3">'John Smith - 2023'!$B$11</definedName>
    <definedName name="prj_total_projected_pertevec_at16" localSheetId="3">'John Smith - 2023'!$B$12</definedName>
    <definedName name="prj_total_projected_pertevec_at2" localSheetId="3">'John Smith - 2023'!$B$13</definedName>
    <definedName name="prj_total_projected_pertevec_at21" localSheetId="3">'John Smith - 2023'!$B$14</definedName>
    <definedName name="prj_total_projected_pertevec_at3" localSheetId="3">'John Smith - 2023'!$B$15</definedName>
    <definedName name="prj_total_projected_pertevec_at4" localSheetId="3">'John Smith - 2023'!$B$16</definedName>
    <definedName name="prj_total_projected_pertevec_at9" localSheetId="3">'John Smith - 2023'!$B$17</definedName>
    <definedName name="prj_total_projected_pilas" localSheetId="3">'John Smith - 2023'!$B$18</definedName>
    <definedName name="prj_total_projected_porcino" localSheetId="3">'John Smith - 2023'!$B$19</definedName>
    <definedName name="prj_total_projected_redol_wp1" localSheetId="3">'John Smith - 2023'!#REF!</definedName>
    <definedName name="prj_total_projected_redol_wp2" localSheetId="3">'John Smith - 2023'!#REF!</definedName>
    <definedName name="prj_total_projected_redol_wp4" localSheetId="3">'John Smith - 2023'!#REF!</definedName>
    <definedName name="prj_total_projected_redol_wp7" localSheetId="3">'John Smith - 2023'!#REF!</definedName>
    <definedName name="prj_total_projected_redol_wp8" localSheetId="3">'John Smith - 2023'!#REF!</definedName>
    <definedName name="prj_total_projected_reset" localSheetId="3">'John Smith - 2023'!$B$20</definedName>
    <definedName name="prj_total_projected_treasure_wp4" localSheetId="3">'John Smith - 2023'!#REF!</definedName>
    <definedName name="prj_total_projected_treasure_wp6" localSheetId="3">'John Smith - 2023'!#REF!</definedName>
    <definedName name="prj_total_projected_treasure_wp7" localSheetId="3">'John Smith - 2023'!#REF!</definedName>
    <definedName name="prj_total_projected_treasure_wp8" localSheetId="3">'John Smith - 2023'!#REF!</definedName>
    <definedName name="prj_total_projected_treasure_wp9" localSheetId="3">'John Smith - 2023'!#REF!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2" i="6" l="1"/>
  <c r="N22" i="6"/>
  <c r="M22" i="6"/>
  <c r="L22" i="6"/>
  <c r="K22" i="6"/>
  <c r="J22" i="6"/>
  <c r="I22" i="6"/>
  <c r="H22" i="6"/>
  <c r="G22" i="6"/>
  <c r="F22" i="6"/>
  <c r="E22" i="6"/>
  <c r="D22" i="6"/>
  <c r="B22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Masnada, Julien Florian Jacques</author>
  </authors>
  <commentList>
    <comment ref="B1" authorId="0" shapeId="0" xr:uid="{4AE5B6B4-8074-4083-A738-71D7E26B0B16}">
      <text>
        <r>
          <rPr>
            <b/>
            <sz val="9"/>
            <color indexed="81"/>
            <rFont val="Tahoma"/>
            <charset val="1"/>
          </rPr>
          <t>INVESTIGADOR:</t>
        </r>
        <r>
          <rPr>
            <sz val="9"/>
            <color indexed="81"/>
            <rFont val="Tahoma"/>
            <charset val="1"/>
          </rPr>
          <t xml:space="preserve">
This cell will be filled with the employee's name</t>
        </r>
      </text>
    </comment>
    <comment ref="B2" authorId="0" shapeId="0" xr:uid="{28B50747-4AD1-4868-B058-90E18AC9859A}">
      <text>
        <r>
          <rPr>
            <b/>
            <sz val="9"/>
            <color indexed="81"/>
            <rFont val="Tahoma"/>
            <charset val="1"/>
          </rPr>
          <t>IP:</t>
        </r>
        <r>
          <rPr>
            <sz val="9"/>
            <color indexed="81"/>
            <rFont val="Tahoma"/>
            <charset val="1"/>
          </rPr>
          <t xml:space="preserve">
This cell will be filled with the employee's name</t>
        </r>
      </text>
    </comment>
    <comment ref="B3" authorId="0" shapeId="0" xr:uid="{CBD561FB-F836-4028-853E-1B030476705E}">
      <text>
        <r>
          <rPr>
            <b/>
            <sz val="9"/>
            <color indexed="81"/>
            <rFont val="Tahoma"/>
            <charset val="1"/>
          </rPr>
          <t>PERIODO:</t>
        </r>
        <r>
          <rPr>
            <sz val="9"/>
            <color indexed="81"/>
            <rFont val="Tahoma"/>
            <charset val="1"/>
          </rPr>
          <t xml:space="preserve">
This cell will be filled with the year of the justification period</t>
        </r>
      </text>
    </comment>
    <comment ref="B4" authorId="0" shapeId="0" xr:uid="{2D4B639D-8407-4DE8-A9AA-4A5D87D2C9CC}">
      <text>
        <r>
          <rPr>
            <b/>
            <sz val="9"/>
            <color indexed="81"/>
            <rFont val="Tahoma"/>
            <charset val="1"/>
          </rPr>
          <t>MAX HORAS:</t>
        </r>
        <r>
          <rPr>
            <sz val="9"/>
            <color indexed="81"/>
            <rFont val="Tahoma"/>
            <charset val="1"/>
          </rPr>
          <t xml:space="preserve">
The maximum number of hours that can be justified during the year. This is a static value defined in the configuration.</t>
        </r>
      </text>
    </comment>
    <comment ref="A6" authorId="0" shapeId="0" xr:uid="{07AC836E-853B-46A9-B70E-A9789528DBA8}">
      <text>
        <r>
          <rPr>
            <b/>
            <sz val="9"/>
            <color indexed="81"/>
            <rFont val="Tahoma"/>
            <family val="2"/>
          </rPr>
          <t>PROYECTO:</t>
        </r>
        <r>
          <rPr>
            <sz val="9"/>
            <color indexed="81"/>
            <rFont val="Tahoma"/>
            <family val="2"/>
          </rPr>
          <t xml:space="preserve">
The name of the project to be justified.</t>
        </r>
      </text>
    </comment>
    <comment ref="B6" authorId="0" shapeId="0" xr:uid="{889D1F2C-FD0A-4A51-BA21-6F0379DB3A64}">
      <text>
        <r>
          <rPr>
            <b/>
            <sz val="9"/>
            <color indexed="81"/>
            <rFont val="Tahoma"/>
            <family val="2"/>
          </rPr>
          <t>Horas propuestas:</t>
        </r>
        <r>
          <rPr>
            <sz val="9"/>
            <color indexed="81"/>
            <rFont val="Tahoma"/>
            <family val="2"/>
          </rPr>
          <t xml:space="preserve">
The number of hours to be justified for that project during the year. This can then be contrasted with the number of hours actually justified</t>
        </r>
      </text>
    </comment>
    <comment ref="C6" authorId="0" shapeId="0" xr:uid="{13043333-8151-48FC-9850-7D3D5422F454}">
      <text>
        <r>
          <rPr>
            <b/>
            <sz val="9"/>
            <color indexed="81"/>
            <rFont val="Tahoma"/>
            <family val="2"/>
          </rPr>
          <t>Horas justificadas:</t>
        </r>
        <r>
          <rPr>
            <sz val="9"/>
            <color indexed="81"/>
            <rFont val="Tahoma"/>
            <family val="2"/>
          </rPr>
          <t xml:space="preserve">
The number of hours dedicated to that project for that employee during the year. This can then be contrasted with the projected number of hours to be justfied</t>
        </r>
      </text>
    </comment>
    <comment ref="B8" authorId="0" shapeId="0" xr:uid="{40A7E026-A34C-4FA3-A378-11E782EA47F1}">
      <text>
        <r>
          <rPr>
            <b/>
            <sz val="9"/>
            <color indexed="81"/>
            <rFont val="Tahoma"/>
            <charset val="1"/>
          </rPr>
          <t>Total propuesta: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8" authorId="0" shapeId="0" xr:uid="{59B883A4-E05B-4223-A003-1176C6F8715F}">
      <text>
        <r>
          <rPr>
            <b/>
            <sz val="9"/>
            <color indexed="81"/>
            <rFont val="Tahoma"/>
            <charset val="1"/>
          </rPr>
          <t>Total justificada: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 shapeId="0" xr:uid="{8EDD9293-1835-4543-B241-D78B8B2FEDD8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" authorId="0" shapeId="0" xr:uid="{5F1D69C5-2AD3-4DFB-B5C7-CA497021D6B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8" authorId="0" shapeId="0" xr:uid="{3465D3E1-B8DD-474B-A108-CF68D74CCC99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8" authorId="0" shapeId="0" xr:uid="{3EF2D6F7-243A-4015-80F4-F7841BDC7D4D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8" authorId="0" shapeId="0" xr:uid="{1B2AA012-36F9-4980-B8C9-4B4202CA67CC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8" authorId="0" shapeId="0" xr:uid="{CE2EB78C-1124-46DE-AC15-BE48DA027D4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" authorId="0" shapeId="0" xr:uid="{EF595E33-97C7-4B18-8290-D07097ABFD06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8" authorId="0" shapeId="0" xr:uid="{B67EA551-99DF-4B89-A620-CF35BD315AD1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8" authorId="0" shapeId="0" xr:uid="{CD50ECA6-C73A-43DD-B8AD-EBA9DE833236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 shapeId="0" xr:uid="{A2BE4086-2017-477F-A0C9-EDF328E3E487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 xr:uid="{6FA1F174-2E88-4912-947C-46503F18700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 xr:uid="{DD844E6A-CB6F-46F9-BA68-0D3F398CDA6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 xr:uid="{5693A9F4-7C30-4F08-BE2B-8BDCCC2EB081}">
      <text>
        <r>
          <rPr>
            <b/>
            <sz val="9"/>
            <color indexed="81"/>
            <rFont val="Tahoma"/>
            <family val="2"/>
          </rPr>
          <t>Limite mensual:</t>
        </r>
        <r>
          <rPr>
            <sz val="9"/>
            <color indexed="81"/>
            <rFont val="Tahoma"/>
            <family val="2"/>
          </rPr>
          <t xml:space="preserve">
El numero maximo de horas que se pueden justificar en este mes para este empleado (depende de las vacaciones y del limite diario de horas).</t>
        </r>
      </text>
    </comment>
    <comment ref="D9" authorId="0" shapeId="0" xr:uid="{E084B266-4FB5-4A85-9530-14B5D0709A09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E9" authorId="0" shapeId="0" xr:uid="{5A00CB6F-0E7C-473D-A378-E12BF18FE144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F9" authorId="0" shapeId="0" xr:uid="{6F526D6A-5BFA-4705-BE75-633A082B03A7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G9" authorId="0" shapeId="0" xr:uid="{53FE1E57-5F3A-4981-8E9C-68EC3B50CDA4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H9" authorId="0" shapeId="0" xr:uid="{43544E5B-3DE9-4DDF-9A29-BA1D87190BAB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I9" authorId="0" shapeId="0" xr:uid="{925DA701-935C-4510-850E-7BBC66047057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J9" authorId="0" shapeId="0" xr:uid="{161A0AAD-EA50-4D6F-8663-CDFA179A26E6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K9" authorId="0" shapeId="0" xr:uid="{F7ED7BA1-C4EF-4D52-A695-5A5C8614126C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L9" authorId="0" shapeId="0" xr:uid="{36B69D57-D6B8-4E85-8B35-005683F09B08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M9" authorId="0" shapeId="0" xr:uid="{F7729D70-0975-4BD1-BB49-8CC8633D587A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N9" authorId="0" shapeId="0" xr:uid="{2FA6A7C5-EC92-41CA-8B96-232E3D1DC9EB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O9" authorId="0" shapeId="0" xr:uid="{1BB3B782-18EF-4F4E-98D4-4E224EC8F281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Masnada, Julien Florian Jacques</author>
  </authors>
  <commentList>
    <comment ref="B1" authorId="0" shapeId="0" xr:uid="{005F7C9A-D32A-4C8C-8BB5-C7D198FA3CD6}">
      <text>
        <r>
          <rPr>
            <sz val="11"/>
            <color theme="1"/>
            <rFont val="Calibri"/>
            <family val="2"/>
            <charset val="1"/>
          </rPr>
          <t>INVESTIGADOR:
This cell will be filled with the employee's name</t>
        </r>
      </text>
    </comment>
    <comment ref="B2" authorId="0" shapeId="0" xr:uid="{1733DB2B-68BC-47E1-B2CB-096C87D97DD1}">
      <text>
        <r>
          <rPr>
            <sz val="11"/>
            <color theme="1"/>
            <rFont val="Calibri"/>
            <family val="2"/>
            <charset val="1"/>
          </rPr>
          <t>IP:
This cell will be filled with the employee's name</t>
        </r>
      </text>
    </comment>
    <comment ref="B3" authorId="0" shapeId="0" xr:uid="{E9727C75-621A-4645-BDB7-F5D6781EB8D4}">
      <text>
        <r>
          <rPr>
            <sz val="11"/>
            <color theme="1"/>
            <rFont val="Calibri"/>
            <family val="2"/>
            <charset val="1"/>
          </rPr>
          <t>PERIODO:
This cell will be filled with the year of the justification period</t>
        </r>
      </text>
    </comment>
    <comment ref="B4" authorId="0" shapeId="0" xr:uid="{D751C0A9-CCD2-4D3F-89B6-55B1B3FB69DA}">
      <text>
        <r>
          <rPr>
            <sz val="11"/>
            <color theme="1"/>
            <rFont val="Calibri"/>
            <family val="2"/>
            <charset val="1"/>
          </rPr>
          <t>MAX HORAS:
The maximum number of hours that can be justified during the year. This is a static value defined in the configuration.</t>
        </r>
      </text>
    </comment>
    <comment ref="A6" authorId="0" shapeId="0" xr:uid="{48BC598E-FB6F-4DC9-8825-B697C2017612}">
      <text>
        <r>
          <rPr>
            <sz val="11"/>
            <color theme="1"/>
            <rFont val="Calibri"/>
            <family val="2"/>
            <charset val="1"/>
          </rPr>
          <t>PROYECTO:
The name of the project to be justified.</t>
        </r>
      </text>
    </comment>
    <comment ref="B6" authorId="0" shapeId="0" xr:uid="{9F8032E8-473E-4988-AC2A-CACC0B46B1AA}">
      <text>
        <r>
          <rPr>
            <sz val="11"/>
            <color theme="1"/>
            <rFont val="Calibri"/>
            <family val="2"/>
            <charset val="1"/>
          </rPr>
          <t>Horas propuestas:
The number of hours to be justified for that project during the year. This can then be contrasted with the number of hours actually justified</t>
        </r>
      </text>
    </comment>
    <comment ref="C6" authorId="0" shapeId="0" xr:uid="{4747D333-2DDE-48D4-B7E4-54675B6AFB85}">
      <text>
        <r>
          <rPr>
            <sz val="11"/>
            <color theme="1"/>
            <rFont val="Calibri"/>
            <family val="2"/>
            <charset val="1"/>
          </rPr>
          <t>Horas justificadas:
The number of hours dedicated to that project for that employee during the year. This can then be contrasted with the projected number of hours to be justfied</t>
        </r>
      </text>
    </comment>
    <comment ref="B22" authorId="0" shapeId="0" xr:uid="{5F67221F-7A61-412B-AE18-802B416F8A16}">
      <text>
        <r>
          <rPr>
            <sz val="11"/>
            <color theme="1"/>
            <rFont val="Calibri"/>
            <family val="2"/>
            <charset val="1"/>
          </rPr>
          <t xml:space="preserve">Total propuesta:
</t>
        </r>
      </text>
    </comment>
    <comment ref="C22" authorId="0" shapeId="0" xr:uid="{BB936A41-1905-45E9-9BA0-1025860AC2C4}">
      <text>
        <r>
          <rPr>
            <sz val="11"/>
            <color theme="1"/>
            <rFont val="Calibri"/>
            <family val="2"/>
            <charset val="1"/>
          </rPr>
          <t xml:space="preserve">Total justificada:
</t>
        </r>
      </text>
    </comment>
    <comment ref="D22" authorId="0" shapeId="0" xr:uid="{446EC147-FED1-47A6-8E8E-284CE7543A46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E22" authorId="0" shapeId="0" xr:uid="{CE82E5FF-7183-4C31-9BFB-C2FE5E354086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F22" authorId="0" shapeId="0" xr:uid="{81100B88-B6A2-40EE-B575-ADE2F426DD0F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G22" authorId="0" shapeId="0" xr:uid="{D36BDE9D-4D40-4E93-B54A-482EEB4D25F5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H22" authorId="0" shapeId="0" xr:uid="{ACB20B9C-8780-4FFF-AFD7-BC61017AEAD0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I22" authorId="0" shapeId="0" xr:uid="{BA37C098-1DF5-4242-AD74-6078151B9E7D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J22" authorId="0" shapeId="0" xr:uid="{1CC2203E-1DEA-46DF-BE8E-4CEF4B42B0C3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K22" authorId="0" shapeId="0" xr:uid="{62D5BD41-B47D-48A7-8D88-0AD66FA9F924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L22" authorId="0" shapeId="0" xr:uid="{F88253D9-3BC8-47AD-9284-8818AB79D2F3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M22" authorId="0" shapeId="0" xr:uid="{07528654-D48A-4179-9250-49BBE5BA626D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N22" authorId="0" shapeId="0" xr:uid="{2E6EF74C-AE89-4A05-BE70-6416EA0C3B35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O22" authorId="0" shapeId="0" xr:uid="{D0795573-2FC7-4F5A-A2BE-EA024AE7A16A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A23" authorId="0" shapeId="0" xr:uid="{90C8857F-6054-43F8-A4CA-24735AB19842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D23" authorId="0" shapeId="0" xr:uid="{E4DFC736-9D0F-4007-86A2-2EFB2D0E0A62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E23" authorId="0" shapeId="0" xr:uid="{2D359AEB-73C4-4525-A5E4-DC0D3E7D7D28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F23" authorId="0" shapeId="0" xr:uid="{9034FECD-FBD4-4A02-AFFD-80D1A2C3D945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G23" authorId="0" shapeId="0" xr:uid="{53F55730-8DF3-482C-AFFC-50A24453D837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H23" authorId="0" shapeId="0" xr:uid="{8421E9CE-3722-48B9-AF04-8E2C202EEF46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I23" authorId="0" shapeId="0" xr:uid="{589D5876-8270-45F0-9AB5-839BF15D2BCF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J23" authorId="0" shapeId="0" xr:uid="{5E0179A7-138C-4BF5-8730-F635A8920960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K23" authorId="0" shapeId="0" xr:uid="{5D625CCC-93E9-449B-A44F-37E8A3EC0360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L23" authorId="0" shapeId="0" xr:uid="{F537D1B2-CFD7-445C-819D-9EEB3274FF99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M23" authorId="0" shapeId="0" xr:uid="{C00228D0-BCB0-4229-AB65-C27B659EB311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N23" authorId="0" shapeId="0" xr:uid="{3C77FB9B-07C2-4CA4-A803-79FCA1315FCF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O23" authorId="0" shapeId="0" xr:uid="{5CA4EA8F-16FA-4687-B6FD-816F9DBD1238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</commentList>
</comments>
</file>

<file path=xl/sharedStrings.xml><?xml version="1.0" encoding="utf-8"?>
<sst xmlns="http://schemas.openxmlformats.org/spreadsheetml/2006/main" count="97" uniqueCount="61">
  <si>
    <t>project</t>
  </si>
  <si>
    <t>start</t>
  </si>
  <si>
    <t>end</t>
  </si>
  <si>
    <t>2021</t>
  </si>
  <si>
    <t>2022</t>
  </si>
  <si>
    <t>2023</t>
  </si>
  <si>
    <t>2024</t>
  </si>
  <si>
    <t>2025</t>
  </si>
  <si>
    <t>2026</t>
  </si>
  <si>
    <t>PERTE VEC _ AT1</t>
  </si>
  <si>
    <t>PERTE VEC _ AT2</t>
  </si>
  <si>
    <t>PERTE VEC _ AT3</t>
  </si>
  <si>
    <t>PERTE VEC _ AT4</t>
  </si>
  <si>
    <t>PERTE VEC _ AT9</t>
  </si>
  <si>
    <t>PERTE VEC _ AT10</t>
  </si>
  <si>
    <t>PERTE VEC _ AT15</t>
  </si>
  <si>
    <t>PERTE VEC _ AT16</t>
  </si>
  <si>
    <t>PERTE VEC _ AT21</t>
  </si>
  <si>
    <t>BIOESTILAS</t>
  </si>
  <si>
    <t>PILAS</t>
  </si>
  <si>
    <t>PORCINO</t>
  </si>
  <si>
    <t>ENSURE</t>
  </si>
  <si>
    <t>RESET</t>
  </si>
  <si>
    <t>TREASURE _ WP1</t>
  </si>
  <si>
    <t>TREASURE _ WP2</t>
  </si>
  <si>
    <t>TREASURE _ WP3</t>
  </si>
  <si>
    <t>TREASURE _ WP4</t>
  </si>
  <si>
    <t>TREASURE _ WP6</t>
  </si>
  <si>
    <t>TREASURE _ WP7</t>
  </si>
  <si>
    <t>TREASURE _ WP8</t>
  </si>
  <si>
    <t>TREASURE _ WP9</t>
  </si>
  <si>
    <t>REDOL _ WP1</t>
  </si>
  <si>
    <t>REDOL _ WP2</t>
  </si>
  <si>
    <t>REDOL _ WP4</t>
  </si>
  <si>
    <t>REDOL _ WP7</t>
  </si>
  <si>
    <t>REDOL _ WP8</t>
  </si>
  <si>
    <t>H2 P COMPLEMENTARIO</t>
  </si>
  <si>
    <t>INVESTIGADOR</t>
  </si>
  <si>
    <t>IP</t>
  </si>
  <si>
    <t>PERIODO</t>
  </si>
  <si>
    <t>MAXIMO HORAS AL AÑO</t>
  </si>
  <si>
    <t>Total proyectos</t>
  </si>
  <si>
    <t>Each employee must have its own worksheet named after him/her.</t>
  </si>
  <si>
    <t>In each employee worksheet, there must be:
* a column named 'project' containing the projects to which the employee has participated
* a column named 'start' containing the project' start date
* a column name 'end' containing the project's end date
* a series of column named after each year containg the employee projected dedication for that year</t>
  </si>
  <si>
    <t>Horas 
propuestas</t>
  </si>
  <si>
    <t>Horas
justificadas</t>
  </si>
  <si>
    <t>Proyecto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</si>
  <si>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</si>
  <si>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</si>
  <si>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</si>
  <si>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</si>
  <si>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</si>
  <si>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</si>
  <si>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</si>
  <si>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</si>
  <si>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</si>
  <si>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</si>
  <si>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</si>
  <si>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</si>
  <si>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Limites mensuales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</si>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</sst>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_-"/>
    <numFmt numFmtId="165" formatCode="0.0"/>
  </numFmts>
  <fonts count="14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FFFFFF"/>
      <name val="&quot;Arial Narrow&quot;"/>
      <charset val="1"/>
    </font>
    <font>
      <sz val="12"/>
      <color rgb="FF375623"/>
      <name val="&quot;Arial Narrow&quot;"/>
      <charset val="1"/>
    </font>
    <font>
      <b/>
      <sz val="12"/>
      <color rgb="FFFFFFFF"/>
      <name val="&quot;Arial Narrow&quot;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75623"/>
      </patternFill>
    </fill>
    <fill>
      <patternFill patternType="solid">
        <fgColor rgb="FFFCE4D6"/>
        <bgColor rgb="FFFFFFFF"/>
      </patternFill>
    </fill>
    <fill>
      <patternFill patternType="solid">
        <fgColor rgb="FF8497B0"/>
        <bgColor rgb="FF80808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0" fontId="2" fillId="0" borderId="0"/>
    <xf numFmtId="0" fontId="3" fillId="0" borderId="0"/>
    <xf numFmtId="0" fontId="13" fillId="5" borderId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5" fillId="2" borderId="0" xfId="0" applyFont="1" applyFill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4" borderId="3" xfId="0" applyFont="1" applyFill="1" applyBorder="1" applyAlignment="1">
      <alignment horizontal="center" wrapText="1"/>
    </xf>
    <xf numFmtId="165" fontId="0" fillId="0" borderId="0" xfId="0" applyNumberFormat="1"/>
    <xf numFmtId="0" fontId="13" fillId="5" borderId="0" xfId="5"/>
  </cellXfs>
  <cellStyles count="6">
    <cellStyle name="Moned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4" xr:uid="{00000000-0005-0000-0000-000009000000}"/>
    <cellStyle name="StyleProjectName" xfId="5" xr:uid="{161E75F7-EAA4-4667-96E8-1DB3FB7C3F41}"/>
  </cellStyles>
  <dxfs count="9">
    <dxf>
      <fill>
        <patternFill>
          <bgColor rgb="FFC6E0B4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E7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75623"/>
      <rgbColor rgb="FF993300"/>
      <rgbColor rgb="FF993366"/>
      <rgbColor rgb="FF333399"/>
      <rgbColor rgb="FF33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9" totalsRowShown="0">
  <autoFilter ref="A1:I29" xr:uid="{00000000-0009-0000-0100-000001000000}"/>
  <sortState xmlns:xlrd2="http://schemas.microsoft.com/office/spreadsheetml/2017/richdata2" ref="A2:I29">
    <sortCondition ref="A1:A29"/>
  </sortState>
  <tableColumns count="9">
    <tableColumn id="1" xr3:uid="{00000000-0010-0000-0000-000001000000}" name="project"/>
    <tableColumn id="2" xr3:uid="{00000000-0010-0000-0000-000002000000}" name="start"/>
    <tableColumn id="3" xr3:uid="{00000000-0010-0000-0000-000003000000}" name="end"/>
    <tableColumn id="4" xr3:uid="{00000000-0010-0000-0000-000004000000}" name="2021"/>
    <tableColumn id="5" xr3:uid="{00000000-0010-0000-0000-000005000000}" name="2022"/>
    <tableColumn id="6" xr3:uid="{00000000-0010-0000-0000-000006000000}" name="2023"/>
    <tableColumn id="7" xr3:uid="{00000000-0010-0000-0000-000007000000}" name="2024"/>
    <tableColumn id="8" xr3:uid="{00000000-0010-0000-0000-000008000000}" name="2025"/>
    <tableColumn id="9" xr3:uid="{00000000-0010-0000-0000-000009000000}" name="2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1517-8D50-4CCA-AFDE-9EAFFB61E275}">
  <dimension ref="A1:A2"/>
  <sheetViews>
    <sheetView workbookViewId="0">
      <selection activeCell="D2" sqref="D2"/>
    </sheetView>
  </sheetViews>
  <sheetFormatPr defaultRowHeight="14.5"/>
  <cols>
    <col min="1" max="1" width="57.6328125" bestFit="1" customWidth="1"/>
  </cols>
  <sheetData>
    <row r="1" spans="1:1">
      <c r="A1" t="s">
        <v>42</v>
      </c>
    </row>
    <row r="2" spans="1:1" ht="101.5">
      <c r="A2" s="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Normal="100" workbookViewId="0">
      <selection activeCell="B9" sqref="B9:C9"/>
    </sheetView>
  </sheetViews>
  <sheetFormatPr defaultColWidth="8.453125" defaultRowHeight="14.5"/>
  <cols>
    <col min="1" max="1" width="24.6328125" bestFit="1" customWidth="1"/>
    <col min="2" max="3" width="15.7265625" bestFit="1" customWidth="1"/>
    <col min="4" max="15" width="13.6328125" customWidth="1"/>
    <col min="16" max="17" width="20.08984375" customWidth="1"/>
    <col min="18" max="19" width="21.1796875" customWidth="1"/>
  </cols>
  <sheetData>
    <row r="1" spans="1:15" ht="15.5">
      <c r="A1" s="3" t="s">
        <v>37</v>
      </c>
      <c r="B1" s="4"/>
    </row>
    <row r="2" spans="1:15" ht="15.5">
      <c r="A2" s="3" t="s">
        <v>38</v>
      </c>
      <c r="B2" s="4"/>
    </row>
    <row r="3" spans="1:15" ht="15.5">
      <c r="A3" s="3" t="s">
        <v>39</v>
      </c>
      <c r="B3" s="5"/>
    </row>
    <row r="4" spans="1:15" ht="15.5">
      <c r="A4" s="3" t="s">
        <v>40</v>
      </c>
      <c r="B4" s="5"/>
    </row>
    <row r="6" spans="1:15" s="7" customFormat="1" ht="31">
      <c r="A6" s="6" t="s">
        <v>46</v>
      </c>
      <c r="B6" s="9" t="s">
        <v>44</v>
      </c>
      <c r="C6" s="9" t="s">
        <v>45</v>
      </c>
      <c r="D6" s="6" t="s">
        <v>47</v>
      </c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O6" s="6" t="s">
        <v>58</v>
      </c>
    </row>
    <row r="8" spans="1:15" ht="15.5">
      <c r="A8" s="6" t="s">
        <v>41</v>
      </c>
      <c r="B8">
        <f>SUM($B7:$B7)</f>
        <v>0</v>
      </c>
      <c r="C8">
        <f t="shared" ref="C8:O8" si="0">SUM($C7:$C7)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ht="15.5">
      <c r="A9" s="6" t="s">
        <v>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A3" sqref="A3:XFD3"/>
    </sheetView>
  </sheetViews>
  <sheetFormatPr defaultColWidth="8.453125" defaultRowHeight="14.5"/>
  <cols>
    <col min="1" max="1" width="21.453125" customWidth="1"/>
    <col min="2" max="3" width="10.453125" customWidth="1"/>
    <col min="4" max="9" width="9.36328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18</v>
      </c>
      <c r="B2" s="2">
        <v>45200</v>
      </c>
      <c r="C2" s="2">
        <v>45930</v>
      </c>
      <c r="D2">
        <v>0</v>
      </c>
      <c r="E2">
        <v>0</v>
      </c>
      <c r="F2">
        <v>65</v>
      </c>
      <c r="G2">
        <v>65</v>
      </c>
      <c r="H2">
        <v>65</v>
      </c>
      <c r="I2">
        <v>0</v>
      </c>
    </row>
    <row r="3" spans="1:9">
      <c r="A3" t="s">
        <v>21</v>
      </c>
      <c r="B3" s="2">
        <v>44896</v>
      </c>
      <c r="C3" s="2">
        <v>45626</v>
      </c>
      <c r="D3">
        <v>0</v>
      </c>
      <c r="E3">
        <v>34.33</v>
      </c>
      <c r="F3">
        <v>12</v>
      </c>
      <c r="G3">
        <v>378</v>
      </c>
      <c r="H3">
        <v>0</v>
      </c>
      <c r="I3">
        <v>0</v>
      </c>
    </row>
    <row r="4" spans="1:9">
      <c r="A4" t="s">
        <v>36</v>
      </c>
      <c r="B4" s="2">
        <v>44927</v>
      </c>
      <c r="C4" s="2">
        <v>45930</v>
      </c>
      <c r="D4">
        <v>0</v>
      </c>
      <c r="E4">
        <v>0</v>
      </c>
      <c r="F4">
        <v>336</v>
      </c>
    </row>
    <row r="5" spans="1:9">
      <c r="A5" t="s">
        <v>9</v>
      </c>
      <c r="B5" s="2">
        <v>44743</v>
      </c>
      <c r="C5" s="2">
        <v>44926</v>
      </c>
      <c r="D5">
        <v>0</v>
      </c>
      <c r="E5">
        <v>11</v>
      </c>
      <c r="F5">
        <v>0</v>
      </c>
      <c r="G5">
        <v>0</v>
      </c>
      <c r="H5">
        <v>0</v>
      </c>
      <c r="I5">
        <v>0</v>
      </c>
    </row>
    <row r="6" spans="1:9">
      <c r="A6" t="s">
        <v>14</v>
      </c>
      <c r="B6" s="2">
        <v>44743</v>
      </c>
      <c r="C6" s="2">
        <v>45838</v>
      </c>
      <c r="D6">
        <v>0</v>
      </c>
      <c r="E6">
        <v>19</v>
      </c>
      <c r="F6">
        <v>38.5</v>
      </c>
      <c r="G6">
        <v>42.5</v>
      </c>
      <c r="H6">
        <v>40</v>
      </c>
      <c r="I6">
        <v>0</v>
      </c>
    </row>
    <row r="7" spans="1:9">
      <c r="A7" t="s">
        <v>15</v>
      </c>
      <c r="B7" s="2">
        <v>44743</v>
      </c>
      <c r="C7" s="2">
        <v>45838</v>
      </c>
      <c r="D7">
        <v>0</v>
      </c>
      <c r="E7">
        <v>19</v>
      </c>
      <c r="F7">
        <v>38</v>
      </c>
      <c r="G7">
        <v>41.5</v>
      </c>
      <c r="H7">
        <v>40</v>
      </c>
      <c r="I7">
        <v>0</v>
      </c>
    </row>
    <row r="8" spans="1:9">
      <c r="A8" t="s">
        <v>16</v>
      </c>
      <c r="B8" s="2">
        <v>44743</v>
      </c>
      <c r="C8" s="2">
        <v>45838</v>
      </c>
      <c r="D8">
        <v>0</v>
      </c>
      <c r="E8">
        <v>19</v>
      </c>
      <c r="F8">
        <v>38</v>
      </c>
      <c r="G8">
        <v>43</v>
      </c>
      <c r="H8">
        <v>26</v>
      </c>
      <c r="I8">
        <v>0</v>
      </c>
    </row>
    <row r="9" spans="1:9">
      <c r="A9" t="s">
        <v>10</v>
      </c>
      <c r="B9" s="2">
        <v>44743</v>
      </c>
      <c r="C9" s="2">
        <v>45473</v>
      </c>
      <c r="D9">
        <v>0</v>
      </c>
      <c r="E9">
        <v>18</v>
      </c>
      <c r="F9">
        <v>42</v>
      </c>
      <c r="G9">
        <v>2</v>
      </c>
      <c r="H9">
        <v>0</v>
      </c>
      <c r="I9">
        <v>0</v>
      </c>
    </row>
    <row r="10" spans="1:9">
      <c r="A10" t="s">
        <v>17</v>
      </c>
      <c r="B10" s="2">
        <v>44743</v>
      </c>
      <c r="C10" s="2">
        <v>45838</v>
      </c>
      <c r="D10">
        <v>0</v>
      </c>
      <c r="E10">
        <v>18.5</v>
      </c>
      <c r="F10">
        <v>38</v>
      </c>
      <c r="G10">
        <v>43</v>
      </c>
      <c r="H10">
        <v>26</v>
      </c>
      <c r="I10">
        <v>0</v>
      </c>
    </row>
    <row r="11" spans="1:9">
      <c r="A11" t="s">
        <v>11</v>
      </c>
      <c r="B11" s="2">
        <v>44743</v>
      </c>
      <c r="C11" s="2">
        <v>45838</v>
      </c>
      <c r="D11">
        <v>0</v>
      </c>
      <c r="E11">
        <v>31</v>
      </c>
      <c r="F11">
        <v>40</v>
      </c>
      <c r="G11">
        <v>40</v>
      </c>
      <c r="H11">
        <v>20.5</v>
      </c>
      <c r="I11">
        <v>0</v>
      </c>
    </row>
    <row r="12" spans="1:9">
      <c r="A12" t="s">
        <v>12</v>
      </c>
      <c r="B12" s="2">
        <v>45108</v>
      </c>
      <c r="C12" s="2">
        <v>45838</v>
      </c>
      <c r="D12">
        <v>0</v>
      </c>
      <c r="E12">
        <v>0</v>
      </c>
      <c r="F12">
        <v>19</v>
      </c>
      <c r="G12">
        <v>40</v>
      </c>
      <c r="H12">
        <v>24</v>
      </c>
      <c r="I12">
        <v>0</v>
      </c>
    </row>
    <row r="13" spans="1:9">
      <c r="A13" t="s">
        <v>13</v>
      </c>
      <c r="B13" s="2">
        <v>44743</v>
      </c>
      <c r="C13" s="2">
        <v>45838</v>
      </c>
      <c r="D13">
        <v>0</v>
      </c>
      <c r="E13">
        <v>19</v>
      </c>
      <c r="F13">
        <v>39</v>
      </c>
      <c r="G13">
        <v>41</v>
      </c>
      <c r="H13">
        <v>20.25</v>
      </c>
      <c r="I13">
        <v>0</v>
      </c>
    </row>
    <row r="14" spans="1:9">
      <c r="A14" t="s">
        <v>19</v>
      </c>
      <c r="B14" s="2">
        <v>44835</v>
      </c>
      <c r="C14" s="2">
        <v>45565</v>
      </c>
      <c r="D14">
        <v>0</v>
      </c>
      <c r="E14">
        <v>0</v>
      </c>
      <c r="F14">
        <v>30</v>
      </c>
      <c r="G14">
        <v>18</v>
      </c>
      <c r="H14">
        <v>0</v>
      </c>
      <c r="I14">
        <v>0</v>
      </c>
    </row>
    <row r="15" spans="1:9">
      <c r="A15" t="s">
        <v>20</v>
      </c>
      <c r="B15" s="2">
        <v>44835</v>
      </c>
      <c r="C15" s="2">
        <v>45565</v>
      </c>
      <c r="D15">
        <v>0</v>
      </c>
      <c r="E15">
        <v>0</v>
      </c>
      <c r="F15">
        <v>30</v>
      </c>
      <c r="G15">
        <v>18</v>
      </c>
      <c r="H15">
        <v>0</v>
      </c>
      <c r="I15">
        <v>0</v>
      </c>
    </row>
    <row r="16" spans="1:9">
      <c r="A16" t="s">
        <v>31</v>
      </c>
      <c r="B16" s="2">
        <v>44896</v>
      </c>
      <c r="C16" s="2">
        <v>46356</v>
      </c>
      <c r="D16">
        <v>0</v>
      </c>
      <c r="E16">
        <v>10</v>
      </c>
      <c r="F16">
        <v>45</v>
      </c>
      <c r="G16">
        <v>5</v>
      </c>
      <c r="H16">
        <v>5</v>
      </c>
      <c r="I16">
        <v>5</v>
      </c>
    </row>
    <row r="17" spans="1:9">
      <c r="A17" t="s">
        <v>32</v>
      </c>
      <c r="B17" s="2">
        <v>44896</v>
      </c>
      <c r="C17" s="2">
        <v>45351</v>
      </c>
      <c r="D17">
        <v>0</v>
      </c>
      <c r="E17">
        <v>60</v>
      </c>
      <c r="F17">
        <v>107</v>
      </c>
      <c r="G17">
        <v>3</v>
      </c>
      <c r="H17">
        <v>0</v>
      </c>
      <c r="I17">
        <v>0</v>
      </c>
    </row>
    <row r="18" spans="1:9">
      <c r="A18" t="s">
        <v>33</v>
      </c>
      <c r="B18" s="2">
        <v>45139</v>
      </c>
      <c r="C18" s="2">
        <v>45869</v>
      </c>
      <c r="D18">
        <v>0</v>
      </c>
      <c r="E18">
        <v>0</v>
      </c>
      <c r="F18">
        <v>5</v>
      </c>
      <c r="G18">
        <v>2</v>
      </c>
      <c r="H18">
        <v>27</v>
      </c>
      <c r="I18">
        <v>26</v>
      </c>
    </row>
    <row r="19" spans="1:9">
      <c r="A19" t="s">
        <v>34</v>
      </c>
      <c r="B19" s="2">
        <v>45170</v>
      </c>
      <c r="C19" s="2">
        <v>46356</v>
      </c>
      <c r="D19">
        <v>0</v>
      </c>
      <c r="E19">
        <v>0</v>
      </c>
      <c r="F19">
        <v>18</v>
      </c>
      <c r="G19">
        <v>60</v>
      </c>
      <c r="H19">
        <v>0</v>
      </c>
      <c r="I19">
        <v>0</v>
      </c>
    </row>
    <row r="20" spans="1:9">
      <c r="A20" t="s">
        <v>35</v>
      </c>
      <c r="B20" s="2">
        <v>44896</v>
      </c>
      <c r="C20" s="2">
        <v>46356</v>
      </c>
      <c r="D20">
        <v>0</v>
      </c>
      <c r="E20">
        <v>0</v>
      </c>
      <c r="F20">
        <v>45</v>
      </c>
      <c r="G20">
        <v>10</v>
      </c>
      <c r="H20">
        <v>23</v>
      </c>
      <c r="I20">
        <v>24</v>
      </c>
    </row>
    <row r="21" spans="1:9">
      <c r="A21" t="s">
        <v>22</v>
      </c>
      <c r="B21" s="2">
        <v>44440</v>
      </c>
      <c r="C21" s="2">
        <v>45535</v>
      </c>
      <c r="D21">
        <v>0</v>
      </c>
      <c r="E21">
        <v>824</v>
      </c>
      <c r="F21">
        <v>307.5</v>
      </c>
      <c r="G21">
        <v>520</v>
      </c>
      <c r="H21">
        <v>0</v>
      </c>
      <c r="I21">
        <v>0</v>
      </c>
    </row>
    <row r="22" spans="1:9">
      <c r="A22" t="s">
        <v>23</v>
      </c>
      <c r="B22" s="2">
        <v>44348</v>
      </c>
      <c r="C22" s="2">
        <v>44895</v>
      </c>
      <c r="D22">
        <v>7</v>
      </c>
      <c r="E22">
        <v>14</v>
      </c>
      <c r="F22">
        <v>0</v>
      </c>
      <c r="G22">
        <v>0</v>
      </c>
      <c r="H22">
        <v>0</v>
      </c>
      <c r="I22">
        <v>0</v>
      </c>
    </row>
    <row r="23" spans="1:9">
      <c r="A23" t="s">
        <v>24</v>
      </c>
      <c r="B23" s="2">
        <v>44348</v>
      </c>
      <c r="C23" s="2">
        <v>45260</v>
      </c>
      <c r="D23">
        <v>19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 t="s">
        <v>25</v>
      </c>
      <c r="B24" s="2">
        <v>44348</v>
      </c>
      <c r="C24" s="2">
        <v>44895</v>
      </c>
      <c r="D24">
        <v>79</v>
      </c>
      <c r="E24">
        <v>52</v>
      </c>
      <c r="F24">
        <v>0</v>
      </c>
      <c r="G24">
        <v>0</v>
      </c>
      <c r="H24">
        <v>0</v>
      </c>
      <c r="I24">
        <v>0</v>
      </c>
    </row>
    <row r="25" spans="1:9">
      <c r="A25" t="s">
        <v>26</v>
      </c>
      <c r="B25" s="2">
        <v>44348</v>
      </c>
      <c r="C25" s="2">
        <v>45443</v>
      </c>
      <c r="D25">
        <v>8</v>
      </c>
      <c r="E25">
        <v>35</v>
      </c>
      <c r="F25">
        <v>10</v>
      </c>
      <c r="G25">
        <v>8</v>
      </c>
      <c r="H25">
        <v>0</v>
      </c>
      <c r="I25">
        <v>0</v>
      </c>
    </row>
    <row r="26" spans="1:9">
      <c r="A26" t="s">
        <v>27</v>
      </c>
      <c r="B26" s="2">
        <v>44866</v>
      </c>
      <c r="C26" s="2">
        <v>45443</v>
      </c>
      <c r="D26">
        <v>0</v>
      </c>
      <c r="E26">
        <v>2</v>
      </c>
      <c r="F26">
        <v>35</v>
      </c>
      <c r="G26">
        <v>4</v>
      </c>
      <c r="H26">
        <v>0</v>
      </c>
      <c r="I26">
        <v>0</v>
      </c>
    </row>
    <row r="27" spans="1:9">
      <c r="A27" t="s">
        <v>28</v>
      </c>
      <c r="B27" s="2">
        <v>44348</v>
      </c>
      <c r="C27" s="2">
        <v>45443</v>
      </c>
      <c r="D27">
        <v>23</v>
      </c>
      <c r="E27">
        <v>26</v>
      </c>
      <c r="F27">
        <v>75</v>
      </c>
      <c r="G27">
        <v>22</v>
      </c>
      <c r="H27">
        <v>0</v>
      </c>
      <c r="I27">
        <v>0</v>
      </c>
    </row>
    <row r="28" spans="1:9">
      <c r="A28" t="s">
        <v>29</v>
      </c>
      <c r="B28" s="2">
        <v>44348</v>
      </c>
      <c r="C28" s="2">
        <v>45443</v>
      </c>
      <c r="D28">
        <v>7</v>
      </c>
      <c r="E28">
        <v>4</v>
      </c>
      <c r="F28">
        <v>15</v>
      </c>
      <c r="G28">
        <v>8</v>
      </c>
      <c r="H28">
        <v>0</v>
      </c>
      <c r="I28">
        <v>0</v>
      </c>
    </row>
    <row r="29" spans="1:9">
      <c r="A29" t="s">
        <v>30</v>
      </c>
      <c r="B29" s="2">
        <v>44348</v>
      </c>
      <c r="C29" s="2">
        <v>45443</v>
      </c>
      <c r="D29">
        <v>7</v>
      </c>
      <c r="E29">
        <v>12</v>
      </c>
      <c r="F29">
        <v>5</v>
      </c>
      <c r="G29">
        <v>18</v>
      </c>
      <c r="H29">
        <v>0</v>
      </c>
      <c r="I29">
        <v>0</v>
      </c>
    </row>
  </sheetData>
  <phoneticPr fontId="10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1160-2363-4287-94F0-937880877F90}">
  <dimension ref="A1:O23"/>
  <sheetViews>
    <sheetView tabSelected="1" workbookViewId="0">
      <selection activeCell="D14" sqref="D14:O14"/>
    </sheetView>
  </sheetViews>
  <sheetFormatPr defaultColWidth="8.453125" defaultRowHeight="14.5"/>
  <cols>
    <col min="1" max="1" width="24.6328125" bestFit="1" customWidth="1"/>
    <col min="2" max="3" width="15.7265625" bestFit="1" customWidth="1"/>
    <col min="4" max="15" width="13.6328125" customWidth="1"/>
    <col min="16" max="17" width="20.08984375" customWidth="1"/>
    <col min="18" max="19" width="21.1796875" customWidth="1"/>
  </cols>
  <sheetData>
    <row r="1" spans="1:15" ht="15.5" customHeight="1">
      <c r="A1" s="3" t="s">
        <v>37</v>
      </c>
      <c r="B1" s="4" t="s">
        <v>60</v>
      </c>
    </row>
    <row r="2" spans="1:15" ht="15.5" customHeight="1">
      <c r="A2" s="3" t="s">
        <v>38</v>
      </c>
      <c r="B2" s="4" t="s">
        <v>60</v>
      </c>
    </row>
    <row r="3" spans="1:15" ht="15.5" customHeight="1">
      <c r="A3" s="3" t="s">
        <v>39</v>
      </c>
      <c r="B3" s="5">
        <v>2023</v>
      </c>
    </row>
    <row r="4" spans="1:15" ht="15.5" customHeight="1">
      <c r="A4" s="3" t="s">
        <v>40</v>
      </c>
      <c r="B4" s="5">
        <v>1433</v>
      </c>
    </row>
    <row r="6" spans="1:15" s="7" customFormat="1" ht="31" customHeight="1">
      <c r="A6" s="6" t="s">
        <v>46</v>
      </c>
      <c r="B6" s="9" t="s">
        <v>44</v>
      </c>
      <c r="C6" s="9" t="s">
        <v>45</v>
      </c>
      <c r="D6" s="6" t="s">
        <v>47</v>
      </c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O6" s="6" t="s">
        <v>58</v>
      </c>
    </row>
    <row r="7" spans="1:15">
      <c r="A7" s="11" t="s">
        <v>18</v>
      </c>
      <c r="B7" s="10">
        <v>65</v>
      </c>
      <c r="C7" s="10">
        <f>SUM(prj_monthly_justified_bioestilas)</f>
        <v>65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25</v>
      </c>
      <c r="N7" s="10">
        <v>20</v>
      </c>
      <c r="O7" s="10">
        <v>20</v>
      </c>
    </row>
    <row r="8" spans="1:15" ht="15.5" customHeight="1">
      <c r="A8" s="11" t="s">
        <v>21</v>
      </c>
      <c r="B8" s="10">
        <v>12</v>
      </c>
      <c r="C8" s="10">
        <f>SUM(prj_monthly_justified_ensure)</f>
        <v>12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</row>
    <row r="9" spans="1:15" ht="15.5" customHeight="1">
      <c r="A9" s="11" t="s">
        <v>36</v>
      </c>
      <c r="B9" s="10">
        <v>336</v>
      </c>
      <c r="C9" s="10">
        <f>SUM(prj_monthly_justified_h2pcomplementario)</f>
        <v>336</v>
      </c>
      <c r="D9" s="10">
        <v>28</v>
      </c>
      <c r="E9" s="10">
        <v>28</v>
      </c>
      <c r="F9" s="10">
        <v>28</v>
      </c>
      <c r="G9" s="10">
        <v>28</v>
      </c>
      <c r="H9" s="10">
        <v>28</v>
      </c>
      <c r="I9" s="10">
        <v>28</v>
      </c>
      <c r="J9" s="10">
        <v>28</v>
      </c>
      <c r="K9" s="10">
        <v>28</v>
      </c>
      <c r="L9" s="10">
        <v>28</v>
      </c>
      <c r="M9" s="10">
        <v>28</v>
      </c>
      <c r="N9" s="10">
        <v>28</v>
      </c>
      <c r="O9" s="10">
        <v>28</v>
      </c>
    </row>
    <row r="10" spans="1:15">
      <c r="A10" s="11" t="s">
        <v>14</v>
      </c>
      <c r="B10" s="10">
        <v>38.5</v>
      </c>
      <c r="C10" s="10">
        <f>SUM(prj_monthly_justified_pertevec_at10)</f>
        <v>38.499999999999993</v>
      </c>
      <c r="D10" s="10">
        <v>3.2</v>
      </c>
      <c r="E10" s="10">
        <v>3.2</v>
      </c>
      <c r="F10" s="10">
        <v>3.2</v>
      </c>
      <c r="G10" s="10">
        <v>3.2</v>
      </c>
      <c r="H10" s="10">
        <v>3.2</v>
      </c>
      <c r="I10" s="10">
        <v>3.2</v>
      </c>
      <c r="J10" s="10">
        <v>3.2</v>
      </c>
      <c r="K10" s="10">
        <v>3.2</v>
      </c>
      <c r="L10" s="10">
        <v>3.2</v>
      </c>
      <c r="M10" s="10">
        <v>3.2</v>
      </c>
      <c r="N10" s="10">
        <v>3.2</v>
      </c>
      <c r="O10" s="10">
        <v>3.3</v>
      </c>
    </row>
    <row r="11" spans="1:15">
      <c r="A11" s="11" t="s">
        <v>15</v>
      </c>
      <c r="B11" s="10">
        <v>38</v>
      </c>
      <c r="C11" s="10">
        <f>SUM(prj_monthly_justified_pertevec_at15)</f>
        <v>38</v>
      </c>
      <c r="D11" s="10">
        <v>3.25</v>
      </c>
      <c r="E11" s="10">
        <v>3.25</v>
      </c>
      <c r="F11" s="10">
        <v>3.25</v>
      </c>
      <c r="G11" s="10">
        <v>3.25</v>
      </c>
      <c r="H11" s="10">
        <v>3.25</v>
      </c>
      <c r="I11" s="10">
        <v>3.25</v>
      </c>
      <c r="J11" s="10">
        <v>3.25</v>
      </c>
      <c r="K11" s="10">
        <v>3.25</v>
      </c>
      <c r="L11" s="10">
        <v>3.25</v>
      </c>
      <c r="M11" s="10">
        <v>3.25</v>
      </c>
      <c r="N11" s="10">
        <v>3.25</v>
      </c>
      <c r="O11" s="10">
        <v>2.25</v>
      </c>
    </row>
    <row r="12" spans="1:15">
      <c r="A12" s="11" t="s">
        <v>16</v>
      </c>
      <c r="B12" s="10">
        <v>38</v>
      </c>
      <c r="C12" s="10">
        <f>SUM(prj_monthly_justified_pertevec_at16)</f>
        <v>38</v>
      </c>
      <c r="D12" s="10">
        <v>3.25</v>
      </c>
      <c r="E12" s="10">
        <v>3.25</v>
      </c>
      <c r="F12" s="10">
        <v>3.25</v>
      </c>
      <c r="G12" s="10">
        <v>3.25</v>
      </c>
      <c r="H12" s="10">
        <v>3.25</v>
      </c>
      <c r="I12" s="10">
        <v>3.25</v>
      </c>
      <c r="J12" s="10">
        <v>3.25</v>
      </c>
      <c r="K12" s="10">
        <v>3.25</v>
      </c>
      <c r="L12" s="10">
        <v>3.25</v>
      </c>
      <c r="M12" s="10">
        <v>3.25</v>
      </c>
      <c r="N12" s="10">
        <v>3.25</v>
      </c>
      <c r="O12" s="10">
        <v>2.25</v>
      </c>
    </row>
    <row r="13" spans="1:15">
      <c r="A13" s="11" t="s">
        <v>10</v>
      </c>
      <c r="B13" s="10">
        <v>42</v>
      </c>
      <c r="C13" s="10">
        <f>SUM(prj_monthly_justified_pertevec_at2)</f>
        <v>42</v>
      </c>
      <c r="D13" s="10">
        <v>3.5</v>
      </c>
      <c r="E13" s="10">
        <v>3.5</v>
      </c>
      <c r="F13" s="10">
        <v>3.5</v>
      </c>
      <c r="G13" s="10">
        <v>3.5</v>
      </c>
      <c r="H13" s="10">
        <v>3.5</v>
      </c>
      <c r="I13" s="10">
        <v>3.5</v>
      </c>
      <c r="J13" s="10">
        <v>3.5</v>
      </c>
      <c r="K13" s="10">
        <v>3.5</v>
      </c>
      <c r="L13" s="10">
        <v>3.5</v>
      </c>
      <c r="M13" s="10">
        <v>3.5</v>
      </c>
      <c r="N13" s="10">
        <v>3.5</v>
      </c>
      <c r="O13" s="10">
        <v>3.5</v>
      </c>
    </row>
    <row r="14" spans="1:15">
      <c r="A14" s="11" t="s">
        <v>17</v>
      </c>
      <c r="B14" s="10">
        <v>38</v>
      </c>
      <c r="C14" s="10">
        <f>SUM(prj_monthly_justified_pertevec_at21)</f>
        <v>38</v>
      </c>
      <c r="D14" s="10">
        <v>3.25</v>
      </c>
      <c r="E14" s="10">
        <v>3.25</v>
      </c>
      <c r="F14" s="10">
        <v>3.25</v>
      </c>
      <c r="G14" s="10">
        <v>3.25</v>
      </c>
      <c r="H14" s="10">
        <v>3.25</v>
      </c>
      <c r="I14" s="10">
        <v>3.25</v>
      </c>
      <c r="J14" s="10">
        <v>3.25</v>
      </c>
      <c r="K14" s="10">
        <v>3.25</v>
      </c>
      <c r="L14" s="10">
        <v>3.25</v>
      </c>
      <c r="M14" s="10">
        <v>3.25</v>
      </c>
      <c r="N14" s="10">
        <v>3.25</v>
      </c>
      <c r="O14" s="10">
        <v>2.25</v>
      </c>
    </row>
    <row r="15" spans="1:15">
      <c r="A15" s="11" t="s">
        <v>11</v>
      </c>
      <c r="B15" s="10">
        <v>40</v>
      </c>
      <c r="C15" s="10">
        <f>SUM(prj_monthly_justified_pertevec_at3)</f>
        <v>40</v>
      </c>
      <c r="D15" s="10">
        <v>3.333333333333333</v>
      </c>
      <c r="E15" s="10">
        <v>3.333333333333333</v>
      </c>
      <c r="F15" s="10">
        <v>3.333333333333333</v>
      </c>
      <c r="G15" s="10">
        <v>3.333333333333333</v>
      </c>
      <c r="H15" s="10">
        <v>3.333333333333333</v>
      </c>
      <c r="I15" s="10">
        <v>3.333333333333333</v>
      </c>
      <c r="J15" s="10">
        <v>3.333333333333333</v>
      </c>
      <c r="K15" s="10">
        <v>3.333333333333333</v>
      </c>
      <c r="L15" s="10">
        <v>3.333333333333333</v>
      </c>
      <c r="M15" s="10">
        <v>3.333333333333333</v>
      </c>
      <c r="N15" s="10">
        <v>3.333333333333333</v>
      </c>
      <c r="O15" s="10">
        <v>3.333333333333333</v>
      </c>
    </row>
    <row r="16" spans="1:15">
      <c r="A16" s="11" t="s">
        <v>12</v>
      </c>
      <c r="B16" s="10">
        <v>19</v>
      </c>
      <c r="C16" s="10">
        <f>SUM(prj_monthly_justified_pertevec_at4)</f>
        <v>19.000000000000004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3.166666666666667</v>
      </c>
      <c r="K16" s="10">
        <v>3.166666666666667</v>
      </c>
      <c r="L16" s="10">
        <v>3.166666666666667</v>
      </c>
      <c r="M16" s="10">
        <v>3.166666666666667</v>
      </c>
      <c r="N16" s="10">
        <v>3.166666666666667</v>
      </c>
      <c r="O16" s="10">
        <v>3.166666666666667</v>
      </c>
    </row>
    <row r="17" spans="1:15">
      <c r="A17" s="11" t="s">
        <v>13</v>
      </c>
      <c r="B17" s="10">
        <v>39</v>
      </c>
      <c r="C17" s="10">
        <f>SUM(prj_monthly_justified_pertevec_at9)</f>
        <v>39</v>
      </c>
      <c r="D17" s="10">
        <v>3.25</v>
      </c>
      <c r="E17" s="10">
        <v>3.25</v>
      </c>
      <c r="F17" s="10">
        <v>3.25</v>
      </c>
      <c r="G17" s="10">
        <v>3.25</v>
      </c>
      <c r="H17" s="10">
        <v>3.25</v>
      </c>
      <c r="I17" s="10">
        <v>3.25</v>
      </c>
      <c r="J17" s="10">
        <v>3.25</v>
      </c>
      <c r="K17" s="10">
        <v>3.25</v>
      </c>
      <c r="L17" s="10">
        <v>3.25</v>
      </c>
      <c r="M17" s="10">
        <v>3.25</v>
      </c>
      <c r="N17" s="10">
        <v>3.25</v>
      </c>
      <c r="O17" s="10">
        <v>3.25</v>
      </c>
    </row>
    <row r="18" spans="1:15">
      <c r="A18" s="11" t="s">
        <v>19</v>
      </c>
      <c r="B18" s="10">
        <v>30</v>
      </c>
      <c r="C18" s="10">
        <f>SUM(prj_monthly_justified_pilas)</f>
        <v>30</v>
      </c>
      <c r="D18" s="10">
        <v>2.5</v>
      </c>
      <c r="E18" s="10">
        <v>2.5</v>
      </c>
      <c r="F18" s="10">
        <v>2.5</v>
      </c>
      <c r="G18" s="10">
        <v>2.5</v>
      </c>
      <c r="H18" s="10">
        <v>2.5</v>
      </c>
      <c r="I18" s="10">
        <v>2.5</v>
      </c>
      <c r="J18" s="10">
        <v>2.5</v>
      </c>
      <c r="K18" s="10">
        <v>2.5</v>
      </c>
      <c r="L18" s="10">
        <v>2.5</v>
      </c>
      <c r="M18" s="10">
        <v>2.5</v>
      </c>
      <c r="N18" s="10">
        <v>4</v>
      </c>
      <c r="O18" s="10">
        <v>1</v>
      </c>
    </row>
    <row r="19" spans="1:15">
      <c r="A19" s="11" t="s">
        <v>20</v>
      </c>
      <c r="B19" s="10">
        <v>30</v>
      </c>
      <c r="C19" s="10">
        <f>SUM(prj_monthly_justified_porcino)</f>
        <v>30</v>
      </c>
      <c r="D19" s="10">
        <v>2.5</v>
      </c>
      <c r="E19" s="10">
        <v>2.5</v>
      </c>
      <c r="F19" s="10">
        <v>2.5</v>
      </c>
      <c r="G19" s="10">
        <v>2.5</v>
      </c>
      <c r="H19" s="10">
        <v>2.5</v>
      </c>
      <c r="I19" s="10">
        <v>2.5</v>
      </c>
      <c r="J19" s="10">
        <v>2.5</v>
      </c>
      <c r="K19" s="10">
        <v>2.5</v>
      </c>
      <c r="L19" s="10">
        <v>2.5</v>
      </c>
      <c r="M19" s="10">
        <v>2.5</v>
      </c>
      <c r="N19" s="10">
        <v>5</v>
      </c>
      <c r="O19" s="10">
        <v>0</v>
      </c>
    </row>
    <row r="20" spans="1:15">
      <c r="A20" s="11" t="s">
        <v>22</v>
      </c>
      <c r="B20" s="10">
        <v>307.5</v>
      </c>
      <c r="C20" s="10">
        <f>SUM(prj_monthly_justified_reset)</f>
        <v>307.5</v>
      </c>
      <c r="D20" s="10">
        <v>26</v>
      </c>
      <c r="E20" s="10">
        <v>26</v>
      </c>
      <c r="F20" s="10">
        <v>26</v>
      </c>
      <c r="G20" s="10">
        <v>26</v>
      </c>
      <c r="H20" s="10">
        <v>26</v>
      </c>
      <c r="I20" s="10">
        <v>26</v>
      </c>
      <c r="J20" s="10">
        <v>26</v>
      </c>
      <c r="K20" s="10">
        <v>25.5</v>
      </c>
      <c r="L20" s="10">
        <v>25</v>
      </c>
      <c r="M20" s="10">
        <v>25</v>
      </c>
      <c r="N20" s="10">
        <v>25</v>
      </c>
      <c r="O20" s="10">
        <v>25</v>
      </c>
    </row>
    <row r="22" spans="1:15" ht="15.5">
      <c r="A22" s="6" t="s">
        <v>41</v>
      </c>
      <c r="B22" s="10">
        <f>SUM(all_prj_projected)</f>
        <v>1073</v>
      </c>
      <c r="C22" s="10">
        <f>SUM(all_prj_justified)</f>
        <v>1073</v>
      </c>
      <c r="D22" s="10">
        <f>SUM(all_prj_monthly_justified_1)</f>
        <v>83.033333333333331</v>
      </c>
      <c r="E22" s="10">
        <f>SUM(all_prj_monthly_justified_2)</f>
        <v>83.033333333333331</v>
      </c>
      <c r="F22" s="10">
        <f>SUM(all_prj_monthly_justified_3)</f>
        <v>83.033333333333331</v>
      </c>
      <c r="G22" s="10">
        <f>SUM(all_prj_monthly_justified_4)</f>
        <v>83.033333333333331</v>
      </c>
      <c r="H22" s="10">
        <f>SUM(all_prj_monthly_justified_5)</f>
        <v>83.033333333333331</v>
      </c>
      <c r="I22" s="10">
        <f>SUM(all_prj_monthly_justified_6)</f>
        <v>83.033333333333331</v>
      </c>
      <c r="J22" s="10">
        <f>SUM(all_prj_monthly_justified_7)</f>
        <v>86.2</v>
      </c>
      <c r="K22" s="10">
        <f>SUM(all_prj_monthly_justified_8)</f>
        <v>85.7</v>
      </c>
      <c r="L22" s="10">
        <f>SUM(all_prj_monthly_justified_9)</f>
        <v>85.2</v>
      </c>
      <c r="M22" s="10">
        <f>SUM(all_prj_monthly_justified_10)</f>
        <v>110.2</v>
      </c>
      <c r="N22" s="10">
        <f>SUM(all_prj_monthly_justified_11)</f>
        <v>109.2</v>
      </c>
      <c r="O22" s="10">
        <f>SUM(all_prj_monthly_justified_12)</f>
        <v>98.3</v>
      </c>
    </row>
    <row r="23" spans="1:15" ht="15.5">
      <c r="A23" s="6" t="s">
        <v>59</v>
      </c>
      <c r="D23" s="10">
        <v>157.5</v>
      </c>
      <c r="E23" s="10">
        <v>150</v>
      </c>
      <c r="F23" s="10">
        <v>172.5</v>
      </c>
      <c r="G23" s="10">
        <v>135</v>
      </c>
      <c r="H23" s="10">
        <v>165</v>
      </c>
      <c r="I23" s="10">
        <v>165</v>
      </c>
      <c r="J23" s="10">
        <v>157.5</v>
      </c>
      <c r="K23" s="10">
        <v>165</v>
      </c>
      <c r="L23" s="10">
        <v>157.5</v>
      </c>
      <c r="M23" s="10">
        <v>157.5</v>
      </c>
      <c r="N23" s="10">
        <v>157.5</v>
      </c>
      <c r="O23" s="10">
        <v>127.5</v>
      </c>
    </row>
  </sheetData>
  <conditionalFormatting sqref="D7:O20">
    <cfRule type="cellIs" dxfId="8" priority="1" stopIfTrue="1" operator="equal">
      <formula>0</formula>
    </cfRule>
  </conditionalFormatting>
  <conditionalFormatting sqref="D22:O22">
    <cfRule type="expression" dxfId="7" priority="2" stopIfTrue="1">
      <formula>INDIRECT("RC",FALSE) &gt; OFFSET(INDIRECT("RC",FALSE),1,0)</formula>
    </cfRule>
    <cfRule type="expression" dxfId="6" priority="3" stopIfTrue="1">
      <formula>INDIRECT("RC",FALSE) = OFFSET(INDIRECT("RC",FALSE),1,0)</formula>
    </cfRule>
    <cfRule type="expression" dxfId="5" priority="4" stopIfTrue="1">
      <formula>INDIRECT("RC",FALSE) &lt; OFFSET(INDIRECT("RC",FALSE),1,0)</formula>
    </cfRule>
  </conditionalFormatting>
  <conditionalFormatting sqref="C7:C20">
    <cfRule type="expression" dxfId="4" priority="5" stopIfTrue="1">
      <formula>INDIRECT("RC",FALSE) &gt; OFFSET(INDIRECT("RC",FALSE),0,-1)</formula>
    </cfRule>
    <cfRule type="expression" dxfId="3" priority="6" stopIfTrue="1">
      <formula>INDIRECT("RC",FALSE) = OFFSET(INDIRECT("RC",FALSE),0,-1)</formula>
    </cfRule>
    <cfRule type="expression" dxfId="2" priority="7" stopIfTrue="1">
      <formula>INDIRECT("RC",FALSE) &lt; OFFSET(INDIRECT("RC",FALSE),0,-1)</formula>
    </cfRule>
  </conditionalFormatting>
  <conditionalFormatting sqref="B22">
    <cfRule type="expression" dxfId="1" priority="8" stopIfTrue="1">
      <formula>$B$22 &gt; max_yearly_limit</formula>
    </cfRule>
    <cfRule type="expression" dxfId="0" priority="9" stopIfTrue="1">
      <formula>$B$22 &lt;= max_yearly_limit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61</vt:i4>
      </vt:variant>
    </vt:vector>
  </HeadingPairs>
  <TitlesOfParts>
    <vt:vector size="65" baseType="lpstr">
      <vt:lpstr>README</vt:lpstr>
      <vt:lpstr>report_template</vt:lpstr>
      <vt:lpstr>John Smith</vt:lpstr>
      <vt:lpstr>John Smith - 2023</vt:lpstr>
      <vt:lpstr>'John Smith - 2023'!all_prj_justified</vt:lpstr>
      <vt:lpstr>'John Smith - 2023'!all_prj_justified_total</vt:lpstr>
      <vt:lpstr>'John Smith - 2023'!all_prj_monthly_justified_1</vt:lpstr>
      <vt:lpstr>'John Smith - 2023'!all_prj_monthly_justified_10</vt:lpstr>
      <vt:lpstr>'John Smith - 2023'!all_prj_monthly_justified_11</vt:lpstr>
      <vt:lpstr>'John Smith - 2023'!all_prj_monthly_justified_12</vt:lpstr>
      <vt:lpstr>'John Smith - 2023'!all_prj_monthly_justified_2</vt:lpstr>
      <vt:lpstr>'John Smith - 2023'!all_prj_monthly_justified_3</vt:lpstr>
      <vt:lpstr>'John Smith - 2023'!all_prj_monthly_justified_4</vt:lpstr>
      <vt:lpstr>'John Smith - 2023'!all_prj_monthly_justified_5</vt:lpstr>
      <vt:lpstr>'John Smith - 2023'!all_prj_monthly_justified_6</vt:lpstr>
      <vt:lpstr>'John Smith - 2023'!all_prj_monthly_justified_7</vt:lpstr>
      <vt:lpstr>'John Smith - 2023'!all_prj_monthly_justified_8</vt:lpstr>
      <vt:lpstr>'John Smith - 2023'!all_prj_monthly_justified_9</vt:lpstr>
      <vt:lpstr>'John Smith - 2023'!all_prj_projected</vt:lpstr>
      <vt:lpstr>'John Smith - 2023'!all_prj_projected_total</vt:lpstr>
      <vt:lpstr>'John Smith - 2023'!employee</vt:lpstr>
      <vt:lpstr>'John Smith - 2023'!justification_year</vt:lpstr>
      <vt:lpstr>'John Smith - 2023'!max_yearly_limit</vt:lpstr>
      <vt:lpstr>'John Smith - 2023'!prj_monthly_justified_bioestilas</vt:lpstr>
      <vt:lpstr>'John Smith - 2023'!prj_monthly_justified_ensure</vt:lpstr>
      <vt:lpstr>'John Smith - 2023'!prj_monthly_justified_h2pcomplementario</vt:lpstr>
      <vt:lpstr>'John Smith - 2023'!prj_monthly_justified_pertevec_at10</vt:lpstr>
      <vt:lpstr>'John Smith - 2023'!prj_monthly_justified_pertevec_at15</vt:lpstr>
      <vt:lpstr>'John Smith - 2023'!prj_monthly_justified_pertevec_at16</vt:lpstr>
      <vt:lpstr>'John Smith - 2023'!prj_monthly_justified_pertevec_at2</vt:lpstr>
      <vt:lpstr>'John Smith - 2023'!prj_monthly_justified_pertevec_at21</vt:lpstr>
      <vt:lpstr>'John Smith - 2023'!prj_monthly_justified_pertevec_at3</vt:lpstr>
      <vt:lpstr>'John Smith - 2023'!prj_monthly_justified_pertevec_at4</vt:lpstr>
      <vt:lpstr>'John Smith - 2023'!prj_monthly_justified_pertevec_at9</vt:lpstr>
      <vt:lpstr>'John Smith - 2023'!prj_monthly_justified_pilas</vt:lpstr>
      <vt:lpstr>'John Smith - 2023'!prj_monthly_justified_porcino</vt:lpstr>
      <vt:lpstr>'John Smith - 2023'!prj_monthly_justified_reset</vt:lpstr>
      <vt:lpstr>'John Smith - 2023'!prj_total_justified_bioestilas</vt:lpstr>
      <vt:lpstr>'John Smith - 2023'!prj_total_justified_ensure</vt:lpstr>
      <vt:lpstr>'John Smith - 2023'!prj_total_justified_h2pcomplementario</vt:lpstr>
      <vt:lpstr>'John Smith - 2023'!prj_total_justified_pertevec_at10</vt:lpstr>
      <vt:lpstr>'John Smith - 2023'!prj_total_justified_pertevec_at15</vt:lpstr>
      <vt:lpstr>'John Smith - 2023'!prj_total_justified_pertevec_at16</vt:lpstr>
      <vt:lpstr>'John Smith - 2023'!prj_total_justified_pertevec_at2</vt:lpstr>
      <vt:lpstr>'John Smith - 2023'!prj_total_justified_pertevec_at21</vt:lpstr>
      <vt:lpstr>'John Smith - 2023'!prj_total_justified_pertevec_at3</vt:lpstr>
      <vt:lpstr>'John Smith - 2023'!prj_total_justified_pertevec_at4</vt:lpstr>
      <vt:lpstr>'John Smith - 2023'!prj_total_justified_pertevec_at9</vt:lpstr>
      <vt:lpstr>'John Smith - 2023'!prj_total_justified_pilas</vt:lpstr>
      <vt:lpstr>'John Smith - 2023'!prj_total_justified_porcino</vt:lpstr>
      <vt:lpstr>'John Smith - 2023'!prj_total_justified_reset</vt:lpstr>
      <vt:lpstr>'John Smith - 2023'!prj_total_projected_bioestilas</vt:lpstr>
      <vt:lpstr>'John Smith - 2023'!prj_total_projected_ensure</vt:lpstr>
      <vt:lpstr>'John Smith - 2023'!prj_total_projected_h2pcomplementario</vt:lpstr>
      <vt:lpstr>'John Smith - 2023'!prj_total_projected_pertevec_at10</vt:lpstr>
      <vt:lpstr>'John Smith - 2023'!prj_total_projected_pertevec_at15</vt:lpstr>
      <vt:lpstr>'John Smith - 2023'!prj_total_projected_pertevec_at16</vt:lpstr>
      <vt:lpstr>'John Smith - 2023'!prj_total_projected_pertevec_at2</vt:lpstr>
      <vt:lpstr>'John Smith - 2023'!prj_total_projected_pertevec_at21</vt:lpstr>
      <vt:lpstr>'John Smith - 2023'!prj_total_projected_pertevec_at3</vt:lpstr>
      <vt:lpstr>'John Smith - 2023'!prj_total_projected_pertevec_at4</vt:lpstr>
      <vt:lpstr>'John Smith - 2023'!prj_total_projected_pertevec_at9</vt:lpstr>
      <vt:lpstr>'John Smith - 2023'!prj_total_projected_pilas</vt:lpstr>
      <vt:lpstr>'John Smith - 2023'!prj_total_projected_porcino</vt:lpstr>
      <vt:lpstr>'John Smith - 2023'!prj_total_projected_reset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Masnada, Julien Florian Jacques</dc:creator>
  <dc:description/>
  <cp:lastModifiedBy>Masnada, Julien Florian Jacques</cp:lastModifiedBy>
  <cp:revision>1</cp:revision>
  <dcterms:created xsi:type="dcterms:W3CDTF">2024-06-22T13:15:38Z</dcterms:created>
  <dcterms:modified xsi:type="dcterms:W3CDTF">2024-06-29T09:53:25Z</dcterms:modified>
  <dc:language>es-ES</dc:language>
</cp:coreProperties>
</file>