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tem\SAIPS\TRAX\Gyro and Accelerometer\"/>
    </mc:Choice>
  </mc:AlternateContent>
  <bookViews>
    <workbookView xWindow="0" yWindow="0" windowWidth="13800" windowHeight="4092"/>
  </bookViews>
  <sheets>
    <sheet name="20130911212600_report_Noga_Rota" sheetId="1" r:id="rId1"/>
  </sheets>
  <calcPr calcId="0"/>
</workbook>
</file>

<file path=xl/calcChain.xml><?xml version="1.0" encoding="utf-8"?>
<calcChain xmlns="http://schemas.openxmlformats.org/spreadsheetml/2006/main">
  <c r="BJ50" i="1" l="1"/>
  <c r="BI50" i="1"/>
  <c r="BH50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J3" i="1"/>
  <c r="BI3" i="1"/>
  <c r="BH3" i="1"/>
  <c r="BB3" i="1"/>
  <c r="BC3" i="1" s="1"/>
  <c r="BE3" i="1"/>
  <c r="BB4" i="1"/>
  <c r="BE4" i="1" s="1"/>
  <c r="BC4" i="1"/>
  <c r="BB5" i="1"/>
  <c r="BC5" i="1" s="1"/>
  <c r="BE5" i="1"/>
  <c r="BB6" i="1"/>
  <c r="BE6" i="1" s="1"/>
  <c r="BC6" i="1"/>
  <c r="BB7" i="1"/>
  <c r="BC7" i="1" s="1"/>
  <c r="BE7" i="1"/>
  <c r="BB8" i="1"/>
  <c r="BE8" i="1" s="1"/>
  <c r="BC8" i="1"/>
  <c r="BB9" i="1"/>
  <c r="BC9" i="1" s="1"/>
  <c r="BE9" i="1"/>
  <c r="BB10" i="1"/>
  <c r="BE10" i="1" s="1"/>
  <c r="BC10" i="1"/>
  <c r="BB11" i="1"/>
  <c r="BC11" i="1" s="1"/>
  <c r="BE11" i="1"/>
  <c r="BB12" i="1"/>
  <c r="BE12" i="1" s="1"/>
  <c r="BC12" i="1"/>
  <c r="BD12" i="1" s="1"/>
  <c r="BB13" i="1"/>
  <c r="BC13" i="1" s="1"/>
  <c r="BE13" i="1"/>
  <c r="BB14" i="1"/>
  <c r="BF14" i="1" s="1"/>
  <c r="BC14" i="1"/>
  <c r="BD14" i="1" s="1"/>
  <c r="BG14" i="1"/>
  <c r="BB15" i="1"/>
  <c r="BC15" i="1" s="1"/>
  <c r="BE15" i="1"/>
  <c r="BB16" i="1"/>
  <c r="BC16" i="1"/>
  <c r="BD16" i="1" s="1"/>
  <c r="BG16" i="1"/>
  <c r="BB17" i="1"/>
  <c r="BC17" i="1" s="1"/>
  <c r="BE17" i="1"/>
  <c r="BB18" i="1"/>
  <c r="BC18" i="1"/>
  <c r="BD18" i="1" s="1"/>
  <c r="BB19" i="1"/>
  <c r="BC19" i="1" s="1"/>
  <c r="BE19" i="1"/>
  <c r="BB20" i="1"/>
  <c r="BE20" i="1" s="1"/>
  <c r="BC20" i="1"/>
  <c r="BD20" i="1" s="1"/>
  <c r="BB21" i="1"/>
  <c r="BC21" i="1" s="1"/>
  <c r="BE21" i="1"/>
  <c r="BB22" i="1"/>
  <c r="BE22" i="1" s="1"/>
  <c r="BC22" i="1"/>
  <c r="BD22" i="1" s="1"/>
  <c r="BG22" i="1"/>
  <c r="BB23" i="1"/>
  <c r="BC23" i="1" s="1"/>
  <c r="BE23" i="1"/>
  <c r="BB24" i="1"/>
  <c r="BC24" i="1"/>
  <c r="BD24" i="1" s="1"/>
  <c r="BG24" i="1"/>
  <c r="BB25" i="1"/>
  <c r="BC25" i="1" s="1"/>
  <c r="BE25" i="1"/>
  <c r="BB26" i="1"/>
  <c r="BC26" i="1"/>
  <c r="BD26" i="1" s="1"/>
  <c r="BB27" i="1"/>
  <c r="BC27" i="1" s="1"/>
  <c r="BE27" i="1"/>
  <c r="BB28" i="1"/>
  <c r="BF28" i="1" s="1"/>
  <c r="BC28" i="1"/>
  <c r="BD28" i="1" s="1"/>
  <c r="BB29" i="1"/>
  <c r="BC29" i="1" s="1"/>
  <c r="BE29" i="1"/>
  <c r="BB30" i="1"/>
  <c r="BE30" i="1" s="1"/>
  <c r="BC30" i="1"/>
  <c r="BD30" i="1" s="1"/>
  <c r="BG30" i="1"/>
  <c r="BB31" i="1"/>
  <c r="BC31" i="1" s="1"/>
  <c r="BE31" i="1"/>
  <c r="BB32" i="1"/>
  <c r="BC32" i="1"/>
  <c r="BD32" i="1" s="1"/>
  <c r="BG32" i="1"/>
  <c r="BB33" i="1"/>
  <c r="BC33" i="1" s="1"/>
  <c r="BE33" i="1"/>
  <c r="BB34" i="1"/>
  <c r="BE34" i="1" s="1"/>
  <c r="BC34" i="1"/>
  <c r="BD34" i="1" s="1"/>
  <c r="BB35" i="1"/>
  <c r="BC35" i="1" s="1"/>
  <c r="BD35" i="1"/>
  <c r="BE35" i="1"/>
  <c r="BB36" i="1"/>
  <c r="BE36" i="1" s="1"/>
  <c r="BB37" i="1"/>
  <c r="BC37" i="1" s="1"/>
  <c r="BE37" i="1"/>
  <c r="BB38" i="1"/>
  <c r="BE38" i="1" s="1"/>
  <c r="BB39" i="1"/>
  <c r="BC39" i="1" s="1"/>
  <c r="BD39" i="1" s="1"/>
  <c r="BE39" i="1"/>
  <c r="BB40" i="1"/>
  <c r="BE40" i="1" s="1"/>
  <c r="BC40" i="1"/>
  <c r="BD40" i="1" s="1"/>
  <c r="BB41" i="1"/>
  <c r="BC41" i="1" s="1"/>
  <c r="BD41" i="1"/>
  <c r="BE41" i="1"/>
  <c r="BB42" i="1"/>
  <c r="BE42" i="1" s="1"/>
  <c r="BC42" i="1"/>
  <c r="BD42" i="1" s="1"/>
  <c r="BF42" i="1"/>
  <c r="BB43" i="1"/>
  <c r="BC43" i="1" s="1"/>
  <c r="BD43" i="1"/>
  <c r="BE43" i="1"/>
  <c r="BB44" i="1"/>
  <c r="BE44" i="1" s="1"/>
  <c r="BB45" i="1"/>
  <c r="BC45" i="1" s="1"/>
  <c r="BE45" i="1"/>
  <c r="BB46" i="1"/>
  <c r="BE46" i="1" s="1"/>
  <c r="BB47" i="1"/>
  <c r="BC47" i="1" s="1"/>
  <c r="BD47" i="1" s="1"/>
  <c r="BE47" i="1"/>
  <c r="BB48" i="1"/>
  <c r="BE48" i="1" s="1"/>
  <c r="BC48" i="1"/>
  <c r="BD48" i="1" s="1"/>
  <c r="BG2" i="1"/>
  <c r="BF2" i="1"/>
  <c r="BE2" i="1"/>
  <c r="BD2" i="1"/>
  <c r="BC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2" i="1"/>
  <c r="AP2" i="1"/>
  <c r="AQ2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/>
  <c r="AP24" i="1"/>
  <c r="AQ24" i="1" s="1"/>
  <c r="AP25" i="1"/>
  <c r="AQ25" i="1" s="1"/>
  <c r="AP26" i="1"/>
  <c r="AQ26" i="1" s="1"/>
  <c r="AP27" i="1"/>
  <c r="AQ27" i="1" s="1"/>
  <c r="AR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R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3" i="1"/>
  <c r="AQ3" i="1" s="1"/>
  <c r="AP4" i="1"/>
  <c r="AQ4" i="1" s="1"/>
  <c r="AP5" i="1"/>
  <c r="AQ5" i="1" s="1"/>
  <c r="AP6" i="1"/>
  <c r="AQ6" i="1" s="1"/>
  <c r="AP7" i="1"/>
  <c r="AQ7" i="1" s="1"/>
  <c r="AS12" i="1"/>
  <c r="AT12" i="1" s="1"/>
  <c r="AS13" i="1"/>
  <c r="AT13" i="1" s="1"/>
  <c r="AS14" i="1"/>
  <c r="AT14" i="1" s="1"/>
  <c r="AU14" i="1" s="1"/>
  <c r="AS15" i="1"/>
  <c r="AT15" i="1" s="1"/>
  <c r="AS16" i="1"/>
  <c r="AT16" i="1" s="1"/>
  <c r="AS17" i="1"/>
  <c r="AT17" i="1" s="1"/>
  <c r="AS18" i="1"/>
  <c r="AT18" i="1" s="1"/>
  <c r="AU18" i="1" s="1"/>
  <c r="AS19" i="1"/>
  <c r="AT19" i="1" s="1"/>
  <c r="AS20" i="1"/>
  <c r="AT20" i="1" s="1"/>
  <c r="AS21" i="1"/>
  <c r="AT21" i="1" s="1"/>
  <c r="AS22" i="1"/>
  <c r="AT22" i="1" s="1"/>
  <c r="AU22" i="1" s="1"/>
  <c r="AS23" i="1"/>
  <c r="AT23" i="1" s="1"/>
  <c r="AS24" i="1"/>
  <c r="AT24" i="1" s="1"/>
  <c r="AS25" i="1"/>
  <c r="AT25" i="1" s="1"/>
  <c r="AS26" i="1"/>
  <c r="AT26" i="1" s="1"/>
  <c r="AU26" i="1" s="1"/>
  <c r="AS27" i="1"/>
  <c r="AT27" i="1" s="1"/>
  <c r="AS28" i="1"/>
  <c r="AT28" i="1" s="1"/>
  <c r="AS29" i="1"/>
  <c r="AT29" i="1" s="1"/>
  <c r="AS30" i="1"/>
  <c r="AT30" i="1" s="1"/>
  <c r="AU30" i="1" s="1"/>
  <c r="AS31" i="1"/>
  <c r="AT31" i="1" s="1"/>
  <c r="AS32" i="1"/>
  <c r="AT32" i="1" s="1"/>
  <c r="AS33" i="1"/>
  <c r="AT33" i="1" s="1"/>
  <c r="AS34" i="1"/>
  <c r="AT34" i="1" s="1"/>
  <c r="AU34" i="1" s="1"/>
  <c r="AS35" i="1"/>
  <c r="AT35" i="1" s="1"/>
  <c r="AS36" i="1"/>
  <c r="AT36" i="1" s="1"/>
  <c r="AS37" i="1"/>
  <c r="AT37" i="1" s="1"/>
  <c r="AS38" i="1"/>
  <c r="AT38" i="1" s="1"/>
  <c r="AU38" i="1" s="1"/>
  <c r="AS39" i="1"/>
  <c r="AT39" i="1" s="1"/>
  <c r="AS40" i="1"/>
  <c r="AT40" i="1" s="1"/>
  <c r="AS41" i="1"/>
  <c r="AT41" i="1" s="1"/>
  <c r="AS42" i="1"/>
  <c r="AT42" i="1" s="1"/>
  <c r="AU42" i="1" s="1"/>
  <c r="AS43" i="1"/>
  <c r="AT43" i="1" s="1"/>
  <c r="AS44" i="1"/>
  <c r="AT44" i="1" s="1"/>
  <c r="AS45" i="1"/>
  <c r="AT45" i="1" s="1"/>
  <c r="AS46" i="1"/>
  <c r="AT46" i="1" s="1"/>
  <c r="AU46" i="1" s="1"/>
  <c r="AS47" i="1"/>
  <c r="AT47" i="1" s="1"/>
  <c r="AS48" i="1"/>
  <c r="AT48" i="1" s="1"/>
  <c r="AW48" i="1" s="1"/>
  <c r="AS3" i="1"/>
  <c r="AT3" i="1" s="1"/>
  <c r="AS4" i="1"/>
  <c r="AT4" i="1" s="1"/>
  <c r="AS5" i="1"/>
  <c r="AT5" i="1" s="1"/>
  <c r="AU5" i="1" s="1"/>
  <c r="AS6" i="1"/>
  <c r="AT6" i="1" s="1"/>
  <c r="AW6" i="1" s="1"/>
  <c r="AS7" i="1"/>
  <c r="AT7" i="1" s="1"/>
  <c r="AS8" i="1"/>
  <c r="AT8" i="1" s="1"/>
  <c r="AS9" i="1"/>
  <c r="AT9" i="1" s="1"/>
  <c r="AU9" i="1" s="1"/>
  <c r="AS10" i="1"/>
  <c r="AT10" i="1" s="1"/>
  <c r="AW10" i="1" s="1"/>
  <c r="AS11" i="1"/>
  <c r="AT11" i="1" s="1"/>
  <c r="AS2" i="1"/>
  <c r="BF23" i="1" l="1"/>
  <c r="BD23" i="1"/>
  <c r="BG23" i="1" s="1"/>
  <c r="BF15" i="1"/>
  <c r="BD15" i="1"/>
  <c r="BG15" i="1" s="1"/>
  <c r="BD10" i="1"/>
  <c r="BG10" i="1" s="1"/>
  <c r="BF10" i="1"/>
  <c r="BF7" i="1"/>
  <c r="BD7" i="1"/>
  <c r="BG7" i="1" s="1"/>
  <c r="BF48" i="1"/>
  <c r="BC46" i="1"/>
  <c r="BF45" i="1"/>
  <c r="BG45" i="1"/>
  <c r="BG42" i="1"/>
  <c r="BF40" i="1"/>
  <c r="BC38" i="1"/>
  <c r="BF37" i="1"/>
  <c r="BG34" i="1"/>
  <c r="BF33" i="1"/>
  <c r="BD33" i="1"/>
  <c r="BG33" i="1" s="1"/>
  <c r="BG26" i="1"/>
  <c r="BF25" i="1"/>
  <c r="BD25" i="1"/>
  <c r="BG25" i="1" s="1"/>
  <c r="BG18" i="1"/>
  <c r="BF17" i="1"/>
  <c r="BD17" i="1"/>
  <c r="BG17" i="1" s="1"/>
  <c r="BF9" i="1"/>
  <c r="BG9" i="1"/>
  <c r="BD9" i="1"/>
  <c r="BD4" i="1"/>
  <c r="BG4" i="1" s="1"/>
  <c r="BF4" i="1"/>
  <c r="BF39" i="1"/>
  <c r="BG39" i="1"/>
  <c r="BF31" i="1"/>
  <c r="BD31" i="1"/>
  <c r="BG31" i="1" s="1"/>
  <c r="BF41" i="1"/>
  <c r="BG41" i="1"/>
  <c r="BF29" i="1"/>
  <c r="BD29" i="1"/>
  <c r="BG29" i="1" s="1"/>
  <c r="BF26" i="1"/>
  <c r="BF21" i="1"/>
  <c r="BG21" i="1"/>
  <c r="BD21" i="1"/>
  <c r="BF18" i="1"/>
  <c r="BF13" i="1"/>
  <c r="BG13" i="1"/>
  <c r="BD13" i="1"/>
  <c r="BD8" i="1"/>
  <c r="BG8" i="1" s="1"/>
  <c r="BF8" i="1"/>
  <c r="BF5" i="1"/>
  <c r="BD5" i="1"/>
  <c r="BG5" i="1" s="1"/>
  <c r="BF47" i="1"/>
  <c r="BG47" i="1"/>
  <c r="BG48" i="1"/>
  <c r="BF46" i="1"/>
  <c r="BD45" i="1"/>
  <c r="BC44" i="1"/>
  <c r="BF43" i="1"/>
  <c r="BG43" i="1"/>
  <c r="BG40" i="1"/>
  <c r="BF38" i="1"/>
  <c r="BD37" i="1"/>
  <c r="BG37" i="1" s="1"/>
  <c r="BC36" i="1"/>
  <c r="BF35" i="1"/>
  <c r="BG35" i="1"/>
  <c r="BF32" i="1"/>
  <c r="BG28" i="1"/>
  <c r="BF27" i="1"/>
  <c r="BD27" i="1"/>
  <c r="BG27" i="1" s="1"/>
  <c r="BF24" i="1"/>
  <c r="BG20" i="1"/>
  <c r="BF19" i="1"/>
  <c r="BD19" i="1"/>
  <c r="BG19" i="1"/>
  <c r="BF16" i="1"/>
  <c r="BG12" i="1"/>
  <c r="BF11" i="1"/>
  <c r="BG11" i="1"/>
  <c r="BD11" i="1"/>
  <c r="BD6" i="1"/>
  <c r="BG6" i="1" s="1"/>
  <c r="BF6" i="1"/>
  <c r="BF3" i="1"/>
  <c r="BD3" i="1"/>
  <c r="BG3" i="1" s="1"/>
  <c r="BF34" i="1"/>
  <c r="BF30" i="1"/>
  <c r="BF22" i="1"/>
  <c r="BF20" i="1"/>
  <c r="BF12" i="1"/>
  <c r="BE32" i="1"/>
  <c r="BE28" i="1"/>
  <c r="BE26" i="1"/>
  <c r="BE24" i="1"/>
  <c r="BE18" i="1"/>
  <c r="BE16" i="1"/>
  <c r="BE14" i="1"/>
  <c r="AR43" i="1"/>
  <c r="AR14" i="1"/>
  <c r="AR11" i="1"/>
  <c r="AR32" i="1"/>
  <c r="AR30" i="1"/>
  <c r="AR24" i="1"/>
  <c r="AR7" i="1"/>
  <c r="AR46" i="1"/>
  <c r="AR40" i="1"/>
  <c r="AR38" i="1"/>
  <c r="AR48" i="1"/>
  <c r="AR22" i="1"/>
  <c r="AR19" i="1"/>
  <c r="AR16" i="1"/>
  <c r="AR4" i="1"/>
  <c r="AR44" i="1"/>
  <c r="AR36" i="1"/>
  <c r="AR28" i="1"/>
  <c r="AR20" i="1"/>
  <c r="AR12" i="1"/>
  <c r="AR8" i="1"/>
  <c r="AR42" i="1"/>
  <c r="AR34" i="1"/>
  <c r="AR26" i="1"/>
  <c r="AR18" i="1"/>
  <c r="AR10" i="1"/>
  <c r="AR47" i="1"/>
  <c r="AR39" i="1"/>
  <c r="AR31" i="1"/>
  <c r="AR23" i="1"/>
  <c r="AR15" i="1"/>
  <c r="AR33" i="1"/>
  <c r="AR25" i="1"/>
  <c r="AR21" i="1"/>
  <c r="AR3" i="1"/>
  <c r="AR41" i="1"/>
  <c r="AR37" i="1"/>
  <c r="AR17" i="1"/>
  <c r="AR13" i="1"/>
  <c r="AR9" i="1"/>
  <c r="AR6" i="1"/>
  <c r="AR45" i="1"/>
  <c r="AR29" i="1"/>
  <c r="AR5" i="1"/>
  <c r="AU6" i="1"/>
  <c r="AV6" i="1" s="1"/>
  <c r="AU10" i="1"/>
  <c r="AV10" i="1" s="1"/>
  <c r="AU47" i="1"/>
  <c r="AV47" i="1" s="1"/>
  <c r="AU43" i="1"/>
  <c r="AX43" i="1" s="1"/>
  <c r="AW43" i="1"/>
  <c r="AW40" i="1"/>
  <c r="AU40" i="1"/>
  <c r="AU37" i="1"/>
  <c r="AX37" i="1" s="1"/>
  <c r="AV30" i="1"/>
  <c r="AY30" i="1" s="1"/>
  <c r="AZ30" i="1" s="1"/>
  <c r="AW27" i="1"/>
  <c r="AU27" i="1"/>
  <c r="AX27" i="1" s="1"/>
  <c r="AW24" i="1"/>
  <c r="AU24" i="1"/>
  <c r="AX24" i="1" s="1"/>
  <c r="AU21" i="1"/>
  <c r="AV14" i="1"/>
  <c r="AY14" i="1" s="1"/>
  <c r="AV42" i="1"/>
  <c r="AY42" i="1" s="1"/>
  <c r="AU39" i="1"/>
  <c r="AW39" i="1"/>
  <c r="AW36" i="1"/>
  <c r="AU36" i="1"/>
  <c r="AX36" i="1" s="1"/>
  <c r="AU33" i="1"/>
  <c r="AV26" i="1"/>
  <c r="AY26" i="1" s="1"/>
  <c r="AZ26" i="1" s="1"/>
  <c r="AW23" i="1"/>
  <c r="AU23" i="1"/>
  <c r="AX23" i="1" s="1"/>
  <c r="AW20" i="1"/>
  <c r="AU20" i="1"/>
  <c r="AU17" i="1"/>
  <c r="AX17" i="1" s="1"/>
  <c r="AU45" i="1"/>
  <c r="AV38" i="1"/>
  <c r="AY38" i="1" s="1"/>
  <c r="AW35" i="1"/>
  <c r="AU35" i="1"/>
  <c r="AW32" i="1"/>
  <c r="AU32" i="1"/>
  <c r="AU29" i="1"/>
  <c r="AX29" i="1" s="1"/>
  <c r="AV22" i="1"/>
  <c r="AY22" i="1" s="1"/>
  <c r="AU19" i="1"/>
  <c r="AW19" i="1"/>
  <c r="AW16" i="1"/>
  <c r="AU16" i="1"/>
  <c r="AX16" i="1" s="1"/>
  <c r="AU13" i="1"/>
  <c r="AV46" i="1"/>
  <c r="AY46" i="1" s="1"/>
  <c r="AW44" i="1"/>
  <c r="AU44" i="1"/>
  <c r="AU41" i="1"/>
  <c r="AX41" i="1" s="1"/>
  <c r="AV34" i="1"/>
  <c r="AY34" i="1" s="1"/>
  <c r="AZ34" i="1" s="1"/>
  <c r="AW31" i="1"/>
  <c r="AU31" i="1"/>
  <c r="AW28" i="1"/>
  <c r="AU28" i="1"/>
  <c r="AX28" i="1" s="1"/>
  <c r="AU25" i="1"/>
  <c r="AV18" i="1"/>
  <c r="AY18" i="1" s="1"/>
  <c r="AW15" i="1"/>
  <c r="AU15" i="1"/>
  <c r="AX15" i="1" s="1"/>
  <c r="AW12" i="1"/>
  <c r="AU12" i="1"/>
  <c r="AX46" i="1"/>
  <c r="AW45" i="1"/>
  <c r="AX38" i="1"/>
  <c r="AW37" i="1"/>
  <c r="AX34" i="1"/>
  <c r="AW33" i="1"/>
  <c r="AX30" i="1"/>
  <c r="AW29" i="1"/>
  <c r="AW17" i="1"/>
  <c r="AX14" i="1"/>
  <c r="AW46" i="1"/>
  <c r="AW42" i="1"/>
  <c r="AW38" i="1"/>
  <c r="AW34" i="1"/>
  <c r="AW30" i="1"/>
  <c r="AW26" i="1"/>
  <c r="AW22" i="1"/>
  <c r="AW18" i="1"/>
  <c r="AW14" i="1"/>
  <c r="AX22" i="1"/>
  <c r="AW21" i="1"/>
  <c r="AW13" i="1"/>
  <c r="AW47" i="1"/>
  <c r="AX42" i="1"/>
  <c r="AW41" i="1"/>
  <c r="AX26" i="1"/>
  <c r="AW25" i="1"/>
  <c r="AX18" i="1"/>
  <c r="AU48" i="1"/>
  <c r="AX48" i="1" s="1"/>
  <c r="AW7" i="1"/>
  <c r="AU7" i="1"/>
  <c r="AX7" i="1" s="1"/>
  <c r="AV5" i="1"/>
  <c r="AY5" i="1" s="1"/>
  <c r="AX5" i="1"/>
  <c r="AW11" i="1"/>
  <c r="AU11" i="1"/>
  <c r="AX11" i="1" s="1"/>
  <c r="AV9" i="1"/>
  <c r="AY9" i="1" s="1"/>
  <c r="AU4" i="1"/>
  <c r="AX4" i="1" s="1"/>
  <c r="AU8" i="1"/>
  <c r="AX8" i="1" s="1"/>
  <c r="AW3" i="1"/>
  <c r="AU3" i="1"/>
  <c r="AW8" i="1"/>
  <c r="AW4" i="1"/>
  <c r="AW9" i="1"/>
  <c r="AW5" i="1"/>
  <c r="AX9" i="1"/>
  <c r="AT2" i="1"/>
  <c r="BD44" i="1" l="1"/>
  <c r="BF44" i="1"/>
  <c r="BG44" i="1"/>
  <c r="BD38" i="1"/>
  <c r="BG38" i="1"/>
  <c r="BD36" i="1"/>
  <c r="BG36" i="1" s="1"/>
  <c r="BF36" i="1"/>
  <c r="BD46" i="1"/>
  <c r="BG46" i="1"/>
  <c r="AZ22" i="1"/>
  <c r="AZ14" i="1"/>
  <c r="AZ46" i="1"/>
  <c r="AZ38" i="1"/>
  <c r="AX10" i="1"/>
  <c r="AZ42" i="1"/>
  <c r="AX6" i="1"/>
  <c r="AZ18" i="1"/>
  <c r="AY6" i="1"/>
  <c r="AZ6" i="1" s="1"/>
  <c r="AZ9" i="1"/>
  <c r="AZ5" i="1"/>
  <c r="AY47" i="1"/>
  <c r="AZ47" i="1" s="1"/>
  <c r="AX47" i="1"/>
  <c r="AU2" i="1"/>
  <c r="AX2" i="1" s="1"/>
  <c r="AW2" i="1"/>
  <c r="AY10" i="1"/>
  <c r="AZ10" i="1" s="1"/>
  <c r="AV12" i="1"/>
  <c r="AY12" i="1" s="1"/>
  <c r="AZ12" i="1" s="1"/>
  <c r="AV25" i="1"/>
  <c r="AY25" i="1" s="1"/>
  <c r="AZ25" i="1" s="1"/>
  <c r="AV35" i="1"/>
  <c r="AY35" i="1" s="1"/>
  <c r="AZ35" i="1" s="1"/>
  <c r="AV16" i="1"/>
  <c r="AY16" i="1" s="1"/>
  <c r="AZ16" i="1" s="1"/>
  <c r="AV29" i="1"/>
  <c r="AY29" i="1" s="1"/>
  <c r="AZ29" i="1" s="1"/>
  <c r="AV17" i="1"/>
  <c r="AY17" i="1" s="1"/>
  <c r="AZ17" i="1" s="1"/>
  <c r="AV36" i="1"/>
  <c r="AY36" i="1" s="1"/>
  <c r="AZ36" i="1" s="1"/>
  <c r="AV24" i="1"/>
  <c r="AY24" i="1" s="1"/>
  <c r="AZ24" i="1" s="1"/>
  <c r="AV37" i="1"/>
  <c r="AY37" i="1" s="1"/>
  <c r="AZ37" i="1" s="1"/>
  <c r="AV15" i="1"/>
  <c r="AY15" i="1" s="1"/>
  <c r="AZ15" i="1" s="1"/>
  <c r="AV44" i="1"/>
  <c r="AY44" i="1" s="1"/>
  <c r="AZ44" i="1" s="1"/>
  <c r="AX12" i="1"/>
  <c r="AX25" i="1"/>
  <c r="AV31" i="1"/>
  <c r="AY31" i="1" s="1"/>
  <c r="AZ31" i="1" s="1"/>
  <c r="AX44" i="1"/>
  <c r="AV13" i="1"/>
  <c r="AY13" i="1" s="1"/>
  <c r="AZ13" i="1" s="1"/>
  <c r="AV32" i="1"/>
  <c r="AY32" i="1" s="1"/>
  <c r="AZ32" i="1" s="1"/>
  <c r="AX35" i="1"/>
  <c r="AV45" i="1"/>
  <c r="AY45" i="1" s="1"/>
  <c r="AZ45" i="1" s="1"/>
  <c r="AV20" i="1"/>
  <c r="AY20" i="1" s="1"/>
  <c r="AZ20" i="1" s="1"/>
  <c r="AV23" i="1"/>
  <c r="AY23" i="1" s="1"/>
  <c r="AZ23" i="1" s="1"/>
  <c r="AV33" i="1"/>
  <c r="AY33" i="1" s="1"/>
  <c r="AZ33" i="1" s="1"/>
  <c r="AV21" i="1"/>
  <c r="AY21" i="1" s="1"/>
  <c r="AZ21" i="1" s="1"/>
  <c r="AV40" i="1"/>
  <c r="AY40" i="1" s="1"/>
  <c r="AZ40" i="1" s="1"/>
  <c r="AV19" i="1"/>
  <c r="AY19" i="1" s="1"/>
  <c r="AZ19" i="1" s="1"/>
  <c r="AV39" i="1"/>
  <c r="AY39" i="1" s="1"/>
  <c r="AZ39" i="1" s="1"/>
  <c r="AV48" i="1"/>
  <c r="AY48" i="1" s="1"/>
  <c r="AZ48" i="1" s="1"/>
  <c r="AV28" i="1"/>
  <c r="AY28" i="1" s="1"/>
  <c r="AZ28" i="1" s="1"/>
  <c r="AX31" i="1"/>
  <c r="AV41" i="1"/>
  <c r="AY41" i="1" s="1"/>
  <c r="AZ41" i="1" s="1"/>
  <c r="AX13" i="1"/>
  <c r="AX19" i="1"/>
  <c r="AX32" i="1"/>
  <c r="AX45" i="1"/>
  <c r="AX20" i="1"/>
  <c r="AX33" i="1"/>
  <c r="AX39" i="1"/>
  <c r="AX21" i="1"/>
  <c r="AV27" i="1"/>
  <c r="AY27" i="1" s="1"/>
  <c r="AZ27" i="1" s="1"/>
  <c r="AX40" i="1"/>
  <c r="AV43" i="1"/>
  <c r="AY43" i="1" s="1"/>
  <c r="AZ43" i="1" s="1"/>
  <c r="AV8" i="1"/>
  <c r="AY8" i="1" s="1"/>
  <c r="AZ8" i="1" s="1"/>
  <c r="AV7" i="1"/>
  <c r="AY7" i="1" s="1"/>
  <c r="AZ7" i="1" s="1"/>
  <c r="AV3" i="1"/>
  <c r="AY3" i="1" s="1"/>
  <c r="AZ3" i="1" s="1"/>
  <c r="AX3" i="1"/>
  <c r="AV4" i="1"/>
  <c r="AY4" i="1" s="1"/>
  <c r="AZ4" i="1" s="1"/>
  <c r="AV11" i="1"/>
  <c r="AY11" i="1" s="1"/>
  <c r="AZ11" i="1" s="1"/>
  <c r="AV2" i="1" l="1"/>
  <c r="AY2" i="1" s="1"/>
  <c r="AZ49" i="1"/>
</calcChain>
</file>

<file path=xl/sharedStrings.xml><?xml version="1.0" encoding="utf-8"?>
<sst xmlns="http://schemas.openxmlformats.org/spreadsheetml/2006/main" count="61" uniqueCount="61">
  <si>
    <t>2013-09-11 21:26:07.724 MotionAnalysis[1051:907] Attiude(r,p,y) = -0.574, -0.281, 122.021 Original(r,p,y) = -2.026, 1.560, -0.104 RM (m11,m12,m13,m21,m22,m23,m31,m32,m33) = (-0.53025, -0.84778, 0.01002, 0.00115, 0.01110, 0.99994, -0.84784, 0.53023, -0.00491) | Rotation Rate (x,y,z) = = 0.002, 0.002, -0.006 | Gravity (x,y,z) = -0.010, -1.000, 0.005 | User Acceleration (x,y,z) = -0.001, 0.005, -0.004 | Magnetic Field (x,y,z) = = -14.186, -26.818, -23.000</t>
  </si>
  <si>
    <t>2013-09-11 21:26:07.766 MotionAnalysis[1051:907] Attiude(r,p,y) = -0.591, -0.285, 122.017 Original(r,p,y) = -2.021, 1.559, -0.109 RM (m11,m12,m13,m21,m22,m23,m31,m32,m33) = (-0.53019, -0.84782, 0.01032, 0.00125, 0.01139, 0.99993, -0.84788, 0.53016, -0.00498) | Rotation Rate (x,y,z) = = 0.003, 0.001, -0.000 | Gravity (x,y,z) = -0.010, -1.000, 0.005 | User Acceleration (x,y,z) = -0.003, 0.010, 0.001 | Magnetic Field (x,y,z) = = -14.189, -26.816, -22.999</t>
  </si>
  <si>
    <t>2013-09-11 21:26:07.823 MotionAnalysis[1051:907] Attiude(r,p,y) = -0.598, -0.292, 122.012 Original(r,p,y) = -2.025, 1.559, -0.105 RM (m11,m12,m13,m21,m22,m23,m31,m32,m33) = (-0.53012, -0.84786, 0.01043, 0.00121, 0.01154, 0.99993, -0.84792, 0.53010, -0.00509) | Rotation Rate (x,y,z) = = -0.001, 0.006, -0.006 | Gravity (x,y,z) = -0.010, -1.000, 0.005 | User Acceleration (x,y,z) = -0.002, 0.013, 0.002 | Magnetic Field (x,y,z) = = -14.191, -26.818, -22.996</t>
  </si>
  <si>
    <t>2013-09-11 21:26:07.879 MotionAnalysis[1051:907] Attiude(r,p,y) = -0.605, -0.302, 122.014 Original(r,p,y) = -2.033, 1.559, -0.096 RM (m11,m12,m13,m21,m22,m23,m31,m32,m33) = (-0.53015, -0.84784, 0.01056, 0.00113, 0.01175, 0.99993, -0.84790, 0.53012, -0.00527) | Rotation Rate (x,y,z) = = -0.004, 0.002, -0.004 | Gravity (x,y,z) = -0.011, -1.000, 0.005 | User Acceleration (x,y,z) = -0.002, 0.009, 0.001 | Magnetic Field (x,y,z) = = -14.196, -26.820, -22.991</t>
  </si>
  <si>
    <t>2013-09-11 21:26:07.921 MotionAnalysis[1051:907] Attiude(r,p,y) = -0.610, -0.292, 122.014 Original(r,p,y) = -2.017, 1.559, -0.112 RM (m11,m12,m13,m21,m22,m23,m31,m32,m33) = (-0.53015, -0.84784, 0.01064, 0.00132, 0.01172, 0.99993, -0.84791, 0.53012, -0.00509) | Rotation Rate (x,y,z) = = -0.001, 0.002, 0.003 | Gravity (x,y,z) = -0.011, -1.000, 0.005 | User Acceleration (x,y,z) = -0.002, 0.011, -0.004 | Magnetic Field (x,y,z) = = -14.198, -26.816, -22.994</t>
  </si>
  <si>
    <t>2013-09-11 21:26:07.978 MotionAnalysis[1051:907] Attiude(r,p,y) = -0.610, -0.302, 122.009 Original(r,p,y) = -2.030, 1.559, -0.100 RM (m11,m12,m13,m21,m22,m23,m31,m32,m33) = (-0.53007, -0.84788, 0.01065, 0.00118, 0.01182, 0.99993, -0.84795, 0.53005, -0.00526) | Rotation Rate (x,y,z) = = 0.008, -0.001, -0.001 | Gravity (x,y,z) = -0.011, -1.000, 0.005 | User Acceleration (x,y,z) = -0.003, 0.010, -0.001 | Magnetic Field (x,y,z) = = -14.198, -26.815, -22.995</t>
  </si>
  <si>
    <t>2013-09-11 21:26:08.034 MotionAnalysis[1051:907] Attiude(r,p,y) = -0.621, -0.300, 122.003 Original(r,p,y) = -2.021, 1.559, -0.108 RM (m11,m12,m13,m21,m22,m23,m31,m32,m33) = (-0.52998, -0.84794, 0.01083, 0.00130, 0.01196, 0.99993, -0.84801, 0.52996, -0.00524) | Rotation Rate (x,y,z) = = -0.008, 0.004, -0.005 | Gravity (x,y,z) = -0.011, -1.000, 0.005 | User Acceleration (x,y,z) = -0.002, 0.010, -0.001 | Magnetic Field (x,y,z) = = -14.199, -26.816, -22.994</t>
  </si>
  <si>
    <t>2013-09-11 21:26:08.077 MotionAnalysis[1051:907] Attiude(r,p,y) = -0.624, -0.320, 122.005 Original(r,p,y) = -2.044, 1.559, -0.085 RM (m11,m12,m13,m21,m22,m23,m31,m32,m33) = (-0.53001, -0.84792, 0.01088, 0.00104, 0.01219, 0.99993, -0.84799, 0.52998, -0.00558) | Rotation Rate (x,y,z) = = 0.008, -0.012, 0.016 | Gravity (x,y,z) = -0.011, -1.000, 0.006 | User Acceleration (x,y,z) = 0.009, 0.007, -0.004 | Magnetic Field (x,y,z) = = -14.195, -26.819, -22.992</t>
  </si>
  <si>
    <t>2013-09-11 21:26:08.133 MotionAnalysis[1051:907] Attiude(r,p,y) = -0.652, -0.338, 122.001 Original(r,p,y) = -2.049, 1.558, -0.080 RM (m11,m12,m13,m21,m22,m23,m31,m32,m33) = (-0.52996, -0.84795, 0.01138, 0.00102, 0.01277, 0.99992, -0.84802, 0.52993, -0.00590) | Rotation Rate (x,y,z) = = 0.002, -0.002, -0.007 | Gravity (x,y,z) = -0.011, -1.000, 0.006 | User Acceleration (x,y,z) = 0.001, 0.008, -0.004 | Magnetic Field (x,y,z) = = -14.217, -26.822, -22.975</t>
  </si>
  <si>
    <t>2013-09-11 21:26:08.189 MotionAnalysis[1051:907] Attiude(r,p,y) = -0.652, -0.347, 121.998 Original(r,p,y) = -2.060, 1.558, -0.069 RM (m11,m12,m13,m21,m22,m23,m31,m32,m33) = (-0.52991, -0.84798, 0.01138, 0.00089, 0.01286, 0.99992, -0.84805, 0.52988, -0.00606) | Rotation Rate (x,y,z) = = -0.002, 0.004, -0.004 | Gravity (x,y,z) = -0.011, -1.000, 0.006 | User Acceleration (x,y,z) = -0.002, 0.010, 0.003 | Magnetic Field (x,y,z) = = -14.215, -26.823, -22.976</t>
  </si>
  <si>
    <t>2013-09-11 21:26:08.231 MotionAnalysis[1051:907] Attiude(r,p,y) = -0.655, -0.336, 121.971 Original(r,p,y) = -2.045, 1.558, -0.084 RM (m11,m12,m13,m21,m22,m23,m31,m32,m33) = (-0.52951, -0.84823, 0.01142, 0.00108, 0.01279, 0.99992, -0.84830, 0.52948, -0.00586) | Rotation Rate (x,y,z) = = -0.001, 0.013, -0.000 | Gravity (x,y,z) = -0.011, -1.000, 0.006 | User Acceleration (x,y,z) = -0.002, 0.010, -0.004 | Magnetic Field (x,y,z) = = -14.210, -26.821, -22.981</t>
  </si>
  <si>
    <t>2013-09-11 21:26:08.288 MotionAnalysis[1051:907] Attiude(r,p,y) = -0.452, -0.328, 121.937 Original(r,p,y) = -2.199, 1.561, 0.071 RM (m11,m12,m13,m21,m22,m23,m31,m32,m33) = (-0.52901, -0.84858, 0.00789, -0.00069, 0.00973, 0.99995, -0.84861, 0.52898, -0.00573) | Rotation Rate (x,y,z) = = 0.002, 0.012, -0.284 | Gravity (x,y,z) = -0.008, -1.000, 0.006 | User Acceleration (x,y,z) = -0.100, 0.018, -0.002 | Magnetic Field (x,y,z) = = -14.203, -26.812, -22.996</t>
  </si>
  <si>
    <t>2013-09-11 21:26:08.345 MotionAnalysis[1051:907] Attiude(r,p,y) = 0.897, -0.356, 121.895 Original(r,p,y) = 1.949, 1.554, 2.207 RM (m11,m12,m13,m21,m22,m23,m31,m32,m33) = (-0.52822, -0.84896, -0.01565, -0.01354, -0.01000, 0.99986, -0.84900, 0.52835, -0.00621) | Rotation Rate (x,y,z) = = 0.015, 0.009, -0.647 | Gravity (x,y,z) = 0.016, -1.000, 0.006 | User Acceleration (x,y,z) = -0.093, 0.013, -0.004 | Magnetic Field (x,y,z) = = -13.884, -26.975, -23.000</t>
  </si>
  <si>
    <t>2013-09-11 21:26:08.387 MotionAnalysis[1051:907] Attiude(r,p,y) = 3.287, -0.395, 121.865 Original(r,p,y) = 1.691, 1.513, 2.466 RM (m11,m12,m13,m21,m22,m23,m31,m32,m33) = (-0.52672, -0.84810, -0.05734, -0.03612, -0.04506, 0.99833, -0.84927, 0.52791, -0.00690) | Rotation Rate (x,y,z) = = 0.015, 0.004, -0.925 | Gravity (x,y,z) = 0.057, -0.998, 0.007 | User Acceleration (x,y,z) = -0.067, 0.010, -0.004 | Magnetic Field (x,y,z) = = -12.860, -27.488, -22.988</t>
  </si>
  <si>
    <t>2013-09-11 21:26:08.445 MotionAnalysis[1051:907] Attiude(r,p,y) = 6.485, -0.459, 121.874 Original(r,p,y) = 1.642, 1.457, 2.515 RM (m11,m12,m13,m21,m22,m23,m31,m32,m33) = (-0.52390, -0.84426, -0.11294, -0.06640, -0.09170, 0.99357, -0.84918, 0.52804, -0.00802) | Rotation Rate (x,y,z) = = 0.021, -0.004, -1.304 | Gravity (x,y,z) = 0.113, -0.994, 0.008 | User Acceleration (x,y,z) = -0.093, 0.015, 0.011 | Magnetic Field (x,y,z) = = -11.359, -28.159, -22.966</t>
  </si>
  <si>
    <t>2013-09-11 21:26:08.500 MotionAnalysis[1051:907] Attiude(r,p,y) = 10.846, -0.548, 121.910 Original(r,p,y) = 1.622, 1.381, 2.535 RM (m11,m12,m13,m21,m22,m23,m31,m32,m33) = (-0.51762, -0.83466, -0.18816, -0.10744, -0.15477, 0.98209, -0.84884, 0.52857, -0.00956) | Rotation Rate (x,y,z) = = 0.036, -0.001, -1.554 | Gravity (x,y,z) = 0.188, -0.982, 0.010 | User Acceleration (x,y,z) = -0.056, 0.043, -0.009 | Magnetic Field (x,y,z) = = -9.762, -28.781, -22.930</t>
  </si>
  <si>
    <t>2013-09-11 21:26:08.544 MotionAnalysis[1051:907] Attiude(r,p,y) = 16.102, -0.655, 121.938 Original(r,p,y) = 1.612, 1.290, 2.545 RM (m11,m12,m13,m21,m22,m23,m31,m32,m33) = (-0.50555, -0.81701, -0.27733, -0.15604, -0.22956, 0.96071, -0.84857, 0.52896, -0.01143) | Rotation Rate (x,y,z) = = 0.032, 0.001, -2.003 | Gravity (x,y,z) = 0.277, -0.961, 0.011 | User Acceleration (x,y,z) = -0.054, 0.039, -0.023 | Magnetic Field (x,y,z) = = -7.149, -29.594, -22.858</t>
  </si>
  <si>
    <t>2013-09-11 21:26:08.599 MotionAnalysis[1051:907] Attiude(r,p,y) = 22.312, -0.761, 121.944 Original(r,p,y) = 1.606, 1.181, 2.552 RM (m11,m12,m13,m21,m22,m23,m31,m32,m33) = (-0.48519, -0.78770, -0.37962, -0.21130, -0.31566, 0.92505, -0.84850, 0.52904, -0.01328) | Rotation Rate (x,y,z) = = 0.026, 0.020, -2.112 | Gravity (x,y,z) = 0.380, -0.925, 0.013 | User Acceleration (x,y,z) = -0.001, 0.038, -0.012 | Magnetic Field (x,y,z) = = -3.746, -30.252, -22.808</t>
  </si>
  <si>
    <t>2013-09-11 21:26:08.656 MotionAnalysis[1051:907] Attiude(r,p,y) = 28.352, -0.857, 121.988 Original(r,p,y) = 1.602, 1.076, 2.556 RM (m11,m12,m13,m21,m22,m23,m31,m32,m33) = (-0.46017, -0.75018, -0.47484, -0.26273, -0.39581, 0.87995, -0.84807, 0.52968, -0.01496) | Rotation Rate (x,y,z) = = 0.034, -0.001, -1.992 | Gravity (x,y,z) = 0.475, -0.880, 0.015 | User Acceleration (x,y,z) = 0.002, 0.029, 0.003 | Magnetic Field (x,y,z) = = -1.043, -30.496, -22.767</t>
  </si>
  <si>
    <t>2013-09-11 21:26:08.698 MotionAnalysis[1051:907] Attiude(r,p,y) = 34.094, -0.964, 121.966 Original(r,p,y) = 1.601, 0.976, 2.559 RM (m11,m12,m13,m21,m22,m23,m31,m32,m33) = (-0.43043, -0.70754, -0.56047, -0.30858, -0.46817, 0.82801, -0.84824, 0.52935, -0.01682) | Rotation Rate (x,y,z) = = 0.023, 0.031, -1.909 | Gravity (x,y,z) = 0.560, -0.828, 0.017 | User Acceleration (x,y,z) = -0.002, 0.039, -0.006 | Magnetic Field (x,y,z) = = 2.375, -30.463, -22.711</t>
  </si>
  <si>
    <t>2013-09-11 21:26:08.755 MotionAnalysis[1051:907] Attiude(r,p,y) = 39.568, -1.079, 121.910 Original(r,p,y) = 1.600, 0.880, 2.562 RM (m11,m12,m13,m21,m22,m23,m31,m32,m33) = (-0.39729, -0.66072, -0.63688, -0.34902, -0.53306, 0.77074, -0.84873, 0.52849, -0.01883) | Rotation Rate (x,y,z) = = 0.017, 0.037, -1.786 | Gravity (x,y,z) = 0.637, -0.771, 0.019 | User Acceleration (x,y,z) = 0.024, 0.032, -0.001 | Magnetic Field (x,y,z) = = 4.851, -30.195, -22.675</t>
  </si>
  <si>
    <t>2013-09-11 21:26:08.811 MotionAnalysis[1051:907] Attiude(r,p,y) = 44.646, -1.158, 121.901 Original(r,p,y) = 1.600, 0.791, 2.564 RM (m11,m12,m13,m21,m22,m23,m31,m32,m33) = (-0.36392, -0.61151, -0.70258, -0.38355, -0.58899, 0.71132, -0.84879, 0.52834, -0.02020) | Rotation Rate (x,y,z) = = 0.021, 0.020, -1.704 | Gravity (x,y,z) = 0.703, -0.711, 0.020 | User Acceleration (x,y,z) = -0.017, 0.014, 0.003 | Magnetic Field (x,y,z) = = 7.899, -29.576, -22.634</t>
  </si>
  <si>
    <t>2013-09-11 21:26:08.853 MotionAnalysis[1051:907] Attiude(r,p,y) = 49.716, -1.182, 121.974 Original(r,p,y) = 1.598, 0.703, 2.566 RM (m11,m12,m13,m21,m22,m23,m31,m32,m33) = (-0.32904, -0.55682, -0.76268, -0.41527, -0.64005, 0.64644, -0.84811, 0.52942, -0.02063) | Rotation Rate (x,y,z) = = 0.034, -0.024, -1.671 | Gravity (x,y,z) = 0.763, -0.646, 0.021 | User Acceleration (x,y,z) = 0.031, 0.027, -0.004 | Magnetic Field (x,y,z) = = 10.728, -28.699, -22.598</t>
  </si>
  <si>
    <t>2013-09-11 21:26:08.909 MotionAnalysis[1051:907] Attiude(r,p,y) = 54.444, -1.213, 122.034 Original(r,p,y) = 1.597, 0.620, 2.567 RM (m11,m12,m13,m21,m22,m23,m31,m32,m33) = (-0.29384, -0.50209, -0.81337, -0.44195, -0.68315, 0.58136, -0.84755, 0.53030, -0.02116) | Rotation Rate (x,y,z) = = 0.020, -0.002, -1.527 | Gravity (x,y,z) = 0.813, -0.581, 0.021 | User Acceleration (x,y,z) = 0.042, 0.025, -0.022 | Magnetic Field (x,y,z) = = 12.710, -27.899, -22.573</t>
  </si>
  <si>
    <t>2013-09-11 21:26:08.965 MotionAnalysis[1051:907] Attiude(r,p,y) = 58.954, -1.218, 122.126 Original(r,p,y) = 1.596, 0.542, 2.568 RM (m11,m12,m13,m21,m22,m23,m31,m32,m33) = (-0.25883, -0.44644, -0.85656, -0.46489, -0.71974, 0.51561, -0.84669, 0.53166, -0.02125) | Rotation Rate (x,y,z) = = 0.021, -0.015, -1.547 | Gravity (x,y,z) = 0.857, -0.516, 0.021 | User Acceleration (x,y,z) = -0.029, 0.013, 0.006 | Magnetic Field (x,y,z) = = 15.094, -26.708, -22.544</t>
  </si>
  <si>
    <t>2013-09-11 21:26:09.008 MotionAnalysis[1051:907] Attiude(r,p,y) = 63.439, -1.196, 122.197 Original(r,p,y) = 1.594, 0.463, 2.569 RM (m11,m12,m13,m21,m22,m23,m31,m32,m33) = (-0.22246, -0.38834, -0.89426, -0.48450, -0.75193, 0.44706, -0.84603, 0.53272, -0.02087) | Rotation Rate (x,y,z) = = 0.016, -0.010, -1.466 | Gravity (x,y,z) = 0.894, -0.447, 0.021 | User Acceleration (x,y,z) = 0.010, 0.019, -0.002 | Magnetic Field (x,y,z) = = 17.322, -25.336, -22.526</t>
  </si>
  <si>
    <t>2013-09-11 21:26:09.064 MotionAnalysis[1051:907] Attiude(r,p,y) = 67.679, -1.185, 122.265 Original(r,p,y) = 1.593, 0.389, 2.570 RM (m11,m12,m13,m21,m22,m23,m31,m32,m33) = (-0.18656, -0.33136, -0.92488, -0.50048, -0.77804, 0.37971, -0.84541, 0.53372, -0.02069) | Rotation Rate (x,y,z) = = 0.015, -0.010, -1.383 | Gravity (x,y,z) = 0.925, -0.380, 0.021 | User Acceleration (x,y,z) = 0.016, 0.012, 0.007 | Magnetic Field (x,y,z) = = 18.854, -24.224, -22.519</t>
  </si>
  <si>
    <t>2013-09-11 21:26:09.119 MotionAnalysis[1051:907] Attiude(r,p,y) = 72.006, -1.179, 122.316 Original(r,p,y) = 1.592, 0.314, 2.571 RM (m11,m12,m13,m21,m22,m23,m31,m32,m33) = (-0.14860, -0.27154, -0.95089, -0.51381, -0.80038, 0.30885, -0.84494, 0.53447, -0.02058) | Rotation Rate (x,y,z) = = 0.015, -0.006, -1.562 | Gravity (x,y,z) = 0.951, -0.309, 0.021 | User Acceleration (x,y,z) = -0.015, 0.013, -0.001 | Magnetic Field (x,y,z) = = 20.698, -22.680, -22.508</t>
  </si>
  <si>
    <t>2013-09-11 21:26:09.163 MotionAnalysis[1051:907] Attiude(r,p,y) = 76.625, -1.177, 122.370 Original(r,p,y) = 1.592, 0.233, 2.572 RM (m11,m12,m13,m21,m22,m23,m31,m32,m33) = (-0.10697, -0.20608, -0.97267, -0.52487, -0.81916, 0.23127, -0.84443, 0.53527, -0.02054) | Rotation Rate (x,y,z) = = 0.016, 0.009, -1.623 | Gravity (x,y,z) = 0.973, -0.231, 0.021 | User Acceleration (x,y,z) = -0.003, 0.033, -0.004 | Magnetic Field (x,y,z) = = 22.566, -20.836, -22.496</t>
  </si>
  <si>
    <t>2013-09-11 21:26:09.219 MotionAnalysis[1051:907] Attiude(r,p,y) = 81.397, -1.194, 122.418 Original(r,p,y) = 1.592, 0.150, 2.573 RM (m11,m12,m13,m21,m22,m23,m31,m32,m33) = (-0.06279, -0.13732, -0.98853, -0.53269, -0.83299, 0.14955, -0.84398, 0.53597, -0.02084) | Rotation Rate (x,y,z) = = 0.017, -0.004, -1.619 | Gravity (x,y,z) = 0.989, -0.150, 0.021 | User Acceleration (x,y,z) = 0.016, 0.011, -0.003 | Magnetic Field (x,y,z) = = 23.918, -19.282, -22.485</t>
  </si>
  <si>
    <t>2013-09-11 21:26:09.275 MotionAnalysis[1051:907] Attiude(r,p,y) = 86.407, -1.224, 122.482 Original(r,p,y) = 1.592, 0.063, 2.573 RM (m11,m12,m13,m21,m22,m23,m31,m32,m33) = (-0.01566, -0.06432, -0.99781, -0.53710, -0.84119, 0.06265, -0.84337, 0.53691, -0.02137) | Rotation Rate (x,y,z) = = 0.033, 0.010, -1.622 | Gravity (x,y,z) = 0.998, -0.063, 0.021 | User Acceleration (x,y,z) = 0.088, 0.012, -0.002 | Magnetic Field (x,y,z) = = 25.606, -17.007, -22.461</t>
  </si>
  <si>
    <t>2013-09-11 21:26:09.319 MotionAnalysis[1051:907] Attiude(r,p,y) = 90.169, -1.240, 122.552 Original(r,p,y) = 1.592, -0.003, 2.574 RM (m11,m12,m13,m21,m22,m23,m31,m32,m33) = (0.01983, -0.00915, -0.99976, -0.53801, -0.84294, -0.00296, -0.84271, 0.53794, -0.02164) | Rotation Rate (x,y,z) = = 0.012, -0.004, -0.741 | Gravity (x,y,z) = 1.000, 0.003, 0.022 | User Acceleration (x,y,z) = 0.225, -0.047, 0.006 | Magnetic Field (x,y,z) = = 26.734, -15.219, -22.430</t>
  </si>
  <si>
    <t>2013-09-11 21:26:09.374 MotionAnalysis[1051:907] Attiude(r,p,y) = 91.863, -1.239, 122.575 Original(r,p,y) = 1.592, -0.033, 2.574 RM (m11,m12,m13,m21,m22,m23,m31,m32,m33) = (0.03571, 0.01576, -0.99924, -0.53752, -0.84262, -0.03250, -0.84249, 0.53827, -0.02162) | Rotation Rate (x,y,z) = = 0.009, 0.002, -0.421 | Gravity (x,y,z) = 0.999, 0.032, 0.022 | User Acceleration (x,y,z) = 0.059, 0.007, 0.002 | Magnetic Field (x,y,z) = = 27.553, -13.708, -22.413</t>
  </si>
  <si>
    <t>2013-09-11 21:26:09.430 MotionAnalysis[1051:907] Attiude(r,p,y) = 92.171, -1.222, 122.579 Original(r,p,y) = 1.592, -0.038, 2.574 RM (m11,m12,m13,m21,m22,m23,m31,m32,m33) = (0.03835, 0.02044, -0.99906, -0.53740, -0.84248, -0.03786, -0.84246, 0.53834, -0.02133) | Rotation Rate (x,y,z) = = -0.007, 0.006, -0.003 | Gravity (x,y,z) = 0.999, 0.038, 0.021 | User Acceleration (x,y,z) = 0.000, 0.009, 0.002 | Magnetic Field (x,y,z) = = 27.844, -13.099, -22.417</t>
  </si>
  <si>
    <t>2013-09-11 21:26:09.472 MotionAnalysis[1051:907] Attiude(r,p,y) = 92.215, -1.191, 122.571 Original(r,p,y) = 1.592, -0.039, 2.574 RM (m11,m12,m13,m21,m22,m23,m31,m32,m33) = (0.03832, 0.02139, -0.99904, -0.53726, -0.84253, -0.03865, -0.84254, 0.53823, -0.02079) | Rotation Rate (x,y,z) = = -0.001, -0.001, -0.004 | Gravity (x,y,z) = 0.999, 0.039, 0.021 | User Acceleration (x,y,z) = 0.003, 0.006, -0.004 | Magnetic Field (x,y,z) = = 27.849, -13.083, -22.421</t>
  </si>
  <si>
    <t>2013-09-11 21:26:09.528 MotionAnalysis[1051:907] Attiude(r,p,y) = 92.280, -1.196, 122.576 Original(r,p,y) = 1.592, -0.040, 2.574 RM (m11,m12,m13,m21,m22,m23,m31,m32,m33) = (0.03899, 0.02229, -0.99899, -0.53729, -0.84246, -0.03977, -0.84250, 0.53830, -0.02087) | Rotation Rate (x,y,z) = = 0.006, 0.003, 0.001 | Gravity (x,y,z) = 0.999, 0.040, 0.021 | User Acceleration (x,y,z) = 0.001, 0.006, 0.000 | Magnetic Field (x,y,z) = = 27.852, -13.056, -22.432</t>
  </si>
  <si>
    <t>2013-09-11 21:26:09.585 MotionAnalysis[1051:907] Attiude(r,p,y) = 92.315, -1.185, 122.590 Original(r,p,y) = 1.592, -0.040, 2.574 RM (m11,m12,m13,m21,m22,m23,m31,m32,m33) = (0.03917, 0.02290, -0.99897, -0.53749, -0.84231, -0.04038, -0.84236, 0.53851, -0.02069) | Rotation Rate (x,y,z) = = 0.007, 0.009, -0.001 | Gravity (x,y,z) = 0.999, 0.040, 0.021 | User Acceleration (x,y,z) = 0.004, 0.003, -0.002 | Magnetic Field (x,y,z) = = 27.861, -13.032, -22.435</t>
  </si>
  <si>
    <t>2013-09-11 21:26:09.627 MotionAnalysis[1051:907] Attiude(r,p,y) = 92.341, -1.177, 122.593 Original(r,p,y) = 1.591, -0.041, 2.574 RM (m11,m12,m13,m21,m22,m23,m31,m32,m33) = (0.03930, 0.02336, -0.99895, -0.53752, -0.84226, -0.04084, -0.84234, 0.53856, -0.02054) | Rotation Rate (x,y,z) = = -0.002, -0.003, 0.001 | Gravity (x,y,z) = 0.999, 0.041, 0.021 | User Acceleration (x,y,z) = 0.004, 0.005, 0.001 | Magnetic Field (x,y,z) = = 27.864, -13.028, -22.434</t>
  </si>
  <si>
    <t>2013-09-11 21:26:09.684 MotionAnalysis[1051:907] Attiude(r,p,y) = 92.369, -1.162, 122.596 Original(r,p,y) = 1.591, -0.041, 2.574 RM (m11,m12,m13,m21,m22,m23,m31,m32,m33) = (0.03934, 0.02390, -0.99894, -0.53754, -0.84222, -0.04132, -0.84232, 0.53860, -0.02028) | Rotation Rate (x,y,z) = = 0.001, -0.004, 0.001 | Gravity (x,y,z) = 0.999, 0.041, 0.020 | User Acceleration (x,y,z) = 0.006, 0.003, -0.003 | Magnetic Field (x,y,z) = = 27.866, -13.015, -22.439</t>
  </si>
  <si>
    <t>2013-09-11 21:26:09.740 MotionAnalysis[1051:907] Attiude(r,p,y) = 92.389, -1.155, 122.598 Original(r,p,y) = 1.591, -0.042, 2.573 RM (m11,m12,m13,m21,m22,m23,m31,m32,m33) = (0.03942, 0.02427, -0.99893, -0.53757, -0.84219, -0.04167, -0.84230, 0.53863, -0.02015) | Rotation Rate (x,y,z) = = -0.006, 0.001, -0.004 | Gravity (x,y,z) = 0.999, 0.042, 0.020 | User Acceleration (x,y,z) = 0.004, 0.002, -0.001 | Magnetic Field (x,y,z) = = 27.869, -12.999, -22.445</t>
  </si>
  <si>
    <t>2013-09-11 21:26:09.783 MotionAnalysis[1051:907] Attiude(r,p,y) = 92.406, -1.127, 122.598 Original(r,p,y) = 1.590, -0.042, 2.573 RM (m11,m12,m13,m21,m22,m23,m31,m32,m33) = (0.03918, 0.02479, -0.99892, -0.53757, -0.84217, -0.04198, -0.84231, 0.53864, -0.01967) | Rotation Rate (x,y,z) = = 0.005, -0.006, -0.004 | Gravity (x,y,z) = 0.999, 0.042, 0.020 | User Acceleration (x,y,z) = 0.005, 0.001, -0.004 | Magnetic Field (x,y,z) = = 27.868, -12.993, -22.449</t>
  </si>
  <si>
    <t>2013-09-11 21:26:09.838 MotionAnalysis[1051:907] Attiude(r,p,y) = 92.415, -1.119, 122.600 Original(r,p,y) = 1.590, -0.042, 2.573 RM (m11,m12,m13,m21,m22,m23,m31,m32,m33) = (0.03914, 0.02498, -0.99892, -0.53760, -0.84215, -0.04212, -0.84229, 0.53867, -0.01953) | Rotation Rate (x,y,z) = = -0.007, 0.001, 0.001 | Gravity (x,y,z) = 0.999, 0.042, 0.020 | User Acceleration (x,y,z) = 0.005, 0.004, -0.000 | Magnetic Field (x,y,z) = = 27.863, -12.988, -22.458</t>
  </si>
  <si>
    <t>2013-09-11 21:26:09.895 MotionAnalysis[1051:907] Attiude(r,p,y) = 92.438, -1.113, 122.599 Original(r,p,y) = 1.590, -0.043, 2.573 RM (m11,m12,m13,m21,m22,m23,m31,m32,m33) = (0.03927, 0.02539, -0.99891, -0.53757, -0.84215, -0.04254, -0.84231, 0.53865, -0.01943) | Rotation Rate (x,y,z) = = -0.003, -0.003, -0.003 | Gravity (x,y,z) = 0.999, 0.043, 0.019 | User Acceleration (x,y,z) = 0.004, 0.001, -0.001 | Magnetic Field (x,y,z) = = 27.865, -12.977, -22.462</t>
  </si>
  <si>
    <t>2013-09-11 21:26:09.937 MotionAnalysis[1051:907] Attiude(r,p,y) = 92.457, -1.103, 122.602 Original(r,p,y) = 1.590, -0.043, 2.573 RM (m11,m12,m13,m21,m22,m23,m31,m32,m33) = (0.03931, 0.02575, -0.99890, -0.53761, -0.84210, -0.04287, -0.84228, 0.53870, -0.01926) | Rotation Rate (x,y,z) = = 0.000, -0.006, -0.000 | Gravity (x,y,z) = 0.999, 0.043, 0.019 | User Acceleration (x,y,z) = 0.001, 0.002, -0.001 | Magnetic Field (x,y,z) = = 27.864, -12.973, -22.465</t>
  </si>
  <si>
    <t>2013-09-11 21:26:09.993 MotionAnalysis[1051:907] Attiude(r,p,y) = 92.468, -1.105, 122.609 Original(r,p,y) = 1.590, -0.043, 2.573 RM (m11,m12,m13,m21,m22,m23,m31,m32,m33) = (0.03943, 0.02590, -0.99889, -0.53771, -0.84203, -0.04306, -0.84221, 0.53880, -0.01928) | Rotation Rate (x,y,z) = = 0.008, 0.002, -0.005 | Gravity (x,y,z) = 0.999, 0.043, 0.019 | User Acceleration (x,y,z) = 0.004, 0.001, 0.000 | Magnetic Field (x,y,z) = = 27.865, -12.966, -22.469</t>
  </si>
  <si>
    <t>2013-09-11 21:26:10.050 MotionAnalysis[1051:907] Attiude(r,p,y) = 92.469, -1.115, 122.625 Original(r,p,y) = 1.590, -0.043, 2.573 RM (m11,m12,m13,m21,m22,m23,m31,m32,m33) = (0.03960, 0.02581, -0.99888, -0.53793, -0.84189, -0.04308, -0.84206, 0.53903, -0.01946) | Rotation Rate (x,y,z) = = 0.000, -0.001, -0.003 | Gravity (x,y,z) = 0.999, 0.043, 0.019 | User Acceleration (x,y,z) = 0.002, 0.002, -0.002 | Magnetic Field (x,y,z) = = 27.872, -12.972, -22.457</t>
  </si>
  <si>
    <t>2013-09-11 21:26:10.092 MotionAnalysis[1051:907] Attiude(r,p,y) = 92.489, -1.083, 122.618 Original(r,p,y) = 1.590, -0.043, 2.573 RM (m11,m12,m13,m21,m22,m23,m31,m32,m33) = (0.03931, 0.02640, -0.99888, -0.53783, -0.84193, -0.04342, -0.84213, 0.53894, -0.01890) | Rotation Rate (x,y,z) = = -0.008, -0.012, -0.003 | Gravity (x,y,z) = 0.999, 0.043, 0.019 | User Acceleration (x,y,z) = 0.004, -0.000, 0.000 | Magnetic Field (x,y,z) = = 27.871, -12.965, -22.462</t>
  </si>
  <si>
    <t>z</t>
  </si>
  <si>
    <t>rX [rad/sec]</t>
  </si>
  <si>
    <t>rY [rad/sec]</t>
  </si>
  <si>
    <t>rZ [rad/sec]</t>
  </si>
  <si>
    <t>z [deg]</t>
  </si>
  <si>
    <t>time</t>
  </si>
  <si>
    <t>time (day partial)</t>
  </si>
  <si>
    <t>diff [sec]</t>
  </si>
  <si>
    <t>columns</t>
  </si>
  <si>
    <t>aX [m/s^2]</t>
  </si>
  <si>
    <t>aY [m/s^2]</t>
  </si>
  <si>
    <t>aZ [m/s^2]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</si>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</sst>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"/>
  <sheetViews>
    <sheetView tabSelected="1" topLeftCell="AP22" workbookViewId="0">
      <selection activeCell="BH50" sqref="BH50"/>
    </sheetView>
  </sheetViews>
  <sheetFormatPr defaultRowHeight="14.4" x14ac:dyDescent="0.3"/>
  <cols>
    <col min="1" max="1" width="13" customWidth="1"/>
    <col min="42" max="42" width="13" customWidth="1"/>
    <col min="43" max="43" width="13.33203125" customWidth="1"/>
    <col min="44" max="44" width="12" bestFit="1" customWidth="1"/>
    <col min="52" max="52" width="12.6640625" bestFit="1" customWidth="1"/>
    <col min="60" max="60" width="11" bestFit="1" customWidth="1"/>
  </cols>
  <sheetData>
    <row r="1" spans="1:62" x14ac:dyDescent="0.3">
      <c r="AP1" t="s">
        <v>52</v>
      </c>
      <c r="AQ1" t="s">
        <v>53</v>
      </c>
      <c r="AR1" t="s">
        <v>54</v>
      </c>
      <c r="AS1" t="s">
        <v>55</v>
      </c>
      <c r="AW1" t="s">
        <v>48</v>
      </c>
      <c r="AX1" t="s">
        <v>49</v>
      </c>
      <c r="AY1" t="s">
        <v>50</v>
      </c>
      <c r="AZ1" t="s">
        <v>51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47</v>
      </c>
    </row>
    <row r="2" spans="1:62" x14ac:dyDescent="0.3">
      <c r="A2" t="s">
        <v>0</v>
      </c>
      <c r="AP2" t="str">
        <f>MID(A2,12,12)</f>
        <v>21:26:07.724</v>
      </c>
      <c r="AQ2">
        <f>TIMEVALUE(AP2)</f>
        <v>0.89314495370370361</v>
      </c>
      <c r="AR2">
        <v>0</v>
      </c>
      <c r="AS2">
        <f>FIND("Rotation Rate (x,y,z) = = ",$A2)+26</f>
        <v>288</v>
      </c>
      <c r="AT2">
        <f>FIND(",",$A2,AS2+1)</f>
        <v>293</v>
      </c>
      <c r="AU2">
        <f>FIND(",",$A2,AT2+1)</f>
        <v>300</v>
      </c>
      <c r="AV2">
        <f>FIND("|",$A2,AU2+1)</f>
        <v>309</v>
      </c>
      <c r="AW2">
        <f>VALUE(MID($A2,AS2,AT2-AS2))</f>
        <v>2E-3</v>
      </c>
      <c r="AX2">
        <f>VALUE(MID($A2,AT2+2,AU2-AT2-2))</f>
        <v>2E-3</v>
      </c>
      <c r="AY2">
        <f>VALUE(MID($A2,AU2+2,AV2-AU2-2))</f>
        <v>-6.0000000000000001E-3</v>
      </c>
      <c r="BA2">
        <f>FIND("User Acceleration (x,y,z) = ",$A2)+LEN("User Acceleration (x,y,z) = ")</f>
        <v>381</v>
      </c>
      <c r="BB2">
        <f>FIND(",",$A2,BA2+1)</f>
        <v>387</v>
      </c>
      <c r="BC2">
        <f>FIND(",",$A2,BB2+1)</f>
        <v>394</v>
      </c>
      <c r="BD2">
        <f>FIND("|",$A2,BC2+1)</f>
        <v>403</v>
      </c>
      <c r="BE2">
        <f>VALUE(MID($A2,BA2,BB2-BA2))</f>
        <v>-1E-3</v>
      </c>
      <c r="BF2">
        <f>VALUE(MID($A2,BB2+1,BC2-BB2-1))</f>
        <v>5.0000000000000001E-3</v>
      </c>
      <c r="BG2">
        <f>VALUE(MID($A2,BC2+1,BD2-BC2-1))</f>
        <v>-4.0000000000000001E-3</v>
      </c>
      <c r="BH2">
        <v>0</v>
      </c>
      <c r="BI2">
        <v>0</v>
      </c>
      <c r="BJ2">
        <v>0</v>
      </c>
    </row>
    <row r="3" spans="1:62" x14ac:dyDescent="0.3">
      <c r="A3" t="s">
        <v>1</v>
      </c>
      <c r="AP3" t="str">
        <f>MID(A3,12,12)</f>
        <v>21:26:07.766</v>
      </c>
      <c r="AQ3">
        <f>TIMEVALUE(AP3)</f>
        <v>0.89314543981481487</v>
      </c>
      <c r="AR3">
        <f>(AQ3-AQ2)*24*3600</f>
        <v>4.2000000012265559E-2</v>
      </c>
      <c r="AS3">
        <f t="shared" ref="AS3:AS48" si="0">FIND("Rotation Rate (x,y,z) = = ",$A3)+26</f>
        <v>288</v>
      </c>
      <c r="AT3">
        <f t="shared" ref="AT3:AU3" si="1">FIND(",",$A3,AS3+1)</f>
        <v>293</v>
      </c>
      <c r="AU3">
        <f t="shared" si="1"/>
        <v>300</v>
      </c>
      <c r="AV3">
        <f t="shared" ref="AV3:AV48" si="2">FIND("|",$A3,AU3+1)</f>
        <v>309</v>
      </c>
      <c r="AW3">
        <f t="shared" ref="AW3:AW12" si="3">VALUE(MID($A3,AS3,AT3-AS3))</f>
        <v>3.0000000000000001E-3</v>
      </c>
      <c r="AX3">
        <f t="shared" ref="AX3:AX12" si="4">VALUE(MID($A3,AT3+2,AU3-AT3-2))</f>
        <v>1E-3</v>
      </c>
      <c r="AY3">
        <f t="shared" ref="AY3:AY12" si="5">VALUE(MID($A3,AU3+2,AV3-AU3-2))</f>
        <v>0</v>
      </c>
      <c r="AZ3">
        <f>AY3*AR3*180/PI()</f>
        <v>0</v>
      </c>
      <c r="BA3">
        <f t="shared" ref="BA3:BA48" si="6">FIND("User Acceleration (x,y,z) = ",$A3)+LEN("User Acceleration (x,y,z) = ")</f>
        <v>381</v>
      </c>
      <c r="BB3">
        <f t="shared" ref="BB3:BC3" si="7">FIND(",",$A3,BA3+1)</f>
        <v>387</v>
      </c>
      <c r="BC3">
        <f t="shared" si="7"/>
        <v>394</v>
      </c>
      <c r="BD3">
        <f t="shared" ref="BD3:BD48" si="8">FIND("|",$A3,BC3+1)</f>
        <v>402</v>
      </c>
      <c r="BE3">
        <f t="shared" ref="BE3:BE48" si="9">VALUE(MID($A3,BA3,BB3-BA3))</f>
        <v>-3.0000000000000001E-3</v>
      </c>
      <c r="BF3">
        <f t="shared" ref="BF3:BF48" si="10">VALUE(MID($A3,BB3+1,BC3-BB3-1))</f>
        <v>0.01</v>
      </c>
      <c r="BG3">
        <f t="shared" ref="BG3:BG48" si="11">VALUE(MID($A3,BC3+1,BD3-BC3-1))</f>
        <v>1E-3</v>
      </c>
      <c r="BH3">
        <f>BE3*$AR5^2</f>
        <v>-9.4080000001232674E-6</v>
      </c>
      <c r="BI3">
        <f>BF3*$AR5^2</f>
        <v>3.136000000041089E-5</v>
      </c>
      <c r="BJ3">
        <f>BG3*$AR5^2</f>
        <v>3.1360000000410889E-6</v>
      </c>
    </row>
    <row r="4" spans="1:62" x14ac:dyDescent="0.3">
      <c r="A4" t="s">
        <v>2</v>
      </c>
      <c r="AP4" t="str">
        <f>MID(A4,12,12)</f>
        <v>21:26:07.823</v>
      </c>
      <c r="AQ4">
        <f>TIMEVALUE(AP4)</f>
        <v>0.89314609953703705</v>
      </c>
      <c r="AR4">
        <f t="shared" ref="AR4:AR48" si="12">(AQ4-AQ3)*24*3600</f>
        <v>5.6999999996776296E-2</v>
      </c>
      <c r="AS4">
        <f t="shared" si="0"/>
        <v>288</v>
      </c>
      <c r="AT4">
        <f t="shared" ref="AT4:AU4" si="13">FIND(",",$A4,AS4+1)</f>
        <v>294</v>
      </c>
      <c r="AU4">
        <f t="shared" si="13"/>
        <v>301</v>
      </c>
      <c r="AV4">
        <f t="shared" si="2"/>
        <v>310</v>
      </c>
      <c r="AW4">
        <f t="shared" si="3"/>
        <v>-1E-3</v>
      </c>
      <c r="AX4">
        <f t="shared" si="4"/>
        <v>6.0000000000000001E-3</v>
      </c>
      <c r="AY4">
        <f t="shared" si="5"/>
        <v>-6.0000000000000001E-3</v>
      </c>
      <c r="AZ4">
        <f>AY4*AR4*180/PI()</f>
        <v>-1.959515659236593E-2</v>
      </c>
      <c r="BA4">
        <f t="shared" si="6"/>
        <v>382</v>
      </c>
      <c r="BB4">
        <f t="shared" ref="BB4:BC4" si="14">FIND(",",$A4,BA4+1)</f>
        <v>388</v>
      </c>
      <c r="BC4">
        <f t="shared" si="14"/>
        <v>395</v>
      </c>
      <c r="BD4">
        <f t="shared" si="8"/>
        <v>403</v>
      </c>
      <c r="BE4">
        <f t="shared" si="9"/>
        <v>-2E-3</v>
      </c>
      <c r="BF4">
        <f t="shared" si="10"/>
        <v>1.2999999999999999E-2</v>
      </c>
      <c r="BG4">
        <f t="shared" si="11"/>
        <v>2E-3</v>
      </c>
      <c r="BH4">
        <f t="shared" ref="BH4:BJ4" si="15">BE4*$AR6^2</f>
        <v>-3.5280000004491032E-6</v>
      </c>
      <c r="BI4">
        <f t="shared" si="15"/>
        <v>2.2932000002919167E-5</v>
      </c>
      <c r="BJ4">
        <f t="shared" si="15"/>
        <v>3.5280000004491032E-6</v>
      </c>
    </row>
    <row r="5" spans="1:62" x14ac:dyDescent="0.3">
      <c r="A5" t="s">
        <v>3</v>
      </c>
      <c r="AP5" t="str">
        <f>MID(A5,12,12)</f>
        <v>21:26:07.879</v>
      </c>
      <c r="AQ5">
        <f>TIMEVALUE(AP5)</f>
        <v>0.8931467476851852</v>
      </c>
      <c r="AR5">
        <f t="shared" si="12"/>
        <v>5.6000000000366867E-2</v>
      </c>
      <c r="AS5">
        <f t="shared" si="0"/>
        <v>288</v>
      </c>
      <c r="AT5">
        <f t="shared" ref="AT5:AU5" si="16">FIND(",",$A5,AS5+1)</f>
        <v>294</v>
      </c>
      <c r="AU5">
        <f t="shared" si="16"/>
        <v>301</v>
      </c>
      <c r="AV5">
        <f t="shared" si="2"/>
        <v>310</v>
      </c>
      <c r="AW5">
        <f t="shared" si="3"/>
        <v>-4.0000000000000001E-3</v>
      </c>
      <c r="AX5">
        <f t="shared" si="4"/>
        <v>2E-3</v>
      </c>
      <c r="AY5">
        <f t="shared" si="5"/>
        <v>-4.0000000000000001E-3</v>
      </c>
      <c r="AZ5">
        <f>AY5*AR5*180/PI()</f>
        <v>-1.283425461101452E-2</v>
      </c>
      <c r="BA5">
        <f t="shared" si="6"/>
        <v>382</v>
      </c>
      <c r="BB5">
        <f t="shared" ref="BB5:BC5" si="17">FIND(",",$A5,BA5+1)</f>
        <v>388</v>
      </c>
      <c r="BC5">
        <f t="shared" si="17"/>
        <v>395</v>
      </c>
      <c r="BD5">
        <f t="shared" si="8"/>
        <v>403</v>
      </c>
      <c r="BE5">
        <f t="shared" si="9"/>
        <v>-2E-3</v>
      </c>
      <c r="BF5">
        <f t="shared" si="10"/>
        <v>8.9999999999999993E-3</v>
      </c>
      <c r="BG5">
        <f t="shared" si="11"/>
        <v>1E-3</v>
      </c>
      <c r="BH5">
        <f t="shared" ref="BH5:BJ5" si="18">BE5*$AR7^2</f>
        <v>-6.4979999992649951E-6</v>
      </c>
      <c r="BI5">
        <f t="shared" si="18"/>
        <v>2.9240999996692475E-5</v>
      </c>
      <c r="BJ5">
        <f t="shared" si="18"/>
        <v>3.2489999996324975E-6</v>
      </c>
    </row>
    <row r="6" spans="1:62" x14ac:dyDescent="0.3">
      <c r="A6" t="s">
        <v>4</v>
      </c>
      <c r="AP6" t="str">
        <f>MID(A6,12,12)</f>
        <v>21:26:07.921</v>
      </c>
      <c r="AQ6">
        <f>TIMEVALUE(AP6)</f>
        <v>0.89314723379629635</v>
      </c>
      <c r="AR6">
        <f t="shared" si="12"/>
        <v>4.2000000002673232E-2</v>
      </c>
      <c r="AS6">
        <f t="shared" si="0"/>
        <v>288</v>
      </c>
      <c r="AT6">
        <f t="shared" ref="AT6:AU6" si="19">FIND(",",$A6,AS6+1)</f>
        <v>294</v>
      </c>
      <c r="AU6">
        <f t="shared" si="19"/>
        <v>301</v>
      </c>
      <c r="AV6">
        <f t="shared" si="2"/>
        <v>309</v>
      </c>
      <c r="AW6">
        <f t="shared" si="3"/>
        <v>-1E-3</v>
      </c>
      <c r="AX6">
        <f t="shared" si="4"/>
        <v>2E-3</v>
      </c>
      <c r="AY6">
        <f t="shared" si="5"/>
        <v>3.0000000000000001E-3</v>
      </c>
      <c r="AZ6">
        <f>AY6*AR6*180/PI()</f>
        <v>7.2192682191078682E-3</v>
      </c>
      <c r="BA6">
        <f t="shared" si="6"/>
        <v>381</v>
      </c>
      <c r="BB6">
        <f t="shared" ref="BB6:BC6" si="20">FIND(",",$A6,BA6+1)</f>
        <v>387</v>
      </c>
      <c r="BC6">
        <f t="shared" si="20"/>
        <v>394</v>
      </c>
      <c r="BD6">
        <f t="shared" si="8"/>
        <v>403</v>
      </c>
      <c r="BE6">
        <f t="shared" si="9"/>
        <v>-2E-3</v>
      </c>
      <c r="BF6">
        <f t="shared" si="10"/>
        <v>1.0999999999999999E-2</v>
      </c>
      <c r="BG6">
        <f t="shared" si="11"/>
        <v>-4.0000000000000001E-3</v>
      </c>
      <c r="BH6">
        <f t="shared" ref="BH6:BJ6" si="21">BE6*$AR8^2</f>
        <v>-6.2720000000821777E-6</v>
      </c>
      <c r="BI6">
        <f t="shared" si="21"/>
        <v>3.449600000045198E-5</v>
      </c>
      <c r="BJ6">
        <f t="shared" si="21"/>
        <v>-1.2544000000164355E-5</v>
      </c>
    </row>
    <row r="7" spans="1:62" x14ac:dyDescent="0.3">
      <c r="A7" t="s">
        <v>5</v>
      </c>
      <c r="AP7" t="str">
        <f>MID(A7,12,12)</f>
        <v>21:26:07.978</v>
      </c>
      <c r="AQ7">
        <f>TIMEVALUE(AP7)</f>
        <v>0.89314789351851853</v>
      </c>
      <c r="AR7">
        <f t="shared" si="12"/>
        <v>5.6999999996776296E-2</v>
      </c>
      <c r="AS7">
        <f t="shared" si="0"/>
        <v>288</v>
      </c>
      <c r="AT7">
        <f t="shared" ref="AT7:AU7" si="22">FIND(",",$A7,AS7+1)</f>
        <v>293</v>
      </c>
      <c r="AU7">
        <f t="shared" si="22"/>
        <v>301</v>
      </c>
      <c r="AV7">
        <f t="shared" si="2"/>
        <v>310</v>
      </c>
      <c r="AW7">
        <f t="shared" si="3"/>
        <v>8.0000000000000002E-3</v>
      </c>
      <c r="AX7">
        <f t="shared" si="4"/>
        <v>-1E-3</v>
      </c>
      <c r="AY7">
        <f t="shared" si="5"/>
        <v>-1E-3</v>
      </c>
      <c r="AZ7">
        <f>AY7*AR7*180/PI()</f>
        <v>-3.265859432060988E-3</v>
      </c>
      <c r="BA7">
        <f t="shared" si="6"/>
        <v>382</v>
      </c>
      <c r="BB7">
        <f t="shared" ref="BB7:BC7" si="23">FIND(",",$A7,BA7+1)</f>
        <v>388</v>
      </c>
      <c r="BC7">
        <f t="shared" si="23"/>
        <v>395</v>
      </c>
      <c r="BD7">
        <f t="shared" si="8"/>
        <v>404</v>
      </c>
      <c r="BE7">
        <f t="shared" si="9"/>
        <v>-3.0000000000000001E-3</v>
      </c>
      <c r="BF7">
        <f t="shared" si="10"/>
        <v>0.01</v>
      </c>
      <c r="BG7">
        <f t="shared" si="11"/>
        <v>-1E-3</v>
      </c>
      <c r="BH7">
        <f t="shared" ref="BH7:BJ7" si="24">BE7*$AR9^2</f>
        <v>-5.5469999997633267E-6</v>
      </c>
      <c r="BI7">
        <f t="shared" si="24"/>
        <v>1.8489999999211088E-5</v>
      </c>
      <c r="BJ7">
        <f t="shared" si="24"/>
        <v>-1.8489999999211088E-6</v>
      </c>
    </row>
    <row r="8" spans="1:62" x14ac:dyDescent="0.3">
      <c r="A8" t="s">
        <v>6</v>
      </c>
      <c r="AP8" t="str">
        <f>MID(A8,12,12)</f>
        <v>21:26:08.034</v>
      </c>
      <c r="AQ8">
        <f>TIMEVALUE(AP8)</f>
        <v>0.89314854166666668</v>
      </c>
      <c r="AR8">
        <f t="shared" si="12"/>
        <v>5.6000000000366867E-2</v>
      </c>
      <c r="AS8">
        <f t="shared" si="0"/>
        <v>288</v>
      </c>
      <c r="AT8">
        <f t="shared" ref="AT8:AU8" si="25">FIND(",",$A8,AS8+1)</f>
        <v>294</v>
      </c>
      <c r="AU8">
        <f t="shared" si="25"/>
        <v>301</v>
      </c>
      <c r="AV8">
        <f t="shared" si="2"/>
        <v>310</v>
      </c>
      <c r="AW8">
        <f t="shared" si="3"/>
        <v>-8.0000000000000002E-3</v>
      </c>
      <c r="AX8">
        <f t="shared" si="4"/>
        <v>4.0000000000000001E-3</v>
      </c>
      <c r="AY8">
        <f t="shared" si="5"/>
        <v>-5.0000000000000001E-3</v>
      </c>
      <c r="AZ8">
        <f>AY8*AR8*180/PI()</f>
        <v>-1.604281826376815E-2</v>
      </c>
      <c r="BA8">
        <f t="shared" si="6"/>
        <v>382</v>
      </c>
      <c r="BB8">
        <f t="shared" ref="BB8:BC8" si="26">FIND(",",$A8,BA8+1)</f>
        <v>388</v>
      </c>
      <c r="BC8">
        <f t="shared" si="26"/>
        <v>395</v>
      </c>
      <c r="BD8">
        <f t="shared" si="8"/>
        <v>404</v>
      </c>
      <c r="BE8">
        <f t="shared" si="9"/>
        <v>-2E-3</v>
      </c>
      <c r="BF8">
        <f t="shared" si="10"/>
        <v>0.01</v>
      </c>
      <c r="BG8">
        <f t="shared" si="11"/>
        <v>-1E-3</v>
      </c>
      <c r="BH8">
        <f t="shared" ref="BH8:BJ8" si="27">BE8*$AR10^2</f>
        <v>-6.2719999979334974E-6</v>
      </c>
      <c r="BI8">
        <f t="shared" si="27"/>
        <v>3.135999998966749E-5</v>
      </c>
      <c r="BJ8">
        <f t="shared" si="27"/>
        <v>-3.1359999989667487E-6</v>
      </c>
    </row>
    <row r="9" spans="1:62" x14ac:dyDescent="0.3">
      <c r="A9" t="s">
        <v>7</v>
      </c>
      <c r="AP9" t="str">
        <f>MID(A9,12,12)</f>
        <v>21:26:08.077</v>
      </c>
      <c r="AQ9">
        <f>TIMEVALUE(AP9)</f>
        <v>0.89314903935185186</v>
      </c>
      <c r="AR9">
        <f t="shared" si="12"/>
        <v>4.2999999999082661E-2</v>
      </c>
      <c r="AS9">
        <f t="shared" si="0"/>
        <v>288</v>
      </c>
      <c r="AT9">
        <f t="shared" ref="AT9:AU9" si="28">FIND(",",$A9,AS9+1)</f>
        <v>293</v>
      </c>
      <c r="AU9">
        <f t="shared" si="28"/>
        <v>301</v>
      </c>
      <c r="AV9">
        <f t="shared" si="2"/>
        <v>309</v>
      </c>
      <c r="AW9">
        <f t="shared" si="3"/>
        <v>8.0000000000000002E-3</v>
      </c>
      <c r="AX9">
        <f t="shared" si="4"/>
        <v>-1.2E-2</v>
      </c>
      <c r="AY9">
        <f t="shared" si="5"/>
        <v>1.6E-2</v>
      </c>
      <c r="AZ9">
        <f>AY9*AR9*180/PI()</f>
        <v>3.9419496304159689E-2</v>
      </c>
      <c r="BA9">
        <f t="shared" si="6"/>
        <v>381</v>
      </c>
      <c r="BB9">
        <f t="shared" ref="BB9:BC9" si="29">FIND(",",$A9,BA9+1)</f>
        <v>386</v>
      </c>
      <c r="BC9">
        <f t="shared" si="29"/>
        <v>393</v>
      </c>
      <c r="BD9">
        <f t="shared" si="8"/>
        <v>402</v>
      </c>
      <c r="BE9">
        <f t="shared" si="9"/>
        <v>8.9999999999999993E-3</v>
      </c>
      <c r="BF9">
        <f t="shared" si="10"/>
        <v>7.0000000000000001E-3</v>
      </c>
      <c r="BG9">
        <f t="shared" si="11"/>
        <v>-4.0000000000000001E-3</v>
      </c>
      <c r="BH9">
        <f t="shared" ref="BH9:BJ9" si="30">BE9*$AR11^2</f>
        <v>2.8224000010038865E-5</v>
      </c>
      <c r="BI9">
        <f t="shared" si="30"/>
        <v>2.195200000780801E-5</v>
      </c>
      <c r="BJ9">
        <f t="shared" si="30"/>
        <v>-1.2544000004461719E-5</v>
      </c>
    </row>
    <row r="10" spans="1:62" x14ac:dyDescent="0.3">
      <c r="A10" t="s">
        <v>8</v>
      </c>
      <c r="AP10" t="str">
        <f>MID(A10,12,12)</f>
        <v>21:26:08.133</v>
      </c>
      <c r="AQ10">
        <f>TIMEVALUE(AP10)</f>
        <v>0.8931496874999999</v>
      </c>
      <c r="AR10">
        <f t="shared" si="12"/>
        <v>5.599999999077454E-2</v>
      </c>
      <c r="AS10">
        <f t="shared" si="0"/>
        <v>288</v>
      </c>
      <c r="AT10">
        <f t="shared" ref="AT10:AU10" si="31">FIND(",",$A10,AS10+1)</f>
        <v>293</v>
      </c>
      <c r="AU10">
        <f t="shared" si="31"/>
        <v>301</v>
      </c>
      <c r="AV10">
        <f t="shared" si="2"/>
        <v>310</v>
      </c>
      <c r="AW10">
        <f t="shared" si="3"/>
        <v>2E-3</v>
      </c>
      <c r="AX10">
        <f t="shared" si="4"/>
        <v>-2E-3</v>
      </c>
      <c r="AY10">
        <f t="shared" si="5"/>
        <v>-7.0000000000000001E-3</v>
      </c>
      <c r="AZ10">
        <f>AY10*AR10*180/PI()</f>
        <v>-2.245994556542821E-2</v>
      </c>
      <c r="BA10">
        <f t="shared" si="6"/>
        <v>382</v>
      </c>
      <c r="BB10">
        <f t="shared" ref="BB10:BC10" si="32">FIND(",",$A10,BA10+1)</f>
        <v>387</v>
      </c>
      <c r="BC10">
        <f t="shared" si="32"/>
        <v>394</v>
      </c>
      <c r="BD10">
        <f t="shared" si="8"/>
        <v>403</v>
      </c>
      <c r="BE10">
        <f t="shared" si="9"/>
        <v>1E-3</v>
      </c>
      <c r="BF10">
        <f t="shared" si="10"/>
        <v>8.0000000000000002E-3</v>
      </c>
      <c r="BG10">
        <f t="shared" si="11"/>
        <v>-4.0000000000000001E-3</v>
      </c>
      <c r="BH10">
        <f t="shared" ref="BH10:BJ10" si="33">BE10*$AR12^2</f>
        <v>1.763999999418796E-6</v>
      </c>
      <c r="BI10">
        <f t="shared" si="33"/>
        <v>1.4111999995350368E-5</v>
      </c>
      <c r="BJ10">
        <f t="shared" si="33"/>
        <v>-7.0559999976751841E-6</v>
      </c>
    </row>
    <row r="11" spans="1:62" x14ac:dyDescent="0.3">
      <c r="A11" t="s">
        <v>9</v>
      </c>
      <c r="AP11" t="str">
        <f>MID(A11,12,12)</f>
        <v>21:26:08.189</v>
      </c>
      <c r="AQ11">
        <f>TIMEVALUE(AP11)</f>
        <v>0.89315033564814816</v>
      </c>
      <c r="AR11">
        <f t="shared" si="12"/>
        <v>5.6000000009959194E-2</v>
      </c>
      <c r="AS11">
        <f t="shared" si="0"/>
        <v>288</v>
      </c>
      <c r="AT11">
        <f t="shared" ref="AT11:AU11" si="34">FIND(",",$A11,AS11+1)</f>
        <v>294</v>
      </c>
      <c r="AU11">
        <f t="shared" si="34"/>
        <v>301</v>
      </c>
      <c r="AV11">
        <f t="shared" si="2"/>
        <v>310</v>
      </c>
      <c r="AW11">
        <f t="shared" si="3"/>
        <v>-2E-3</v>
      </c>
      <c r="AX11">
        <f t="shared" si="4"/>
        <v>4.0000000000000001E-3</v>
      </c>
      <c r="AY11">
        <f t="shared" si="5"/>
        <v>-4.0000000000000001E-3</v>
      </c>
      <c r="AZ11">
        <f>AY11*AR11*180/PI()</f>
        <v>-1.2834254613212919E-2</v>
      </c>
      <c r="BA11">
        <f t="shared" si="6"/>
        <v>382</v>
      </c>
      <c r="BB11">
        <f t="shared" ref="BB11:BC11" si="35">FIND(",",$A11,BA11+1)</f>
        <v>388</v>
      </c>
      <c r="BC11">
        <f t="shared" si="35"/>
        <v>395</v>
      </c>
      <c r="BD11">
        <f t="shared" si="8"/>
        <v>403</v>
      </c>
      <c r="BE11">
        <f t="shared" si="9"/>
        <v>-2E-3</v>
      </c>
      <c r="BF11">
        <f t="shared" si="10"/>
        <v>0.01</v>
      </c>
      <c r="BG11">
        <f t="shared" si="11"/>
        <v>3.0000000000000001E-3</v>
      </c>
      <c r="BH11">
        <f t="shared" ref="BH11:BJ11" si="36">BE11*$AR13^2</f>
        <v>-6.498000001452046E-6</v>
      </c>
      <c r="BI11">
        <f t="shared" si="36"/>
        <v>3.2490000007260233E-5</v>
      </c>
      <c r="BJ11">
        <f t="shared" si="36"/>
        <v>9.747000002178069E-6</v>
      </c>
    </row>
    <row r="12" spans="1:62" x14ac:dyDescent="0.3">
      <c r="A12" t="s">
        <v>10</v>
      </c>
      <c r="AP12" t="str">
        <f>MID(A12,12,12)</f>
        <v>21:26:08.231</v>
      </c>
      <c r="AQ12">
        <f>TIMEVALUE(AP12)</f>
        <v>0.89315082175925919</v>
      </c>
      <c r="AR12">
        <f t="shared" si="12"/>
        <v>4.1999999993080905E-2</v>
      </c>
      <c r="AS12">
        <f t="shared" si="0"/>
        <v>288</v>
      </c>
      <c r="AT12">
        <f t="shared" ref="AT12:AU12" si="37">FIND(",",$A12,AS12+1)</f>
        <v>294</v>
      </c>
      <c r="AU12">
        <f t="shared" si="37"/>
        <v>301</v>
      </c>
      <c r="AV12">
        <f t="shared" si="2"/>
        <v>310</v>
      </c>
      <c r="AW12">
        <f t="shared" si="3"/>
        <v>-1E-3</v>
      </c>
      <c r="AX12">
        <f t="shared" si="4"/>
        <v>1.2999999999999999E-2</v>
      </c>
      <c r="AY12">
        <f t="shared" si="5"/>
        <v>0</v>
      </c>
      <c r="AZ12">
        <f>AY12*AR12*180/PI()</f>
        <v>0</v>
      </c>
      <c r="BA12">
        <f t="shared" si="6"/>
        <v>382</v>
      </c>
      <c r="BB12">
        <f t="shared" ref="BB12:BC12" si="38">FIND(",",$A12,BA12+1)</f>
        <v>388</v>
      </c>
      <c r="BC12">
        <f t="shared" si="38"/>
        <v>395</v>
      </c>
      <c r="BD12">
        <f t="shared" si="8"/>
        <v>404</v>
      </c>
      <c r="BE12">
        <f t="shared" si="9"/>
        <v>-2E-3</v>
      </c>
      <c r="BF12">
        <f t="shared" si="10"/>
        <v>0.01</v>
      </c>
      <c r="BG12">
        <f t="shared" si="11"/>
        <v>-4.0000000000000001E-3</v>
      </c>
      <c r="BH12">
        <f t="shared" ref="BH12:BJ12" si="39">BE12*$AR14^2</f>
        <v>-6.4979999992649951E-6</v>
      </c>
      <c r="BI12">
        <f t="shared" si="39"/>
        <v>3.2489999996324977E-5</v>
      </c>
      <c r="BJ12">
        <f t="shared" si="39"/>
        <v>-1.299599999852999E-5</v>
      </c>
    </row>
    <row r="13" spans="1:62" x14ac:dyDescent="0.3">
      <c r="A13" t="s">
        <v>11</v>
      </c>
      <c r="AP13" t="str">
        <f>MID(A13,12,12)</f>
        <v>21:26:08.288</v>
      </c>
      <c r="AQ13">
        <f>TIMEVALUE(AP13)</f>
        <v>0.89315148148148149</v>
      </c>
      <c r="AR13">
        <f t="shared" si="12"/>
        <v>5.7000000006368623E-2</v>
      </c>
      <c r="AS13">
        <f t="shared" si="0"/>
        <v>288</v>
      </c>
      <c r="AT13">
        <f t="shared" ref="AT13:AU13" si="40">FIND(",",$A13,AS13+1)</f>
        <v>293</v>
      </c>
      <c r="AU13">
        <f t="shared" si="40"/>
        <v>300</v>
      </c>
      <c r="AV13">
        <f t="shared" si="2"/>
        <v>309</v>
      </c>
      <c r="AW13">
        <f t="shared" ref="AW13:AW48" si="41">VALUE(MID($A13,AS13,AT13-AS13))</f>
        <v>2E-3</v>
      </c>
      <c r="AX13">
        <f t="shared" ref="AX13:AX48" si="42">VALUE(MID($A13,AT13+2,AU13-AT13-2))</f>
        <v>1.2E-2</v>
      </c>
      <c r="AY13">
        <f t="shared" ref="AY13:AY48" si="43">VALUE(MID($A13,AU13+2,AV13-AU13-2))</f>
        <v>-0.28399999999999997</v>
      </c>
      <c r="AZ13">
        <f>AY13*AR13*180/PI()</f>
        <v>-0.92750407886140673</v>
      </c>
      <c r="BA13">
        <f t="shared" si="6"/>
        <v>381</v>
      </c>
      <c r="BB13">
        <f t="shared" ref="BB13:BC13" si="44">FIND(",",$A13,BA13+1)</f>
        <v>387</v>
      </c>
      <c r="BC13">
        <f t="shared" si="44"/>
        <v>394</v>
      </c>
      <c r="BD13">
        <f t="shared" si="8"/>
        <v>403</v>
      </c>
      <c r="BE13">
        <f t="shared" si="9"/>
        <v>-0.1</v>
      </c>
      <c r="BF13">
        <f t="shared" si="10"/>
        <v>1.7999999999999999E-2</v>
      </c>
      <c r="BG13">
        <f t="shared" si="11"/>
        <v>-2E-3</v>
      </c>
      <c r="BH13">
        <f t="shared" ref="BH13:BJ13" si="45">BE13*$AR15^2</f>
        <v>-1.7640000002245516E-4</v>
      </c>
      <c r="BI13">
        <f t="shared" si="45"/>
        <v>3.1752000004041923E-5</v>
      </c>
      <c r="BJ13">
        <f t="shared" si="45"/>
        <v>-3.5280000004491032E-6</v>
      </c>
    </row>
    <row r="14" spans="1:62" x14ac:dyDescent="0.3">
      <c r="A14" t="s">
        <v>12</v>
      </c>
      <c r="AP14" t="str">
        <f>MID(A14,12,12)</f>
        <v>21:26:08.345</v>
      </c>
      <c r="AQ14">
        <f>TIMEVALUE(AP14)</f>
        <v>0.89315214120370368</v>
      </c>
      <c r="AR14">
        <f t="shared" si="12"/>
        <v>5.6999999996776296E-2</v>
      </c>
      <c r="AS14">
        <f t="shared" si="0"/>
        <v>288</v>
      </c>
      <c r="AT14">
        <f t="shared" ref="AT14:AU14" si="46">FIND(",",$A14,AS14+1)</f>
        <v>293</v>
      </c>
      <c r="AU14">
        <f t="shared" si="46"/>
        <v>300</v>
      </c>
      <c r="AV14">
        <f t="shared" si="2"/>
        <v>309</v>
      </c>
      <c r="AW14">
        <f t="shared" si="41"/>
        <v>1.4999999999999999E-2</v>
      </c>
      <c r="AX14">
        <f t="shared" si="42"/>
        <v>8.9999999999999993E-3</v>
      </c>
      <c r="AY14">
        <f t="shared" si="43"/>
        <v>-0.64700000000000002</v>
      </c>
      <c r="AZ14">
        <f>AY14*AR14*180/PI()</f>
        <v>-2.1130110525434596</v>
      </c>
      <c r="BA14">
        <f t="shared" si="6"/>
        <v>380</v>
      </c>
      <c r="BB14">
        <f t="shared" ref="BB14:BC14" si="47">FIND(",",$A14,BA14+1)</f>
        <v>386</v>
      </c>
      <c r="BC14">
        <f t="shared" si="47"/>
        <v>393</v>
      </c>
      <c r="BD14">
        <f t="shared" si="8"/>
        <v>402</v>
      </c>
      <c r="BE14">
        <f t="shared" si="9"/>
        <v>-9.2999999999999999E-2</v>
      </c>
      <c r="BF14">
        <f t="shared" si="10"/>
        <v>1.2999999999999999E-2</v>
      </c>
      <c r="BG14">
        <f t="shared" si="11"/>
        <v>-4.0000000000000001E-3</v>
      </c>
      <c r="BH14">
        <f t="shared" ref="BH14:BJ14" si="48">BE14*$AR16^2</f>
        <v>-3.1285200002996964E-4</v>
      </c>
      <c r="BI14">
        <f t="shared" si="48"/>
        <v>4.3732000004189304E-5</v>
      </c>
      <c r="BJ14">
        <f t="shared" si="48"/>
        <v>-1.3456000001289018E-5</v>
      </c>
    </row>
    <row r="15" spans="1:62" x14ac:dyDescent="0.3">
      <c r="A15" t="s">
        <v>13</v>
      </c>
      <c r="AP15" t="str">
        <f>MID(A15,12,12)</f>
        <v>21:26:08.387</v>
      </c>
      <c r="AQ15">
        <f>TIMEVALUE(AP15)</f>
        <v>0.89315262731481482</v>
      </c>
      <c r="AR15">
        <f t="shared" si="12"/>
        <v>4.2000000002673232E-2</v>
      </c>
      <c r="AS15">
        <f t="shared" si="0"/>
        <v>288</v>
      </c>
      <c r="AT15">
        <f t="shared" ref="AT15:AU15" si="49">FIND(",",$A15,AS15+1)</f>
        <v>293</v>
      </c>
      <c r="AU15">
        <f t="shared" si="49"/>
        <v>300</v>
      </c>
      <c r="AV15">
        <f t="shared" si="2"/>
        <v>309</v>
      </c>
      <c r="AW15">
        <f t="shared" si="41"/>
        <v>1.4999999999999999E-2</v>
      </c>
      <c r="AX15">
        <f t="shared" si="42"/>
        <v>4.0000000000000001E-3</v>
      </c>
      <c r="AY15">
        <f t="shared" si="43"/>
        <v>-0.92500000000000004</v>
      </c>
      <c r="AZ15">
        <f>AY15*AR15*180/PI()</f>
        <v>-2.2259410342249257</v>
      </c>
      <c r="BA15">
        <f t="shared" si="6"/>
        <v>380</v>
      </c>
      <c r="BB15">
        <f t="shared" ref="BB15:BC15" si="50">FIND(",",$A15,BA15+1)</f>
        <v>386</v>
      </c>
      <c r="BC15">
        <f t="shared" si="50"/>
        <v>393</v>
      </c>
      <c r="BD15">
        <f t="shared" si="8"/>
        <v>402</v>
      </c>
      <c r="BE15">
        <f t="shared" si="9"/>
        <v>-6.7000000000000004E-2</v>
      </c>
      <c r="BF15">
        <f t="shared" si="10"/>
        <v>0.01</v>
      </c>
      <c r="BG15">
        <f t="shared" si="11"/>
        <v>-4.0000000000000001E-3</v>
      </c>
      <c r="BH15">
        <f t="shared" ref="BH15:BJ15" si="51">BE15*$AR17^2</f>
        <v>-2.0267499995847089E-4</v>
      </c>
      <c r="BI15">
        <f t="shared" si="51"/>
        <v>3.0249999993801623E-5</v>
      </c>
      <c r="BJ15">
        <f t="shared" si="51"/>
        <v>-1.2099999997520649E-5</v>
      </c>
    </row>
    <row r="16" spans="1:62" x14ac:dyDescent="0.3">
      <c r="A16" t="s">
        <v>14</v>
      </c>
      <c r="AP16" t="str">
        <f>MID(A16,12,12)</f>
        <v>21:26:08.445</v>
      </c>
      <c r="AQ16">
        <f>TIMEVALUE(AP16)</f>
        <v>0.89315329861111115</v>
      </c>
      <c r="AR16">
        <f t="shared" si="12"/>
        <v>5.8000000002778052E-2</v>
      </c>
      <c r="AS16">
        <f t="shared" si="0"/>
        <v>288</v>
      </c>
      <c r="AT16">
        <f t="shared" ref="AT16:AU16" si="52">FIND(",",$A16,AS16+1)</f>
        <v>293</v>
      </c>
      <c r="AU16">
        <f t="shared" si="52"/>
        <v>301</v>
      </c>
      <c r="AV16">
        <f t="shared" si="2"/>
        <v>310</v>
      </c>
      <c r="AW16">
        <f t="shared" si="41"/>
        <v>2.1000000000000001E-2</v>
      </c>
      <c r="AX16">
        <f t="shared" si="42"/>
        <v>-4.0000000000000001E-3</v>
      </c>
      <c r="AY16">
        <f t="shared" si="43"/>
        <v>-1.304</v>
      </c>
      <c r="AZ16">
        <f>AY16*AR16*180/PI()</f>
        <v>-4.3333943963410011</v>
      </c>
      <c r="BA16">
        <f t="shared" si="6"/>
        <v>381</v>
      </c>
      <c r="BB16">
        <f t="shared" ref="BB16:BC16" si="53">FIND(",",$A16,BA16+1)</f>
        <v>387</v>
      </c>
      <c r="BC16">
        <f t="shared" si="53"/>
        <v>394</v>
      </c>
      <c r="BD16">
        <f t="shared" si="8"/>
        <v>402</v>
      </c>
      <c r="BE16">
        <f t="shared" si="9"/>
        <v>-9.2999999999999999E-2</v>
      </c>
      <c r="BF16">
        <f t="shared" si="10"/>
        <v>1.4999999999999999E-2</v>
      </c>
      <c r="BG16">
        <f t="shared" si="11"/>
        <v>1.0999999999999999E-2</v>
      </c>
      <c r="BH16">
        <f t="shared" ref="BH16:BJ16" si="54">BE16*$AR18^2</f>
        <v>-1.8004800004161085E-4</v>
      </c>
      <c r="BI16">
        <f t="shared" si="54"/>
        <v>2.9040000006711428E-5</v>
      </c>
      <c r="BJ16">
        <f t="shared" si="54"/>
        <v>2.1296000004921713E-5</v>
      </c>
    </row>
    <row r="17" spans="1:62" x14ac:dyDescent="0.3">
      <c r="A17" t="s">
        <v>15</v>
      </c>
      <c r="AP17" t="str">
        <f>MID(A17,12,12)</f>
        <v>21:26:08.500</v>
      </c>
      <c r="AQ17">
        <f>TIMEVALUE(AP17)</f>
        <v>0.89315393518518515</v>
      </c>
      <c r="AR17">
        <f t="shared" si="12"/>
        <v>5.4999999994365112E-2</v>
      </c>
      <c r="AS17">
        <f t="shared" si="0"/>
        <v>289</v>
      </c>
      <c r="AT17">
        <f t="shared" ref="AT17:AU17" si="55">FIND(",",$A17,AS17+1)</f>
        <v>294</v>
      </c>
      <c r="AU17">
        <f t="shared" si="55"/>
        <v>302</v>
      </c>
      <c r="AV17">
        <f t="shared" si="2"/>
        <v>311</v>
      </c>
      <c r="AW17">
        <f t="shared" si="41"/>
        <v>3.5999999999999997E-2</v>
      </c>
      <c r="AX17">
        <f t="shared" si="42"/>
        <v>-1E-3</v>
      </c>
      <c r="AY17">
        <f t="shared" si="43"/>
        <v>-1.554</v>
      </c>
      <c r="AZ17">
        <f>AY17*AR17*180/PI()</f>
        <v>-4.897070274481429</v>
      </c>
      <c r="BA17">
        <f t="shared" si="6"/>
        <v>382</v>
      </c>
      <c r="BB17">
        <f t="shared" ref="BB17:BC17" si="56">FIND(",",$A17,BA17+1)</f>
        <v>388</v>
      </c>
      <c r="BC17">
        <f t="shared" si="56"/>
        <v>395</v>
      </c>
      <c r="BD17">
        <f t="shared" si="8"/>
        <v>404</v>
      </c>
      <c r="BE17">
        <f t="shared" si="9"/>
        <v>-5.6000000000000001E-2</v>
      </c>
      <c r="BF17">
        <f t="shared" si="10"/>
        <v>4.2999999999999997E-2</v>
      </c>
      <c r="BG17">
        <f t="shared" si="11"/>
        <v>-8.9999999999999993E-3</v>
      </c>
      <c r="BH17">
        <f t="shared" ref="BH17:BJ17" si="57">BE17*$AR19^2</f>
        <v>-1.6940000002437782E-4</v>
      </c>
      <c r="BI17">
        <f t="shared" si="57"/>
        <v>1.3007500001871867E-4</v>
      </c>
      <c r="BJ17">
        <f t="shared" si="57"/>
        <v>-2.7225000003917864E-5</v>
      </c>
    </row>
    <row r="18" spans="1:62" x14ac:dyDescent="0.3">
      <c r="A18" t="s">
        <v>16</v>
      </c>
      <c r="AP18" t="str">
        <f>MID(A18,12,12)</f>
        <v>21:26:08.544</v>
      </c>
      <c r="AQ18">
        <f>TIMEVALUE(AP18)</f>
        <v>0.89315444444444447</v>
      </c>
      <c r="AR18">
        <f t="shared" si="12"/>
        <v>4.4000000005084416E-2</v>
      </c>
      <c r="AS18">
        <f t="shared" si="0"/>
        <v>289</v>
      </c>
      <c r="AT18">
        <f t="shared" ref="AT18:AU18" si="58">FIND(",",$A18,AS18+1)</f>
        <v>294</v>
      </c>
      <c r="AU18">
        <f t="shared" si="58"/>
        <v>301</v>
      </c>
      <c r="AV18">
        <f t="shared" si="2"/>
        <v>310</v>
      </c>
      <c r="AW18">
        <f t="shared" si="41"/>
        <v>3.2000000000000001E-2</v>
      </c>
      <c r="AX18">
        <f t="shared" si="42"/>
        <v>1E-3</v>
      </c>
      <c r="AY18">
        <f t="shared" si="43"/>
        <v>-2.0030000000000001</v>
      </c>
      <c r="AZ18">
        <f>AY18*AR18*180/PI()</f>
        <v>-5.0495916406304771</v>
      </c>
      <c r="BA18">
        <f t="shared" si="6"/>
        <v>381</v>
      </c>
      <c r="BB18">
        <f t="shared" ref="BB18:BC18" si="59">FIND(",",$A18,BA18+1)</f>
        <v>387</v>
      </c>
      <c r="BC18">
        <f t="shared" si="59"/>
        <v>394</v>
      </c>
      <c r="BD18">
        <f t="shared" si="8"/>
        <v>403</v>
      </c>
      <c r="BE18">
        <f t="shared" si="9"/>
        <v>-5.3999999999999999E-2</v>
      </c>
      <c r="BF18">
        <f t="shared" si="10"/>
        <v>3.9E-2</v>
      </c>
      <c r="BG18">
        <f t="shared" si="11"/>
        <v>-2.3E-2</v>
      </c>
      <c r="BH18">
        <f t="shared" ref="BH18:BJ18" si="60">BE18*$AR20^2</f>
        <v>-1.7544599998015487E-4</v>
      </c>
      <c r="BI18">
        <f t="shared" si="60"/>
        <v>1.2671099998566742E-4</v>
      </c>
      <c r="BJ18">
        <f t="shared" si="60"/>
        <v>-7.4726999991547443E-5</v>
      </c>
    </row>
    <row r="19" spans="1:62" x14ac:dyDescent="0.3">
      <c r="A19" t="s">
        <v>17</v>
      </c>
      <c r="AP19" t="str">
        <f>MID(A19,12,12)</f>
        <v>21:26:08.599</v>
      </c>
      <c r="AQ19">
        <f>TIMEVALUE(AP19)</f>
        <v>0.89315508101851859</v>
      </c>
      <c r="AR19">
        <f t="shared" si="12"/>
        <v>5.5000000003957439E-2</v>
      </c>
      <c r="AS19">
        <f t="shared" si="0"/>
        <v>289</v>
      </c>
      <c r="AT19">
        <f t="shared" ref="AT19:AU19" si="61">FIND(",",$A19,AS19+1)</f>
        <v>294</v>
      </c>
      <c r="AU19">
        <f t="shared" si="61"/>
        <v>301</v>
      </c>
      <c r="AV19">
        <f t="shared" si="2"/>
        <v>310</v>
      </c>
      <c r="AW19">
        <f t="shared" si="41"/>
        <v>2.5999999999999999E-2</v>
      </c>
      <c r="AX19">
        <f t="shared" si="42"/>
        <v>0.02</v>
      </c>
      <c r="AY19">
        <f t="shared" si="43"/>
        <v>-2.1120000000000001</v>
      </c>
      <c r="AZ19">
        <f>AY19*AR19*180/PI()</f>
        <v>-6.6554777487185275</v>
      </c>
      <c r="BA19">
        <f t="shared" si="6"/>
        <v>381</v>
      </c>
      <c r="BB19">
        <f t="shared" ref="BB19:BC19" si="62">FIND(",",$A19,BA19+1)</f>
        <v>387</v>
      </c>
      <c r="BC19">
        <f t="shared" si="62"/>
        <v>394</v>
      </c>
      <c r="BD19">
        <f t="shared" si="8"/>
        <v>403</v>
      </c>
      <c r="BE19">
        <f t="shared" si="9"/>
        <v>-1E-3</v>
      </c>
      <c r="BF19">
        <f t="shared" si="10"/>
        <v>3.7999999999999999E-2</v>
      </c>
      <c r="BG19">
        <f t="shared" si="11"/>
        <v>-1.2E-2</v>
      </c>
      <c r="BH19">
        <f t="shared" ref="BH19:BJ19" si="63">BE19*$AR21^2</f>
        <v>-1.763999999418796E-6</v>
      </c>
      <c r="BI19">
        <f t="shared" si="63"/>
        <v>6.7031999977914251E-5</v>
      </c>
      <c r="BJ19">
        <f t="shared" si="63"/>
        <v>-2.1167999993025552E-5</v>
      </c>
    </row>
    <row r="20" spans="1:62" x14ac:dyDescent="0.3">
      <c r="A20" t="s">
        <v>18</v>
      </c>
      <c r="AP20" t="str">
        <f>MID(A20,12,12)</f>
        <v>21:26:08.656</v>
      </c>
      <c r="AQ20">
        <f>TIMEVALUE(AP20)</f>
        <v>0.89315574074074078</v>
      </c>
      <c r="AR20">
        <f t="shared" si="12"/>
        <v>5.6999999996776296E-2</v>
      </c>
      <c r="AS20">
        <f t="shared" si="0"/>
        <v>289</v>
      </c>
      <c r="AT20">
        <f t="shared" ref="AT20:AU20" si="64">FIND(",",$A20,AS20+1)</f>
        <v>294</v>
      </c>
      <c r="AU20">
        <f t="shared" si="64"/>
        <v>302</v>
      </c>
      <c r="AV20">
        <f t="shared" si="2"/>
        <v>311</v>
      </c>
      <c r="AW20">
        <f t="shared" si="41"/>
        <v>3.4000000000000002E-2</v>
      </c>
      <c r="AX20">
        <f t="shared" si="42"/>
        <v>-1E-3</v>
      </c>
      <c r="AY20">
        <f t="shared" si="43"/>
        <v>-1.992</v>
      </c>
      <c r="AZ20">
        <f>AY20*AR20*180/PI()</f>
        <v>-6.505591988665488</v>
      </c>
      <c r="BA20">
        <f t="shared" si="6"/>
        <v>382</v>
      </c>
      <c r="BB20">
        <f t="shared" ref="BB20:BC20" si="65">FIND(",",$A20,BA20+1)</f>
        <v>387</v>
      </c>
      <c r="BC20">
        <f t="shared" si="65"/>
        <v>394</v>
      </c>
      <c r="BD20">
        <f t="shared" si="8"/>
        <v>402</v>
      </c>
      <c r="BE20">
        <f t="shared" si="9"/>
        <v>2E-3</v>
      </c>
      <c r="BF20">
        <f t="shared" si="10"/>
        <v>2.9000000000000001E-2</v>
      </c>
      <c r="BG20">
        <f t="shared" si="11"/>
        <v>3.0000000000000001E-3</v>
      </c>
      <c r="BH20">
        <f t="shared" ref="BH20:BJ20" si="66">BE20*$AR22^2</f>
        <v>6.498000001452046E-6</v>
      </c>
      <c r="BI20">
        <f t="shared" si="66"/>
        <v>9.4221000021054669E-5</v>
      </c>
      <c r="BJ20">
        <f t="shared" si="66"/>
        <v>9.747000002178069E-6</v>
      </c>
    </row>
    <row r="21" spans="1:62" x14ac:dyDescent="0.3">
      <c r="A21" t="s">
        <v>19</v>
      </c>
      <c r="AP21" t="str">
        <f>MID(A21,12,12)</f>
        <v>21:26:08.698</v>
      </c>
      <c r="AQ21">
        <f>TIMEVALUE(AP21)</f>
        <v>0.89315622685185181</v>
      </c>
      <c r="AR21">
        <f t="shared" si="12"/>
        <v>4.1999999993080905E-2</v>
      </c>
      <c r="AS21">
        <f t="shared" si="0"/>
        <v>289</v>
      </c>
      <c r="AT21">
        <f t="shared" ref="AT21:AU21" si="67">FIND(",",$A21,AS21+1)</f>
        <v>294</v>
      </c>
      <c r="AU21">
        <f t="shared" si="67"/>
        <v>301</v>
      </c>
      <c r="AV21">
        <f t="shared" si="2"/>
        <v>310</v>
      </c>
      <c r="AW21">
        <f t="shared" si="41"/>
        <v>2.3E-2</v>
      </c>
      <c r="AX21">
        <f t="shared" si="42"/>
        <v>3.1E-2</v>
      </c>
      <c r="AY21">
        <f t="shared" si="43"/>
        <v>-1.909</v>
      </c>
      <c r="AZ21">
        <f>AY21*AR21*180/PI()</f>
        <v>-4.5938610090431204</v>
      </c>
      <c r="BA21">
        <f t="shared" si="6"/>
        <v>381</v>
      </c>
      <c r="BB21">
        <f t="shared" ref="BB21:BC21" si="68">FIND(",",$A21,BA21+1)</f>
        <v>387</v>
      </c>
      <c r="BC21">
        <f t="shared" si="68"/>
        <v>394</v>
      </c>
      <c r="BD21">
        <f t="shared" si="8"/>
        <v>403</v>
      </c>
      <c r="BE21">
        <f t="shared" si="9"/>
        <v>-2E-3</v>
      </c>
      <c r="BF21">
        <f t="shared" si="10"/>
        <v>3.9E-2</v>
      </c>
      <c r="BG21">
        <f t="shared" si="11"/>
        <v>-6.0000000000000001E-3</v>
      </c>
      <c r="BH21">
        <f t="shared" ref="BH21:BJ21" si="69">BE21*$AR23^2</f>
        <v>-6.2719999979334974E-6</v>
      </c>
      <c r="BI21">
        <f t="shared" si="69"/>
        <v>1.2230399995970319E-4</v>
      </c>
      <c r="BJ21">
        <f t="shared" si="69"/>
        <v>-1.8815999993800492E-5</v>
      </c>
    </row>
    <row r="22" spans="1:62" x14ac:dyDescent="0.3">
      <c r="A22" t="s">
        <v>20</v>
      </c>
      <c r="AP22" t="str">
        <f>MID(A22,12,12)</f>
        <v>21:26:08.755</v>
      </c>
      <c r="AQ22">
        <f>TIMEVALUE(AP22)</f>
        <v>0.8931568865740741</v>
      </c>
      <c r="AR22">
        <f t="shared" si="12"/>
        <v>5.7000000006368623E-2</v>
      </c>
      <c r="AS22">
        <f t="shared" si="0"/>
        <v>289</v>
      </c>
      <c r="AT22">
        <f t="shared" ref="AT22:AU22" si="70">FIND(",",$A22,AS22+1)</f>
        <v>294</v>
      </c>
      <c r="AU22">
        <f t="shared" si="70"/>
        <v>301</v>
      </c>
      <c r="AV22">
        <f t="shared" si="2"/>
        <v>310</v>
      </c>
      <c r="AW22">
        <f t="shared" si="41"/>
        <v>1.7000000000000001E-2</v>
      </c>
      <c r="AX22">
        <f t="shared" si="42"/>
        <v>3.6999999999999998E-2</v>
      </c>
      <c r="AY22">
        <f t="shared" si="43"/>
        <v>-1.786</v>
      </c>
      <c r="AZ22">
        <f>AY22*AR22*180/PI()</f>
        <v>-5.8328249466425097</v>
      </c>
      <c r="BA22">
        <f t="shared" si="6"/>
        <v>381</v>
      </c>
      <c r="BB22">
        <f t="shared" ref="BB22:BC22" si="71">FIND(",",$A22,BA22+1)</f>
        <v>386</v>
      </c>
      <c r="BC22">
        <f t="shared" si="71"/>
        <v>393</v>
      </c>
      <c r="BD22">
        <f t="shared" si="8"/>
        <v>402</v>
      </c>
      <c r="BE22">
        <f t="shared" si="9"/>
        <v>2.4E-2</v>
      </c>
      <c r="BF22">
        <f t="shared" si="10"/>
        <v>3.2000000000000001E-2</v>
      </c>
      <c r="BG22">
        <f t="shared" si="11"/>
        <v>-1E-3</v>
      </c>
      <c r="BH22">
        <f t="shared" ref="BH22:BJ22" si="72">BE22*$AR24^2</f>
        <v>4.2336000024727368E-5</v>
      </c>
      <c r="BI22">
        <f t="shared" si="72"/>
        <v>5.6448000032969828E-5</v>
      </c>
      <c r="BJ22">
        <f t="shared" si="72"/>
        <v>-1.7640000010303071E-6</v>
      </c>
    </row>
    <row r="23" spans="1:62" x14ac:dyDescent="0.3">
      <c r="A23" t="s">
        <v>21</v>
      </c>
      <c r="AP23" t="str">
        <f>MID(A23,12,12)</f>
        <v>21:26:08.811</v>
      </c>
      <c r="AQ23">
        <f>TIMEVALUE(AP23)</f>
        <v>0.89315753472222215</v>
      </c>
      <c r="AR23">
        <f t="shared" si="12"/>
        <v>5.599999999077454E-2</v>
      </c>
      <c r="AS23">
        <f t="shared" si="0"/>
        <v>289</v>
      </c>
      <c r="AT23">
        <f t="shared" ref="AT23:AU23" si="73">FIND(",",$A23,AS23+1)</f>
        <v>294</v>
      </c>
      <c r="AU23">
        <f t="shared" si="73"/>
        <v>301</v>
      </c>
      <c r="AV23">
        <f t="shared" si="2"/>
        <v>310</v>
      </c>
      <c r="AW23">
        <f t="shared" si="41"/>
        <v>2.1000000000000001E-2</v>
      </c>
      <c r="AX23">
        <f t="shared" si="42"/>
        <v>0.02</v>
      </c>
      <c r="AY23">
        <f t="shared" si="43"/>
        <v>-1.704</v>
      </c>
      <c r="AZ23">
        <f>AY23*AR23*180/PI()</f>
        <v>-5.4673924633556679</v>
      </c>
      <c r="BA23">
        <f t="shared" si="6"/>
        <v>381</v>
      </c>
      <c r="BB23">
        <f t="shared" ref="BB23:BC23" si="74">FIND(",",$A23,BA23+1)</f>
        <v>387</v>
      </c>
      <c r="BC23">
        <f t="shared" si="74"/>
        <v>394</v>
      </c>
      <c r="BD23">
        <f t="shared" si="8"/>
        <v>402</v>
      </c>
      <c r="BE23">
        <f t="shared" si="9"/>
        <v>-1.7000000000000001E-2</v>
      </c>
      <c r="BF23">
        <f t="shared" si="10"/>
        <v>1.4E-2</v>
      </c>
      <c r="BG23">
        <f t="shared" si="11"/>
        <v>3.0000000000000001E-3</v>
      </c>
      <c r="BH23">
        <f t="shared" ref="BH23:BJ23" si="75">BE23*$AR25^2</f>
        <v>-5.3311999982434733E-5</v>
      </c>
      <c r="BI23">
        <f t="shared" si="75"/>
        <v>4.3903999985534485E-5</v>
      </c>
      <c r="BJ23">
        <f t="shared" si="75"/>
        <v>9.407999996900246E-6</v>
      </c>
    </row>
    <row r="24" spans="1:62" x14ac:dyDescent="0.3">
      <c r="A24" t="s">
        <v>22</v>
      </c>
      <c r="AP24" t="str">
        <f>MID(A24,12,12)</f>
        <v>21:26:08.853</v>
      </c>
      <c r="AQ24">
        <f>TIMEVALUE(AP24)</f>
        <v>0.8931580208333334</v>
      </c>
      <c r="AR24">
        <f t="shared" si="12"/>
        <v>4.2000000012265559E-2</v>
      </c>
      <c r="AS24">
        <f t="shared" si="0"/>
        <v>289</v>
      </c>
      <c r="AT24">
        <f t="shared" ref="AT24:AU24" si="76">FIND(",",$A24,AS24+1)</f>
        <v>294</v>
      </c>
      <c r="AU24">
        <f t="shared" si="76"/>
        <v>302</v>
      </c>
      <c r="AV24">
        <f t="shared" si="2"/>
        <v>311</v>
      </c>
      <c r="AW24">
        <f t="shared" si="41"/>
        <v>3.4000000000000002E-2</v>
      </c>
      <c r="AX24">
        <f t="shared" si="42"/>
        <v>-2.4E-2</v>
      </c>
      <c r="AY24">
        <f t="shared" si="43"/>
        <v>-1.671</v>
      </c>
      <c r="AZ24">
        <f>AY24*AR24*180/PI()</f>
        <v>-4.0211323989614636</v>
      </c>
      <c r="BA24">
        <f t="shared" si="6"/>
        <v>382</v>
      </c>
      <c r="BB24">
        <f t="shared" ref="BB24:BC24" si="77">FIND(",",$A24,BA24+1)</f>
        <v>387</v>
      </c>
      <c r="BC24">
        <f t="shared" si="77"/>
        <v>394</v>
      </c>
      <c r="BD24">
        <f t="shared" si="8"/>
        <v>403</v>
      </c>
      <c r="BE24">
        <f t="shared" si="9"/>
        <v>3.1E-2</v>
      </c>
      <c r="BF24">
        <f t="shared" si="10"/>
        <v>2.7E-2</v>
      </c>
      <c r="BG24">
        <f t="shared" si="11"/>
        <v>-4.0000000000000001E-3</v>
      </c>
      <c r="BH24">
        <f t="shared" ref="BH24:BJ24" si="78">BE24*$AR26^2</f>
        <v>9.721600000127376E-5</v>
      </c>
      <c r="BI24">
        <f t="shared" si="78"/>
        <v>8.4672000001109402E-5</v>
      </c>
      <c r="BJ24">
        <f t="shared" si="78"/>
        <v>-1.2544000000164355E-5</v>
      </c>
    </row>
    <row r="25" spans="1:62" x14ac:dyDescent="0.3">
      <c r="A25" t="s">
        <v>23</v>
      </c>
      <c r="AP25" t="str">
        <f>MID(A25,12,12)</f>
        <v>21:26:08.909</v>
      </c>
      <c r="AQ25">
        <f>TIMEVALUE(AP25)</f>
        <v>0.89315866898148144</v>
      </c>
      <c r="AR25">
        <f t="shared" si="12"/>
        <v>5.599999999077454E-2</v>
      </c>
      <c r="AS25">
        <f t="shared" si="0"/>
        <v>289</v>
      </c>
      <c r="AT25">
        <f t="shared" ref="AT25:AU25" si="79">FIND(",",$A25,AS25+1)</f>
        <v>294</v>
      </c>
      <c r="AU25">
        <f t="shared" si="79"/>
        <v>302</v>
      </c>
      <c r="AV25">
        <f t="shared" si="2"/>
        <v>311</v>
      </c>
      <c r="AW25">
        <f t="shared" si="41"/>
        <v>0.02</v>
      </c>
      <c r="AX25">
        <f t="shared" si="42"/>
        <v>-2E-3</v>
      </c>
      <c r="AY25">
        <f t="shared" si="43"/>
        <v>-1.5269999999999999</v>
      </c>
      <c r="AZ25">
        <f>AY25*AR25*180/PI()</f>
        <v>-4.8994766969155537</v>
      </c>
      <c r="BA25">
        <f t="shared" si="6"/>
        <v>382</v>
      </c>
      <c r="BB25">
        <f t="shared" ref="BB25:BC25" si="80">FIND(",",$A25,BA25+1)</f>
        <v>387</v>
      </c>
      <c r="BC25">
        <f t="shared" si="80"/>
        <v>394</v>
      </c>
      <c r="BD25">
        <f t="shared" si="8"/>
        <v>403</v>
      </c>
      <c r="BE25">
        <f t="shared" si="9"/>
        <v>4.2000000000000003E-2</v>
      </c>
      <c r="BF25">
        <f t="shared" si="10"/>
        <v>2.5000000000000001E-2</v>
      </c>
      <c r="BG25">
        <f t="shared" si="11"/>
        <v>-2.1999999999999999E-2</v>
      </c>
      <c r="BH25">
        <f t="shared" ref="BH25:BJ25" si="81">BE25*$AR27^2</f>
        <v>7.765800003133406E-5</v>
      </c>
      <c r="BI25">
        <f t="shared" si="81"/>
        <v>4.6225000018651231E-5</v>
      </c>
      <c r="BJ25">
        <f t="shared" si="81"/>
        <v>-4.0678000016413079E-5</v>
      </c>
    </row>
    <row r="26" spans="1:62" x14ac:dyDescent="0.3">
      <c r="A26" t="s">
        <v>24</v>
      </c>
      <c r="AP26" t="str">
        <f>MID(A26,12,12)</f>
        <v>21:26:08.965</v>
      </c>
      <c r="AQ26">
        <f>TIMEVALUE(AP26)</f>
        <v>0.89315931712962959</v>
      </c>
      <c r="AR26">
        <f t="shared" si="12"/>
        <v>5.6000000000366867E-2</v>
      </c>
      <c r="AS26">
        <f t="shared" si="0"/>
        <v>289</v>
      </c>
      <c r="AT26">
        <f t="shared" ref="AT26:AU26" si="82">FIND(",",$A26,AS26+1)</f>
        <v>294</v>
      </c>
      <c r="AU26">
        <f t="shared" si="82"/>
        <v>302</v>
      </c>
      <c r="AV26">
        <f t="shared" si="2"/>
        <v>311</v>
      </c>
      <c r="AW26">
        <f t="shared" si="41"/>
        <v>2.1000000000000001E-2</v>
      </c>
      <c r="AX26">
        <f t="shared" si="42"/>
        <v>-1.4999999999999999E-2</v>
      </c>
      <c r="AY26">
        <f t="shared" si="43"/>
        <v>-1.5469999999999999</v>
      </c>
      <c r="AZ26">
        <f>AY26*AR26*180/PI()</f>
        <v>-4.9636479708098653</v>
      </c>
      <c r="BA26">
        <f t="shared" si="6"/>
        <v>382</v>
      </c>
      <c r="BB26">
        <f t="shared" ref="BB26:BC26" si="83">FIND(",",$A26,BA26+1)</f>
        <v>388</v>
      </c>
      <c r="BC26">
        <f t="shared" si="83"/>
        <v>395</v>
      </c>
      <c r="BD26">
        <f t="shared" si="8"/>
        <v>403</v>
      </c>
      <c r="BE26">
        <f t="shared" si="9"/>
        <v>-2.9000000000000001E-2</v>
      </c>
      <c r="BF26">
        <f t="shared" si="10"/>
        <v>1.2999999999999999E-2</v>
      </c>
      <c r="BG26">
        <f t="shared" si="11"/>
        <v>6.0000000000000001E-3</v>
      </c>
      <c r="BH26">
        <f t="shared" ref="BH26:BJ26" si="84">BE26*$AR28^2</f>
        <v>-9.0944000001191581E-5</v>
      </c>
      <c r="BI26">
        <f t="shared" si="84"/>
        <v>4.0768000000534153E-5</v>
      </c>
      <c r="BJ26">
        <f t="shared" si="84"/>
        <v>1.8816000000246535E-5</v>
      </c>
    </row>
    <row r="27" spans="1:62" x14ac:dyDescent="0.3">
      <c r="A27" t="s">
        <v>25</v>
      </c>
      <c r="AP27" t="str">
        <f>MID(A27,12,12)</f>
        <v>21:26:09.008</v>
      </c>
      <c r="AQ27">
        <f>TIMEVALUE(AP27)</f>
        <v>0.89315981481481488</v>
      </c>
      <c r="AR27">
        <f t="shared" si="12"/>
        <v>4.3000000008674988E-2</v>
      </c>
      <c r="AS27">
        <f t="shared" si="0"/>
        <v>289</v>
      </c>
      <c r="AT27">
        <f t="shared" ref="AT27:AU27" si="85">FIND(",",$A27,AS27+1)</f>
        <v>294</v>
      </c>
      <c r="AU27">
        <f t="shared" si="85"/>
        <v>302</v>
      </c>
      <c r="AV27">
        <f t="shared" si="2"/>
        <v>311</v>
      </c>
      <c r="AW27">
        <f t="shared" si="41"/>
        <v>1.6E-2</v>
      </c>
      <c r="AX27">
        <f t="shared" si="42"/>
        <v>-0.01</v>
      </c>
      <c r="AY27">
        <f t="shared" si="43"/>
        <v>-1.466</v>
      </c>
      <c r="AZ27">
        <f>AY27*AR27*180/PI()</f>
        <v>-3.6118113496743445</v>
      </c>
      <c r="BA27">
        <f t="shared" si="6"/>
        <v>382</v>
      </c>
      <c r="BB27">
        <f t="shared" ref="BB27:BC27" si="86">FIND(",",$A27,BA27+1)</f>
        <v>387</v>
      </c>
      <c r="BC27">
        <f t="shared" si="86"/>
        <v>394</v>
      </c>
      <c r="BD27">
        <f t="shared" si="8"/>
        <v>403</v>
      </c>
      <c r="BE27">
        <f t="shared" si="9"/>
        <v>0.01</v>
      </c>
      <c r="BF27">
        <f t="shared" si="10"/>
        <v>1.9E-2</v>
      </c>
      <c r="BG27">
        <f t="shared" si="11"/>
        <v>-2E-3</v>
      </c>
      <c r="BH27">
        <f t="shared" ref="BH27:BJ27" si="87">BE27*$AR29^2</f>
        <v>3.0249999993801623E-5</v>
      </c>
      <c r="BI27">
        <f t="shared" si="87"/>
        <v>5.7474999988223085E-5</v>
      </c>
      <c r="BJ27">
        <f t="shared" si="87"/>
        <v>-6.0499999987603246E-6</v>
      </c>
    </row>
    <row r="28" spans="1:62" x14ac:dyDescent="0.3">
      <c r="A28" t="s">
        <v>26</v>
      </c>
      <c r="AP28" t="str">
        <f>MID(A28,12,12)</f>
        <v>21:26:09.064</v>
      </c>
      <c r="AQ28">
        <f>TIMEVALUE(AP28)</f>
        <v>0.89316046296296303</v>
      </c>
      <c r="AR28">
        <f t="shared" si="12"/>
        <v>5.6000000000366867E-2</v>
      </c>
      <c r="AS28">
        <f t="shared" si="0"/>
        <v>289</v>
      </c>
      <c r="AT28">
        <f t="shared" ref="AT28:AU28" si="88">FIND(",",$A28,AS28+1)</f>
        <v>294</v>
      </c>
      <c r="AU28">
        <f t="shared" si="88"/>
        <v>302</v>
      </c>
      <c r="AV28">
        <f t="shared" si="2"/>
        <v>311</v>
      </c>
      <c r="AW28">
        <f t="shared" si="41"/>
        <v>1.4999999999999999E-2</v>
      </c>
      <c r="AX28">
        <f t="shared" si="42"/>
        <v>-0.01</v>
      </c>
      <c r="AY28">
        <f t="shared" si="43"/>
        <v>-1.383</v>
      </c>
      <c r="AZ28">
        <f>AY28*AR28*180/PI()</f>
        <v>-4.4374435317582703</v>
      </c>
      <c r="BA28">
        <f t="shared" si="6"/>
        <v>382</v>
      </c>
      <c r="BB28">
        <f t="shared" ref="BB28:BC28" si="89">FIND(",",$A28,BA28+1)</f>
        <v>387</v>
      </c>
      <c r="BC28">
        <f t="shared" si="89"/>
        <v>394</v>
      </c>
      <c r="BD28">
        <f t="shared" si="8"/>
        <v>402</v>
      </c>
      <c r="BE28">
        <f t="shared" si="9"/>
        <v>1.6E-2</v>
      </c>
      <c r="BF28">
        <f t="shared" si="10"/>
        <v>1.2E-2</v>
      </c>
      <c r="BG28">
        <f t="shared" si="11"/>
        <v>7.0000000000000001E-3</v>
      </c>
      <c r="BH28">
        <f t="shared" ref="BH28:BJ28" si="90">BE28*$AR30^2</f>
        <v>3.097599999365286E-5</v>
      </c>
      <c r="BI28">
        <f t="shared" si="90"/>
        <v>2.3231999995239648E-5</v>
      </c>
      <c r="BJ28">
        <f t="shared" si="90"/>
        <v>1.3551999997223128E-5</v>
      </c>
    </row>
    <row r="29" spans="1:62" x14ac:dyDescent="0.3">
      <c r="A29" t="s">
        <v>27</v>
      </c>
      <c r="AP29" t="str">
        <f>MID(A29,12,12)</f>
        <v>21:26:09.119</v>
      </c>
      <c r="AQ29">
        <f>TIMEVALUE(AP29)</f>
        <v>0.89316109953703704</v>
      </c>
      <c r="AR29">
        <f t="shared" si="12"/>
        <v>5.4999999994365112E-2</v>
      </c>
      <c r="AS29">
        <f t="shared" si="0"/>
        <v>289</v>
      </c>
      <c r="AT29">
        <f t="shared" ref="AT29:AU29" si="91">FIND(",",$A29,AS29+1)</f>
        <v>294</v>
      </c>
      <c r="AU29">
        <f t="shared" si="91"/>
        <v>302</v>
      </c>
      <c r="AV29">
        <f t="shared" si="2"/>
        <v>311</v>
      </c>
      <c r="AW29">
        <f t="shared" si="41"/>
        <v>1.4999999999999999E-2</v>
      </c>
      <c r="AX29">
        <f t="shared" si="42"/>
        <v>-6.0000000000000001E-3</v>
      </c>
      <c r="AY29">
        <f t="shared" si="43"/>
        <v>-1.5620000000000001</v>
      </c>
      <c r="AZ29">
        <f>AY29*AR29*180/PI()</f>
        <v>-4.9222804174646022</v>
      </c>
      <c r="BA29">
        <f t="shared" si="6"/>
        <v>382</v>
      </c>
      <c r="BB29">
        <f t="shared" ref="BB29:BC29" si="92">FIND(",",$A29,BA29+1)</f>
        <v>388</v>
      </c>
      <c r="BC29">
        <f t="shared" si="92"/>
        <v>395</v>
      </c>
      <c r="BD29">
        <f t="shared" si="8"/>
        <v>404</v>
      </c>
      <c r="BE29">
        <f t="shared" si="9"/>
        <v>-1.4999999999999999E-2</v>
      </c>
      <c r="BF29">
        <f t="shared" si="10"/>
        <v>1.2999999999999999E-2</v>
      </c>
      <c r="BG29">
        <f t="shared" si="11"/>
        <v>-1E-3</v>
      </c>
      <c r="BH29">
        <f t="shared" ref="BH29:BJ29" si="93">BE29*$AR31^2</f>
        <v>-4.7040000016731445E-5</v>
      </c>
      <c r="BI29">
        <f t="shared" si="93"/>
        <v>4.0768000014500587E-5</v>
      </c>
      <c r="BJ29">
        <f t="shared" si="93"/>
        <v>-3.1360000011154299E-6</v>
      </c>
    </row>
    <row r="30" spans="1:62" x14ac:dyDescent="0.3">
      <c r="A30" t="s">
        <v>28</v>
      </c>
      <c r="AP30" t="str">
        <f>MID(A30,12,12)</f>
        <v>21:26:09.163</v>
      </c>
      <c r="AQ30">
        <f>TIMEVALUE(AP30)</f>
        <v>0.89316160879629625</v>
      </c>
      <c r="AR30">
        <f t="shared" si="12"/>
        <v>4.399999999549209E-2</v>
      </c>
      <c r="AS30">
        <f t="shared" si="0"/>
        <v>289</v>
      </c>
      <c r="AT30">
        <f t="shared" ref="AT30:AU30" si="94">FIND(",",$A30,AS30+1)</f>
        <v>294</v>
      </c>
      <c r="AU30">
        <f t="shared" si="94"/>
        <v>301</v>
      </c>
      <c r="AV30">
        <f t="shared" si="2"/>
        <v>310</v>
      </c>
      <c r="AW30">
        <f t="shared" si="41"/>
        <v>1.6E-2</v>
      </c>
      <c r="AX30">
        <f t="shared" si="42"/>
        <v>8.9999999999999993E-3</v>
      </c>
      <c r="AY30">
        <f t="shared" si="43"/>
        <v>-1.623</v>
      </c>
      <c r="AZ30">
        <f>AY30*AR30*180/PI()</f>
        <v>-4.0916062061690397</v>
      </c>
      <c r="BA30">
        <f t="shared" si="6"/>
        <v>381</v>
      </c>
      <c r="BB30">
        <f t="shared" ref="BB30:BC30" si="95">FIND(",",$A30,BA30+1)</f>
        <v>387</v>
      </c>
      <c r="BC30">
        <f t="shared" si="95"/>
        <v>394</v>
      </c>
      <c r="BD30">
        <f t="shared" si="8"/>
        <v>403</v>
      </c>
      <c r="BE30">
        <f t="shared" si="9"/>
        <v>-3.0000000000000001E-3</v>
      </c>
      <c r="BF30">
        <f t="shared" si="10"/>
        <v>3.3000000000000002E-2</v>
      </c>
      <c r="BG30">
        <f t="shared" si="11"/>
        <v>-4.0000000000000001E-3</v>
      </c>
      <c r="BH30">
        <f t="shared" ref="BH30:BJ30" si="96">BE30*$AR32^2</f>
        <v>-9.4080000001232674E-6</v>
      </c>
      <c r="BI30">
        <f t="shared" si="96"/>
        <v>1.0348800000135594E-4</v>
      </c>
      <c r="BJ30">
        <f t="shared" si="96"/>
        <v>-1.2544000000164355E-5</v>
      </c>
    </row>
    <row r="31" spans="1:62" x14ac:dyDescent="0.3">
      <c r="A31" t="s">
        <v>29</v>
      </c>
      <c r="AP31" t="str">
        <f>MID(A31,12,12)</f>
        <v>21:26:09.219</v>
      </c>
      <c r="AQ31">
        <f>TIMEVALUE(AP31)</f>
        <v>0.89316225694444451</v>
      </c>
      <c r="AR31">
        <f t="shared" si="12"/>
        <v>5.6000000009959194E-2</v>
      </c>
      <c r="AS31">
        <f t="shared" si="0"/>
        <v>289</v>
      </c>
      <c r="AT31">
        <f t="shared" ref="AT31:AU31" si="97">FIND(",",$A31,AS31+1)</f>
        <v>294</v>
      </c>
      <c r="AU31">
        <f t="shared" si="97"/>
        <v>302</v>
      </c>
      <c r="AV31">
        <f t="shared" si="2"/>
        <v>311</v>
      </c>
      <c r="AW31">
        <f t="shared" si="41"/>
        <v>1.7000000000000001E-2</v>
      </c>
      <c r="AX31">
        <f t="shared" si="42"/>
        <v>-4.0000000000000001E-3</v>
      </c>
      <c r="AY31">
        <f t="shared" si="43"/>
        <v>-1.619</v>
      </c>
      <c r="AZ31">
        <f>AY31*AR31*180/PI()</f>
        <v>-5.1946645546979289</v>
      </c>
      <c r="BA31">
        <f t="shared" si="6"/>
        <v>382</v>
      </c>
      <c r="BB31">
        <f t="shared" ref="BB31:BC31" si="98">FIND(",",$A31,BA31+1)</f>
        <v>387</v>
      </c>
      <c r="BC31">
        <f t="shared" si="98"/>
        <v>394</v>
      </c>
      <c r="BD31">
        <f t="shared" si="8"/>
        <v>403</v>
      </c>
      <c r="BE31">
        <f t="shared" si="9"/>
        <v>1.6E-2</v>
      </c>
      <c r="BF31">
        <f t="shared" si="10"/>
        <v>1.0999999999999999E-2</v>
      </c>
      <c r="BG31">
        <f t="shared" si="11"/>
        <v>-3.0000000000000001E-3</v>
      </c>
      <c r="BH31">
        <f t="shared" ref="BH31:BJ31" si="99">BE31*$AR33^2</f>
        <v>3.097599999365286E-5</v>
      </c>
      <c r="BI31">
        <f t="shared" si="99"/>
        <v>2.1295999995636341E-5</v>
      </c>
      <c r="BJ31">
        <f t="shared" si="99"/>
        <v>-5.8079999988099121E-6</v>
      </c>
    </row>
    <row r="32" spans="1:62" x14ac:dyDescent="0.3">
      <c r="A32" t="s">
        <v>30</v>
      </c>
      <c r="AP32" t="str">
        <f>MID(A32,12,12)</f>
        <v>21:26:09.275</v>
      </c>
      <c r="AQ32">
        <f>TIMEVALUE(AP32)</f>
        <v>0.89316290509259266</v>
      </c>
      <c r="AR32">
        <f t="shared" si="12"/>
        <v>5.6000000000366867E-2</v>
      </c>
      <c r="AS32">
        <f t="shared" si="0"/>
        <v>289</v>
      </c>
      <c r="AT32">
        <f t="shared" ref="AT32:AU32" si="100">FIND(",",$A32,AS32+1)</f>
        <v>294</v>
      </c>
      <c r="AU32">
        <f t="shared" si="100"/>
        <v>301</v>
      </c>
      <c r="AV32">
        <f t="shared" si="2"/>
        <v>310</v>
      </c>
      <c r="AW32">
        <f t="shared" si="41"/>
        <v>3.3000000000000002E-2</v>
      </c>
      <c r="AX32">
        <f t="shared" si="42"/>
        <v>0.01</v>
      </c>
      <c r="AY32">
        <f t="shared" si="43"/>
        <v>-1.6220000000000001</v>
      </c>
      <c r="AZ32">
        <f>AY32*AR32*180/PI()</f>
        <v>-5.2042902447663879</v>
      </c>
      <c r="BA32">
        <f t="shared" si="6"/>
        <v>381</v>
      </c>
      <c r="BB32">
        <f t="shared" ref="BB32:BC32" si="101">FIND(",",$A32,BA32+1)</f>
        <v>386</v>
      </c>
      <c r="BC32">
        <f t="shared" si="101"/>
        <v>393</v>
      </c>
      <c r="BD32">
        <f t="shared" si="8"/>
        <v>402</v>
      </c>
      <c r="BE32">
        <f t="shared" si="9"/>
        <v>8.7999999999999995E-2</v>
      </c>
      <c r="BF32">
        <f t="shared" si="10"/>
        <v>1.2E-2</v>
      </c>
      <c r="BG32">
        <f t="shared" si="11"/>
        <v>-2E-3</v>
      </c>
      <c r="BH32">
        <f t="shared" ref="BH32:BJ32" si="102">BE32*$AR34^2</f>
        <v>2.661999999454543E-4</v>
      </c>
      <c r="BI32">
        <f t="shared" si="102"/>
        <v>3.6299999992561948E-5</v>
      </c>
      <c r="BJ32">
        <f t="shared" si="102"/>
        <v>-6.0499999987603246E-6</v>
      </c>
    </row>
    <row r="33" spans="1:62" x14ac:dyDescent="0.3">
      <c r="A33" t="s">
        <v>31</v>
      </c>
      <c r="AP33" t="str">
        <f>MID(A33,12,12)</f>
        <v>21:26:09.319</v>
      </c>
      <c r="AQ33">
        <f>TIMEVALUE(AP33)</f>
        <v>0.89316341435185187</v>
      </c>
      <c r="AR33">
        <f t="shared" si="12"/>
        <v>4.399999999549209E-2</v>
      </c>
      <c r="AS33">
        <f t="shared" si="0"/>
        <v>290</v>
      </c>
      <c r="AT33">
        <f t="shared" ref="AT33:AU33" si="103">FIND(",",$A33,AS33+1)</f>
        <v>295</v>
      </c>
      <c r="AU33">
        <f t="shared" si="103"/>
        <v>303</v>
      </c>
      <c r="AV33">
        <f t="shared" si="2"/>
        <v>312</v>
      </c>
      <c r="AW33">
        <f t="shared" si="41"/>
        <v>1.2E-2</v>
      </c>
      <c r="AX33">
        <f t="shared" si="42"/>
        <v>-4.0000000000000001E-3</v>
      </c>
      <c r="AY33">
        <f t="shared" si="43"/>
        <v>-0.74099999999999999</v>
      </c>
      <c r="AZ33">
        <f>AY33*AR33*180/PI()</f>
        <v>-1.8680715950531475</v>
      </c>
      <c r="BA33">
        <f t="shared" si="6"/>
        <v>382</v>
      </c>
      <c r="BB33">
        <f t="shared" ref="BB33:BC33" si="104">FIND(",",$A33,BA33+1)</f>
        <v>387</v>
      </c>
      <c r="BC33">
        <f t="shared" si="104"/>
        <v>395</v>
      </c>
      <c r="BD33">
        <f t="shared" si="8"/>
        <v>403</v>
      </c>
      <c r="BE33">
        <f t="shared" si="9"/>
        <v>0.22500000000000001</v>
      </c>
      <c r="BF33">
        <f t="shared" si="10"/>
        <v>-4.7E-2</v>
      </c>
      <c r="BG33">
        <f t="shared" si="11"/>
        <v>6.0000000000000001E-3</v>
      </c>
      <c r="BH33">
        <f t="shared" ref="BH33:BJ33" si="105">BE33*$AR35^2</f>
        <v>7.0560000025097168E-4</v>
      </c>
      <c r="BI33">
        <f t="shared" si="105"/>
        <v>-1.473920000524252E-4</v>
      </c>
      <c r="BJ33">
        <f t="shared" si="105"/>
        <v>1.8816000006692577E-5</v>
      </c>
    </row>
    <row r="34" spans="1:62" x14ac:dyDescent="0.3">
      <c r="A34" t="s">
        <v>32</v>
      </c>
      <c r="AP34" t="str">
        <f>MID(A34,12,12)</f>
        <v>21:26:09.374</v>
      </c>
      <c r="AQ34">
        <f>TIMEVALUE(AP34)</f>
        <v>0.89316405092592588</v>
      </c>
      <c r="AR34">
        <f t="shared" si="12"/>
        <v>5.4999999994365112E-2</v>
      </c>
      <c r="AS34">
        <f t="shared" si="0"/>
        <v>289</v>
      </c>
      <c r="AT34">
        <f t="shared" ref="AT34:AU34" si="106">FIND(",",$A34,AS34+1)</f>
        <v>294</v>
      </c>
      <c r="AU34">
        <f t="shared" si="106"/>
        <v>301</v>
      </c>
      <c r="AV34">
        <f t="shared" si="2"/>
        <v>310</v>
      </c>
      <c r="AW34">
        <f t="shared" si="41"/>
        <v>8.9999999999999993E-3</v>
      </c>
      <c r="AX34">
        <f t="shared" si="42"/>
        <v>2E-3</v>
      </c>
      <c r="AY34">
        <f t="shared" si="43"/>
        <v>-0.42099999999999999</v>
      </c>
      <c r="AZ34">
        <f>AY34*AR34*180/PI()</f>
        <v>-1.326683774489499</v>
      </c>
      <c r="BA34">
        <f t="shared" si="6"/>
        <v>380</v>
      </c>
      <c r="BB34">
        <f t="shared" ref="BB34:BC34" si="107">FIND(",",$A34,BA34+1)</f>
        <v>385</v>
      </c>
      <c r="BC34">
        <f t="shared" si="107"/>
        <v>392</v>
      </c>
      <c r="BD34">
        <f t="shared" si="8"/>
        <v>400</v>
      </c>
      <c r="BE34">
        <f t="shared" si="9"/>
        <v>5.8999999999999997E-2</v>
      </c>
      <c r="BF34">
        <f t="shared" si="10"/>
        <v>7.0000000000000001E-3</v>
      </c>
      <c r="BG34">
        <f t="shared" si="11"/>
        <v>2E-3</v>
      </c>
      <c r="BH34">
        <f t="shared" ref="BH34:BJ34" si="108">BE34*$AR36^2</f>
        <v>1.0407599996570896E-4</v>
      </c>
      <c r="BI34">
        <f t="shared" si="108"/>
        <v>1.2347999995931573E-5</v>
      </c>
      <c r="BJ34">
        <f t="shared" si="108"/>
        <v>3.5279999988375921E-6</v>
      </c>
    </row>
    <row r="35" spans="1:62" x14ac:dyDescent="0.3">
      <c r="A35" t="s">
        <v>33</v>
      </c>
      <c r="AP35" t="str">
        <f>MID(A35,12,12)</f>
        <v>21:26:09.430</v>
      </c>
      <c r="AQ35">
        <f>TIMEVALUE(AP35)</f>
        <v>0.89316469907407414</v>
      </c>
      <c r="AR35">
        <f t="shared" si="12"/>
        <v>5.6000000009959194E-2</v>
      </c>
      <c r="AS35">
        <f t="shared" si="0"/>
        <v>289</v>
      </c>
      <c r="AT35">
        <f t="shared" ref="AT35:AU35" si="109">FIND(",",$A35,AS35+1)</f>
        <v>295</v>
      </c>
      <c r="AU35">
        <f t="shared" si="109"/>
        <v>302</v>
      </c>
      <c r="AV35">
        <f t="shared" si="2"/>
        <v>311</v>
      </c>
      <c r="AW35">
        <f t="shared" si="41"/>
        <v>-7.0000000000000001E-3</v>
      </c>
      <c r="AX35">
        <f t="shared" si="42"/>
        <v>6.0000000000000001E-3</v>
      </c>
      <c r="AY35">
        <f t="shared" si="43"/>
        <v>-3.0000000000000001E-3</v>
      </c>
      <c r="AZ35">
        <f>AY35*AR35*180/PI()</f>
        <v>-9.6256909599096909E-3</v>
      </c>
      <c r="BA35">
        <f t="shared" si="6"/>
        <v>381</v>
      </c>
      <c r="BB35">
        <f t="shared" ref="BB35:BC35" si="110">FIND(",",$A35,BA35+1)</f>
        <v>386</v>
      </c>
      <c r="BC35">
        <f t="shared" si="110"/>
        <v>393</v>
      </c>
      <c r="BD35">
        <f t="shared" si="8"/>
        <v>401</v>
      </c>
      <c r="BE35">
        <f t="shared" si="9"/>
        <v>0</v>
      </c>
      <c r="BF35">
        <f t="shared" si="10"/>
        <v>8.9999999999999993E-3</v>
      </c>
      <c r="BG35">
        <f t="shared" si="11"/>
        <v>2E-3</v>
      </c>
      <c r="BH35">
        <f t="shared" ref="BH35:BJ35" si="111">BE35*$AR37^2</f>
        <v>0</v>
      </c>
      <c r="BI35">
        <f t="shared" si="111"/>
        <v>2.8224000000369797E-5</v>
      </c>
      <c r="BJ35">
        <f t="shared" si="111"/>
        <v>6.2720000000821777E-6</v>
      </c>
    </row>
    <row r="36" spans="1:62" x14ac:dyDescent="0.3">
      <c r="A36" t="s">
        <v>34</v>
      </c>
      <c r="AP36" t="str">
        <f>MID(A36,12,12)</f>
        <v>21:26:09.472</v>
      </c>
      <c r="AQ36">
        <f>TIMEVALUE(AP36)</f>
        <v>0.89316518518518517</v>
      </c>
      <c r="AR36">
        <f t="shared" si="12"/>
        <v>4.1999999993080905E-2</v>
      </c>
      <c r="AS36">
        <f t="shared" si="0"/>
        <v>289</v>
      </c>
      <c r="AT36">
        <f t="shared" ref="AT36:AU36" si="112">FIND(",",$A36,AS36+1)</f>
        <v>295</v>
      </c>
      <c r="AU36">
        <f t="shared" si="112"/>
        <v>303</v>
      </c>
      <c r="AV36">
        <f t="shared" si="2"/>
        <v>312</v>
      </c>
      <c r="AW36">
        <f t="shared" si="41"/>
        <v>-1E-3</v>
      </c>
      <c r="AX36">
        <f t="shared" si="42"/>
        <v>-1E-3</v>
      </c>
      <c r="AY36">
        <f t="shared" si="43"/>
        <v>-4.0000000000000001E-3</v>
      </c>
      <c r="AZ36">
        <f>AY36*AR36*180/PI()</f>
        <v>-9.6256909566120909E-3</v>
      </c>
      <c r="BA36">
        <f t="shared" si="6"/>
        <v>382</v>
      </c>
      <c r="BB36">
        <f t="shared" ref="BB36:BC36" si="113">FIND(",",$A36,BA36+1)</f>
        <v>387</v>
      </c>
      <c r="BC36">
        <f t="shared" si="113"/>
        <v>394</v>
      </c>
      <c r="BD36">
        <f t="shared" si="8"/>
        <v>403</v>
      </c>
      <c r="BE36">
        <f t="shared" si="9"/>
        <v>3.0000000000000001E-3</v>
      </c>
      <c r="BF36">
        <f t="shared" si="10"/>
        <v>6.0000000000000001E-3</v>
      </c>
      <c r="BG36">
        <f t="shared" si="11"/>
        <v>-4.0000000000000001E-3</v>
      </c>
      <c r="BH36">
        <f t="shared" ref="BH36:BJ36" si="114">BE36*$AR38^2</f>
        <v>9.7469999988974935E-6</v>
      </c>
      <c r="BI36">
        <f t="shared" si="114"/>
        <v>1.9493999997794987E-5</v>
      </c>
      <c r="BJ36">
        <f t="shared" si="114"/>
        <v>-1.299599999852999E-5</v>
      </c>
    </row>
    <row r="37" spans="1:62" x14ac:dyDescent="0.3">
      <c r="A37" t="s">
        <v>35</v>
      </c>
      <c r="AP37" t="str">
        <f>MID(A37,12,12)</f>
        <v>21:26:09.528</v>
      </c>
      <c r="AQ37">
        <f>TIMEVALUE(AP37)</f>
        <v>0.89316583333333333</v>
      </c>
      <c r="AR37">
        <f t="shared" si="12"/>
        <v>5.6000000000366867E-2</v>
      </c>
      <c r="AS37">
        <f t="shared" si="0"/>
        <v>289</v>
      </c>
      <c r="AT37">
        <f t="shared" ref="AT37:AU37" si="115">FIND(",",$A37,AS37+1)</f>
        <v>294</v>
      </c>
      <c r="AU37">
        <f t="shared" si="115"/>
        <v>301</v>
      </c>
      <c r="AV37">
        <f t="shared" si="2"/>
        <v>309</v>
      </c>
      <c r="AW37">
        <f t="shared" si="41"/>
        <v>6.0000000000000001E-3</v>
      </c>
      <c r="AX37">
        <f t="shared" si="42"/>
        <v>3.0000000000000001E-3</v>
      </c>
      <c r="AY37">
        <f t="shared" si="43"/>
        <v>1E-3</v>
      </c>
      <c r="AZ37">
        <f>AY37*AR37*180/PI()</f>
        <v>3.20856365275363E-3</v>
      </c>
      <c r="BA37">
        <f t="shared" si="6"/>
        <v>379</v>
      </c>
      <c r="BB37">
        <f t="shared" ref="BB37:BC37" si="116">FIND(",",$A37,BA37+1)</f>
        <v>384</v>
      </c>
      <c r="BC37">
        <f t="shared" si="116"/>
        <v>391</v>
      </c>
      <c r="BD37">
        <f t="shared" si="8"/>
        <v>399</v>
      </c>
      <c r="BE37">
        <f t="shared" si="9"/>
        <v>1E-3</v>
      </c>
      <c r="BF37">
        <f t="shared" si="10"/>
        <v>6.0000000000000001E-3</v>
      </c>
      <c r="BG37">
        <f t="shared" si="11"/>
        <v>0</v>
      </c>
      <c r="BH37">
        <f t="shared" ref="BH37:BJ37" si="117">BE37*$AR39^2</f>
        <v>1.7640000002245516E-6</v>
      </c>
      <c r="BI37">
        <f t="shared" si="117"/>
        <v>1.0584000001347308E-5</v>
      </c>
      <c r="BJ37">
        <f t="shared" si="117"/>
        <v>0</v>
      </c>
    </row>
    <row r="38" spans="1:62" x14ac:dyDescent="0.3">
      <c r="A38" t="s">
        <v>36</v>
      </c>
      <c r="AP38" t="str">
        <f>MID(A38,12,12)</f>
        <v>21:26:09.585</v>
      </c>
      <c r="AQ38">
        <f>TIMEVALUE(AP38)</f>
        <v>0.89316649305555551</v>
      </c>
      <c r="AR38">
        <f t="shared" si="12"/>
        <v>5.6999999996776296E-2</v>
      </c>
      <c r="AS38">
        <f t="shared" si="0"/>
        <v>289</v>
      </c>
      <c r="AT38">
        <f t="shared" ref="AT38:AU38" si="118">FIND(",",$A38,AS38+1)</f>
        <v>294</v>
      </c>
      <c r="AU38">
        <f t="shared" si="118"/>
        <v>301</v>
      </c>
      <c r="AV38">
        <f t="shared" si="2"/>
        <v>310</v>
      </c>
      <c r="AW38">
        <f t="shared" si="41"/>
        <v>7.0000000000000001E-3</v>
      </c>
      <c r="AX38">
        <f t="shared" si="42"/>
        <v>8.9999999999999993E-3</v>
      </c>
      <c r="AY38">
        <f t="shared" si="43"/>
        <v>-1E-3</v>
      </c>
      <c r="AZ38">
        <f>AY38*AR38*180/PI()</f>
        <v>-3.265859432060988E-3</v>
      </c>
      <c r="BA38">
        <f t="shared" si="6"/>
        <v>380</v>
      </c>
      <c r="BB38">
        <f t="shared" ref="BB38:BC38" si="119">FIND(",",$A38,BA38+1)</f>
        <v>385</v>
      </c>
      <c r="BC38">
        <f t="shared" si="119"/>
        <v>392</v>
      </c>
      <c r="BD38">
        <f t="shared" si="8"/>
        <v>401</v>
      </c>
      <c r="BE38">
        <f t="shared" si="9"/>
        <v>4.0000000000000001E-3</v>
      </c>
      <c r="BF38">
        <f t="shared" si="10"/>
        <v>3.0000000000000001E-3</v>
      </c>
      <c r="BG38">
        <f t="shared" si="11"/>
        <v>-2E-3</v>
      </c>
      <c r="BH38">
        <f t="shared" ref="BH38:BJ38" si="120">BE38*$AR40^2</f>
        <v>1.2996000002904092E-5</v>
      </c>
      <c r="BI38">
        <f t="shared" si="120"/>
        <v>9.747000002178069E-6</v>
      </c>
      <c r="BJ38">
        <f t="shared" si="120"/>
        <v>-6.498000001452046E-6</v>
      </c>
    </row>
    <row r="39" spans="1:62" x14ac:dyDescent="0.3">
      <c r="A39" t="s">
        <v>37</v>
      </c>
      <c r="AP39" t="str">
        <f>MID(A39,12,12)</f>
        <v>21:26:09.627</v>
      </c>
      <c r="AQ39">
        <f>TIMEVALUE(AP39)</f>
        <v>0.89316697916666665</v>
      </c>
      <c r="AR39">
        <f t="shared" si="12"/>
        <v>4.2000000002673232E-2</v>
      </c>
      <c r="AS39">
        <f t="shared" si="0"/>
        <v>289</v>
      </c>
      <c r="AT39">
        <f t="shared" ref="AT39:AU39" si="121">FIND(",",$A39,AS39+1)</f>
        <v>295</v>
      </c>
      <c r="AU39">
        <f t="shared" si="121"/>
        <v>303</v>
      </c>
      <c r="AV39">
        <f t="shared" si="2"/>
        <v>311</v>
      </c>
      <c r="AW39">
        <f t="shared" si="41"/>
        <v>-2E-3</v>
      </c>
      <c r="AX39">
        <f t="shared" si="42"/>
        <v>-3.0000000000000001E-3</v>
      </c>
      <c r="AY39">
        <f t="shared" si="43"/>
        <v>1E-3</v>
      </c>
      <c r="AZ39">
        <f>AY39*AR39*180/PI()</f>
        <v>2.4064227397026226E-3</v>
      </c>
      <c r="BA39">
        <f t="shared" si="6"/>
        <v>381</v>
      </c>
      <c r="BB39">
        <f t="shared" ref="BB39:BC39" si="122">FIND(",",$A39,BA39+1)</f>
        <v>386</v>
      </c>
      <c r="BC39">
        <f t="shared" si="122"/>
        <v>393</v>
      </c>
      <c r="BD39">
        <f t="shared" si="8"/>
        <v>401</v>
      </c>
      <c r="BE39">
        <f t="shared" si="9"/>
        <v>4.0000000000000001E-3</v>
      </c>
      <c r="BF39">
        <f t="shared" si="10"/>
        <v>5.0000000000000001E-3</v>
      </c>
      <c r="BG39">
        <f t="shared" si="11"/>
        <v>1E-3</v>
      </c>
      <c r="BH39">
        <f t="shared" ref="BH39:BJ39" si="123">BE39*$AR41^2</f>
        <v>1.2543999995866995E-5</v>
      </c>
      <c r="BI39">
        <f t="shared" si="123"/>
        <v>1.5679999994833745E-5</v>
      </c>
      <c r="BJ39">
        <f t="shared" si="123"/>
        <v>3.1359999989667487E-6</v>
      </c>
    </row>
    <row r="40" spans="1:62" x14ac:dyDescent="0.3">
      <c r="A40" t="s">
        <v>38</v>
      </c>
      <c r="AP40" t="str">
        <f>MID(A40,12,12)</f>
        <v>21:26:09.684</v>
      </c>
      <c r="AQ40">
        <f>TIMEVALUE(AP40)</f>
        <v>0.89316763888888895</v>
      </c>
      <c r="AR40">
        <f t="shared" si="12"/>
        <v>5.7000000006368623E-2</v>
      </c>
      <c r="AS40">
        <f t="shared" si="0"/>
        <v>289</v>
      </c>
      <c r="AT40">
        <f t="shared" ref="AT40:AU40" si="124">FIND(",",$A40,AS40+1)</f>
        <v>294</v>
      </c>
      <c r="AU40">
        <f t="shared" si="124"/>
        <v>302</v>
      </c>
      <c r="AV40">
        <f t="shared" si="2"/>
        <v>310</v>
      </c>
      <c r="AW40">
        <f t="shared" si="41"/>
        <v>1E-3</v>
      </c>
      <c r="AX40">
        <f t="shared" si="42"/>
        <v>-4.0000000000000001E-3</v>
      </c>
      <c r="AY40">
        <f t="shared" si="43"/>
        <v>1E-3</v>
      </c>
      <c r="AZ40">
        <f>AY40*AR40*180/PI()</f>
        <v>3.2658594326105878E-3</v>
      </c>
      <c r="BA40">
        <f t="shared" si="6"/>
        <v>380</v>
      </c>
      <c r="BB40">
        <f t="shared" ref="BB40:BC40" si="125">FIND(",",$A40,BA40+1)</f>
        <v>385</v>
      </c>
      <c r="BC40">
        <f t="shared" si="125"/>
        <v>392</v>
      </c>
      <c r="BD40">
        <f t="shared" si="8"/>
        <v>401</v>
      </c>
      <c r="BE40">
        <f t="shared" si="9"/>
        <v>6.0000000000000001E-3</v>
      </c>
      <c r="BF40">
        <f t="shared" si="10"/>
        <v>3.0000000000000001E-3</v>
      </c>
      <c r="BG40">
        <f t="shared" si="11"/>
        <v>-3.0000000000000001E-3</v>
      </c>
      <c r="BH40">
        <f t="shared" ref="BH40:BJ40" si="126">BE40*$AR42^2</f>
        <v>1.1093999999526653E-5</v>
      </c>
      <c r="BI40">
        <f t="shared" si="126"/>
        <v>5.5469999997633267E-6</v>
      </c>
      <c r="BJ40">
        <f t="shared" si="126"/>
        <v>-5.5469999997633267E-6</v>
      </c>
    </row>
    <row r="41" spans="1:62" x14ac:dyDescent="0.3">
      <c r="A41" t="s">
        <v>39</v>
      </c>
      <c r="AP41" t="str">
        <f>MID(A41,12,12)</f>
        <v>21:26:09.740</v>
      </c>
      <c r="AQ41">
        <f>TIMEVALUE(AP41)</f>
        <v>0.89316828703703699</v>
      </c>
      <c r="AR41">
        <f t="shared" si="12"/>
        <v>5.599999999077454E-2</v>
      </c>
      <c r="AS41">
        <f t="shared" si="0"/>
        <v>289</v>
      </c>
      <c r="AT41">
        <f t="shared" ref="AT41:AU41" si="127">FIND(",",$A41,AS41+1)</f>
        <v>295</v>
      </c>
      <c r="AU41">
        <f t="shared" si="127"/>
        <v>302</v>
      </c>
      <c r="AV41">
        <f t="shared" si="2"/>
        <v>311</v>
      </c>
      <c r="AW41">
        <f t="shared" si="41"/>
        <v>-6.0000000000000001E-3</v>
      </c>
      <c r="AX41">
        <f t="shared" si="42"/>
        <v>1E-3</v>
      </c>
      <c r="AY41">
        <f t="shared" si="43"/>
        <v>-4.0000000000000001E-3</v>
      </c>
      <c r="AZ41">
        <f>AY41*AR41*180/PI()</f>
        <v>-1.2834254608816121E-2</v>
      </c>
      <c r="BA41">
        <f t="shared" si="6"/>
        <v>381</v>
      </c>
      <c r="BB41">
        <f t="shared" ref="BB41:BC41" si="128">FIND(",",$A41,BA41+1)</f>
        <v>386</v>
      </c>
      <c r="BC41">
        <f t="shared" si="128"/>
        <v>393</v>
      </c>
      <c r="BD41">
        <f t="shared" si="8"/>
        <v>402</v>
      </c>
      <c r="BE41">
        <f t="shared" si="9"/>
        <v>4.0000000000000001E-3</v>
      </c>
      <c r="BF41">
        <f t="shared" si="10"/>
        <v>2E-3</v>
      </c>
      <c r="BG41">
        <f t="shared" si="11"/>
        <v>-1E-3</v>
      </c>
      <c r="BH41">
        <f t="shared" ref="BH41:BJ41" si="129">BE41*$AR43^2</f>
        <v>1.2100000001741274E-5</v>
      </c>
      <c r="BI41">
        <f t="shared" si="129"/>
        <v>6.0500000008706369E-6</v>
      </c>
      <c r="BJ41">
        <f t="shared" si="129"/>
        <v>-3.0250000004353184E-6</v>
      </c>
    </row>
    <row r="42" spans="1:62" x14ac:dyDescent="0.3">
      <c r="A42" t="s">
        <v>40</v>
      </c>
      <c r="AP42" t="str">
        <f>MID(A42,12,12)</f>
        <v>21:26:09.783</v>
      </c>
      <c r="AQ42">
        <f>TIMEVALUE(AP42)</f>
        <v>0.89316878472222216</v>
      </c>
      <c r="AR42">
        <f t="shared" si="12"/>
        <v>4.2999999999082661E-2</v>
      </c>
      <c r="AS42">
        <f t="shared" si="0"/>
        <v>289</v>
      </c>
      <c r="AT42">
        <f t="shared" ref="AT42:AU42" si="130">FIND(",",$A42,AS42+1)</f>
        <v>294</v>
      </c>
      <c r="AU42">
        <f t="shared" si="130"/>
        <v>302</v>
      </c>
      <c r="AV42">
        <f t="shared" si="2"/>
        <v>311</v>
      </c>
      <c r="AW42">
        <f t="shared" si="41"/>
        <v>5.0000000000000001E-3</v>
      </c>
      <c r="AX42">
        <f t="shared" si="42"/>
        <v>-6.0000000000000001E-3</v>
      </c>
      <c r="AY42">
        <f t="shared" si="43"/>
        <v>-4.0000000000000001E-3</v>
      </c>
      <c r="AZ42">
        <f>AY42*AR42*180/PI()</f>
        <v>-9.8548740760399222E-3</v>
      </c>
      <c r="BA42">
        <f t="shared" si="6"/>
        <v>381</v>
      </c>
      <c r="BB42">
        <f t="shared" ref="BB42:BC42" si="131">FIND(",",$A42,BA42+1)</f>
        <v>386</v>
      </c>
      <c r="BC42">
        <f t="shared" si="131"/>
        <v>393</v>
      </c>
      <c r="BD42">
        <f t="shared" si="8"/>
        <v>402</v>
      </c>
      <c r="BE42">
        <f t="shared" si="9"/>
        <v>5.0000000000000001E-3</v>
      </c>
      <c r="BF42">
        <f t="shared" si="10"/>
        <v>1E-3</v>
      </c>
      <c r="BG42">
        <f t="shared" si="11"/>
        <v>-4.0000000000000001E-3</v>
      </c>
      <c r="BH42">
        <f t="shared" ref="BH42:BJ42" si="132">BE42*$AR44^2</f>
        <v>1.6245000003630117E-5</v>
      </c>
      <c r="BI42">
        <f t="shared" si="132"/>
        <v>3.249000000726023E-6</v>
      </c>
      <c r="BJ42">
        <f t="shared" si="132"/>
        <v>-1.2996000002904092E-5</v>
      </c>
    </row>
    <row r="43" spans="1:62" x14ac:dyDescent="0.3">
      <c r="A43" t="s">
        <v>41</v>
      </c>
      <c r="AP43" t="str">
        <f>MID(A43,12,12)</f>
        <v>21:26:09.838</v>
      </c>
      <c r="AQ43">
        <f>TIMEVALUE(AP43)</f>
        <v>0.89316942129629628</v>
      </c>
      <c r="AR43">
        <f t="shared" si="12"/>
        <v>5.5000000003957439E-2</v>
      </c>
      <c r="AS43">
        <f t="shared" si="0"/>
        <v>289</v>
      </c>
      <c r="AT43">
        <f t="shared" ref="AT43:AU43" si="133">FIND(",",$A43,AS43+1)</f>
        <v>295</v>
      </c>
      <c r="AU43">
        <f t="shared" si="133"/>
        <v>302</v>
      </c>
      <c r="AV43">
        <f t="shared" si="2"/>
        <v>310</v>
      </c>
      <c r="AW43">
        <f t="shared" si="41"/>
        <v>-7.0000000000000001E-3</v>
      </c>
      <c r="AX43">
        <f t="shared" si="42"/>
        <v>1E-3</v>
      </c>
      <c r="AY43">
        <f t="shared" si="43"/>
        <v>1E-3</v>
      </c>
      <c r="AZ43">
        <f>AY43*AR43*180/PI()</f>
        <v>3.1512678734462725E-3</v>
      </c>
      <c r="BA43">
        <f t="shared" si="6"/>
        <v>380</v>
      </c>
      <c r="BB43">
        <f t="shared" ref="BB43:BC43" si="134">FIND(",",$A43,BA43+1)</f>
        <v>385</v>
      </c>
      <c r="BC43">
        <f t="shared" si="134"/>
        <v>392</v>
      </c>
      <c r="BD43">
        <f t="shared" si="8"/>
        <v>401</v>
      </c>
      <c r="BE43">
        <f t="shared" si="9"/>
        <v>5.0000000000000001E-3</v>
      </c>
      <c r="BF43">
        <f t="shared" si="10"/>
        <v>4.0000000000000001E-3</v>
      </c>
      <c r="BG43">
        <f t="shared" si="11"/>
        <v>0</v>
      </c>
      <c r="BH43">
        <f t="shared" ref="BH43:BJ43" si="135">BE43*$AR45^2</f>
        <v>8.819999997093981E-6</v>
      </c>
      <c r="BI43">
        <f t="shared" si="135"/>
        <v>7.0559999976751841E-6</v>
      </c>
      <c r="BJ43">
        <f t="shared" si="135"/>
        <v>0</v>
      </c>
    </row>
    <row r="44" spans="1:62" x14ac:dyDescent="0.3">
      <c r="A44" t="s">
        <v>42</v>
      </c>
      <c r="AP44" t="str">
        <f>MID(A44,12,12)</f>
        <v>21:26:09.895</v>
      </c>
      <c r="AQ44">
        <f>TIMEVALUE(AP44)</f>
        <v>0.89317008101851858</v>
      </c>
      <c r="AR44">
        <f t="shared" si="12"/>
        <v>5.7000000006368623E-2</v>
      </c>
      <c r="AS44">
        <f t="shared" si="0"/>
        <v>289</v>
      </c>
      <c r="AT44">
        <f t="shared" ref="AT44:AU44" si="136">FIND(",",$A44,AS44+1)</f>
        <v>295</v>
      </c>
      <c r="AU44">
        <f t="shared" si="136"/>
        <v>303</v>
      </c>
      <c r="AV44">
        <f t="shared" si="2"/>
        <v>312</v>
      </c>
      <c r="AW44">
        <f t="shared" si="41"/>
        <v>-3.0000000000000001E-3</v>
      </c>
      <c r="AX44">
        <f t="shared" si="42"/>
        <v>-3.0000000000000001E-3</v>
      </c>
      <c r="AY44">
        <f t="shared" si="43"/>
        <v>-3.0000000000000001E-3</v>
      </c>
      <c r="AZ44">
        <f>AY44*AR44*180/PI()</f>
        <v>-9.7975782978317622E-3</v>
      </c>
      <c r="BA44">
        <f t="shared" si="6"/>
        <v>382</v>
      </c>
      <c r="BB44">
        <f t="shared" ref="BB44:BC44" si="137">FIND(",",$A44,BA44+1)</f>
        <v>387</v>
      </c>
      <c r="BC44">
        <f t="shared" si="137"/>
        <v>394</v>
      </c>
      <c r="BD44">
        <f t="shared" si="8"/>
        <v>403</v>
      </c>
      <c r="BE44">
        <f t="shared" si="9"/>
        <v>4.0000000000000001E-3</v>
      </c>
      <c r="BF44">
        <f t="shared" si="10"/>
        <v>1E-3</v>
      </c>
      <c r="BG44">
        <f t="shared" si="11"/>
        <v>-1E-3</v>
      </c>
      <c r="BH44">
        <f t="shared" ref="BH44:BJ44" si="138">BE44*$AR46^2</f>
        <v>1.2544000004461719E-5</v>
      </c>
      <c r="BI44">
        <f t="shared" si="138"/>
        <v>3.1360000011154299E-6</v>
      </c>
      <c r="BJ44">
        <f t="shared" si="138"/>
        <v>-3.1360000011154299E-6</v>
      </c>
    </row>
    <row r="45" spans="1:62" x14ac:dyDescent="0.3">
      <c r="A45" t="s">
        <v>43</v>
      </c>
      <c r="AP45" t="str">
        <f>MID(A45,12,12)</f>
        <v>21:26:09.937</v>
      </c>
      <c r="AQ45">
        <f>TIMEVALUE(AP45)</f>
        <v>0.89317056712962961</v>
      </c>
      <c r="AR45">
        <f t="shared" si="12"/>
        <v>4.1999999993080905E-2</v>
      </c>
      <c r="AS45">
        <f t="shared" si="0"/>
        <v>289</v>
      </c>
      <c r="AT45">
        <f t="shared" ref="AT45:AU45" si="139">FIND(",",$A45,AS45+1)</f>
        <v>294</v>
      </c>
      <c r="AU45">
        <f t="shared" si="139"/>
        <v>302</v>
      </c>
      <c r="AV45">
        <f t="shared" si="2"/>
        <v>311</v>
      </c>
      <c r="AW45">
        <f t="shared" si="41"/>
        <v>0</v>
      </c>
      <c r="AX45">
        <f t="shared" si="42"/>
        <v>-6.0000000000000001E-3</v>
      </c>
      <c r="AY45">
        <f t="shared" si="43"/>
        <v>0</v>
      </c>
      <c r="AZ45">
        <f>AY45*AR45*180/PI()</f>
        <v>0</v>
      </c>
      <c r="BA45">
        <f t="shared" si="6"/>
        <v>381</v>
      </c>
      <c r="BB45">
        <f t="shared" ref="BB45:BC45" si="140">FIND(",",$A45,BA45+1)</f>
        <v>386</v>
      </c>
      <c r="BC45">
        <f t="shared" si="140"/>
        <v>393</v>
      </c>
      <c r="BD45">
        <f t="shared" si="8"/>
        <v>402</v>
      </c>
      <c r="BE45">
        <f t="shared" si="9"/>
        <v>1E-3</v>
      </c>
      <c r="BF45">
        <f t="shared" si="10"/>
        <v>2E-3</v>
      </c>
      <c r="BG45">
        <f t="shared" si="11"/>
        <v>-1E-3</v>
      </c>
      <c r="BH45">
        <f t="shared" ref="BH45:BJ45" si="141">BE45*$AR47^2</f>
        <v>3.2489999996324975E-6</v>
      </c>
      <c r="BI45">
        <f t="shared" si="141"/>
        <v>6.4979999992649951E-6</v>
      </c>
      <c r="BJ45">
        <f t="shared" si="141"/>
        <v>-3.2489999996324975E-6</v>
      </c>
    </row>
    <row r="46" spans="1:62" x14ac:dyDescent="0.3">
      <c r="A46" t="s">
        <v>44</v>
      </c>
      <c r="AP46" t="str">
        <f>MID(A46,12,12)</f>
        <v>21:26:09.993</v>
      </c>
      <c r="AQ46">
        <f>TIMEVALUE(AP46)</f>
        <v>0.89317121527777787</v>
      </c>
      <c r="AR46">
        <f t="shared" si="12"/>
        <v>5.6000000009959194E-2</v>
      </c>
      <c r="AS46">
        <f t="shared" si="0"/>
        <v>289</v>
      </c>
      <c r="AT46">
        <f t="shared" ref="AT46:AU46" si="142">FIND(",",$A46,AS46+1)</f>
        <v>294</v>
      </c>
      <c r="AU46">
        <f t="shared" si="142"/>
        <v>301</v>
      </c>
      <c r="AV46">
        <f t="shared" si="2"/>
        <v>310</v>
      </c>
      <c r="AW46">
        <f t="shared" si="41"/>
        <v>8.0000000000000002E-3</v>
      </c>
      <c r="AX46">
        <f t="shared" si="42"/>
        <v>2E-3</v>
      </c>
      <c r="AY46">
        <f t="shared" si="43"/>
        <v>-5.0000000000000001E-3</v>
      </c>
      <c r="AZ46">
        <f>AY46*AR46*180/PI()</f>
        <v>-1.604281826651615E-2</v>
      </c>
      <c r="BA46">
        <f t="shared" si="6"/>
        <v>380</v>
      </c>
      <c r="BB46">
        <f t="shared" ref="BB46:BC46" si="143">FIND(",",$A46,BA46+1)</f>
        <v>385</v>
      </c>
      <c r="BC46">
        <f t="shared" si="143"/>
        <v>392</v>
      </c>
      <c r="BD46">
        <f t="shared" si="8"/>
        <v>400</v>
      </c>
      <c r="BE46">
        <f t="shared" si="9"/>
        <v>4.0000000000000001E-3</v>
      </c>
      <c r="BF46">
        <f t="shared" si="10"/>
        <v>1E-3</v>
      </c>
      <c r="BG46">
        <f t="shared" si="11"/>
        <v>0</v>
      </c>
      <c r="BH46">
        <f t="shared" ref="BH46:BJ46" si="144">BE46*$AR48^2</f>
        <v>7.0559999976751841E-6</v>
      </c>
      <c r="BI46">
        <f t="shared" si="144"/>
        <v>1.763999999418796E-6</v>
      </c>
      <c r="BJ46">
        <f t="shared" si="144"/>
        <v>0</v>
      </c>
    </row>
    <row r="47" spans="1:62" x14ac:dyDescent="0.3">
      <c r="A47" t="s">
        <v>45</v>
      </c>
      <c r="AP47" t="str">
        <f>MID(A47,12,12)</f>
        <v>21:26:10.050</v>
      </c>
      <c r="AQ47">
        <f>TIMEVALUE(AP47)</f>
        <v>0.89317187500000006</v>
      </c>
      <c r="AR47">
        <f t="shared" si="12"/>
        <v>5.6999999996776296E-2</v>
      </c>
      <c r="AS47">
        <f t="shared" si="0"/>
        <v>289</v>
      </c>
      <c r="AT47">
        <f t="shared" ref="AT47:AU47" si="145">FIND(",",$A47,AS47+1)</f>
        <v>294</v>
      </c>
      <c r="AU47">
        <f t="shared" si="145"/>
        <v>302</v>
      </c>
      <c r="AV47">
        <f t="shared" si="2"/>
        <v>311</v>
      </c>
      <c r="AW47">
        <f t="shared" si="41"/>
        <v>0</v>
      </c>
      <c r="AX47">
        <f t="shared" si="42"/>
        <v>-1E-3</v>
      </c>
      <c r="AY47">
        <f t="shared" si="43"/>
        <v>-3.0000000000000001E-3</v>
      </c>
      <c r="AZ47">
        <f>AY47*AR47*180/PI()</f>
        <v>-9.7975782961829648E-3</v>
      </c>
      <c r="BA47">
        <f t="shared" si="6"/>
        <v>381</v>
      </c>
      <c r="BB47">
        <f t="shared" ref="BB47:BC47" si="146">FIND(",",$A47,BA47+1)</f>
        <v>386</v>
      </c>
      <c r="BC47">
        <f t="shared" si="146"/>
        <v>393</v>
      </c>
      <c r="BD47">
        <f t="shared" si="8"/>
        <v>402</v>
      </c>
      <c r="BE47">
        <f t="shared" si="9"/>
        <v>2E-3</v>
      </c>
      <c r="BF47">
        <f t="shared" si="10"/>
        <v>2E-3</v>
      </c>
      <c r="BG47">
        <f t="shared" si="11"/>
        <v>-2E-3</v>
      </c>
      <c r="BH47">
        <f t="shared" ref="BH47:BJ47" si="147">BE47*$AR49^2</f>
        <v>0</v>
      </c>
      <c r="BI47">
        <f t="shared" si="147"/>
        <v>0</v>
      </c>
      <c r="BJ47">
        <f t="shared" si="147"/>
        <v>0</v>
      </c>
    </row>
    <row r="48" spans="1:62" x14ac:dyDescent="0.3">
      <c r="A48" t="s">
        <v>46</v>
      </c>
      <c r="AP48" t="str">
        <f>MID(A48,12,12)</f>
        <v>21:26:10.092</v>
      </c>
      <c r="AQ48">
        <f>TIMEVALUE(AP48)</f>
        <v>0.89317236111111109</v>
      </c>
      <c r="AR48">
        <f t="shared" si="12"/>
        <v>4.1999999993080905E-2</v>
      </c>
      <c r="AS48">
        <f t="shared" si="0"/>
        <v>289</v>
      </c>
      <c r="AT48">
        <f t="shared" ref="AT48:AU48" si="148">FIND(",",$A48,AS48+1)</f>
        <v>295</v>
      </c>
      <c r="AU48">
        <f t="shared" si="148"/>
        <v>303</v>
      </c>
      <c r="AV48">
        <f t="shared" si="2"/>
        <v>312</v>
      </c>
      <c r="AW48">
        <f t="shared" si="41"/>
        <v>-8.0000000000000002E-3</v>
      </c>
      <c r="AX48">
        <f t="shared" si="42"/>
        <v>-1.2E-2</v>
      </c>
      <c r="AY48">
        <f t="shared" si="43"/>
        <v>-3.0000000000000001E-3</v>
      </c>
      <c r="AZ48">
        <f>AY48*AR48*180/PI()</f>
        <v>-7.2192682174590664E-3</v>
      </c>
      <c r="BA48">
        <f t="shared" si="6"/>
        <v>382</v>
      </c>
      <c r="BB48">
        <f t="shared" ref="BB48:BC48" si="149">FIND(",",$A48,BA48+1)</f>
        <v>387</v>
      </c>
      <c r="BC48">
        <f t="shared" si="149"/>
        <v>395</v>
      </c>
      <c r="BD48">
        <f t="shared" si="8"/>
        <v>403</v>
      </c>
      <c r="BE48">
        <f t="shared" si="9"/>
        <v>4.0000000000000001E-3</v>
      </c>
      <c r="BF48">
        <f t="shared" si="10"/>
        <v>0</v>
      </c>
      <c r="BG48">
        <f t="shared" si="11"/>
        <v>0</v>
      </c>
      <c r="BH48">
        <f t="shared" ref="BH48:BJ48" si="150">BE48*$AR50^2</f>
        <v>0</v>
      </c>
      <c r="BI48">
        <f t="shared" si="150"/>
        <v>0</v>
      </c>
      <c r="BJ48">
        <f t="shared" si="150"/>
        <v>0</v>
      </c>
    </row>
    <row r="49" spans="52:62" x14ac:dyDescent="0.3">
      <c r="AZ49">
        <f>SUM(AZ3:AZ48)</f>
        <v>-93.259194398235621</v>
      </c>
    </row>
    <row r="50" spans="52:62" x14ac:dyDescent="0.3">
      <c r="BH50">
        <f>SUM(BH2:BH48)</f>
        <v>5.3851000159936243E-5</v>
      </c>
      <c r="BI50">
        <f>SUM(BI2:BI48)</f>
        <v>1.4806009999330809E-3</v>
      </c>
      <c r="BJ50">
        <f>SUM(BJ2:BJ48)</f>
        <v>-2.3293499999197051E-4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20130911212600_report_Noga_Rota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rotemlit</dc:creator>
  <cp:lastModifiedBy>rotemlit</cp:lastModifiedBy>
  <dcterms:created xsi:type="dcterms:W3CDTF">2013-09-12T10:23:05Z</dcterms:created>
  <dcterms:modified xsi:type="dcterms:W3CDTF">2013-09-12T12:28:54Z</dcterms:modified>
</cp:coreProperties>
</file>