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Anita\SecureSafe\Private SecureSafe\MastersThesis\3_2_EvaluationExperiments\"/>
    </mc:Choice>
  </mc:AlternateContent>
  <xr:revisionPtr revIDLastSave="0" documentId="10_ncr:100000_{09749C5F-F076-4C94-BF36-699618138C24}" xr6:coauthVersionLast="31" xr6:coauthVersionMax="40" xr10:uidLastSave="{00000000-0000-0000-0000-000000000000}"/>
  <bookViews>
    <workbookView xWindow="0" yWindow="0" windowWidth="19820" windowHeight="12860" xr2:uid="{00000000-000D-0000-FFFF-FFFF00000000}"/>
  </bookViews>
  <sheets>
    <sheet name="Sheet1" sheetId="1" r:id="rId1"/>
    <sheet name="Tabelle1" sheetId="2" r:id="rId2"/>
  </sheets>
  <definedNames>
    <definedName name="S0">Sheet1!$L$1</definedName>
    <definedName name="Target_in_total">Sheet1!$F$90</definedName>
    <definedName name="Wtrap">Sheet1!$J$1</definedName>
    <definedName name="ρp">Sheet1!$M$2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57" i="1" l="1"/>
  <c r="P57" i="1"/>
  <c r="H56" i="1" l="1"/>
  <c r="J56" i="1"/>
  <c r="L56" i="1"/>
  <c r="N56" i="1"/>
  <c r="P56" i="1"/>
  <c r="R56" i="1"/>
  <c r="T56" i="1"/>
  <c r="V56" i="1"/>
  <c r="V57" i="1" s="1"/>
  <c r="X56" i="1"/>
  <c r="Z56" i="1"/>
  <c r="AB56" i="1"/>
  <c r="AD56" i="1"/>
  <c r="AD57" i="1" s="1"/>
  <c r="AF56" i="1"/>
  <c r="H57" i="1"/>
  <c r="J57" i="1"/>
  <c r="L57" i="1"/>
  <c r="R57" i="1"/>
  <c r="T57" i="1"/>
  <c r="X57" i="1"/>
  <c r="Z57" i="1"/>
  <c r="AB57" i="1"/>
  <c r="AF57" i="1"/>
  <c r="F56" i="1"/>
  <c r="F57" i="1" s="1"/>
  <c r="D56" i="1"/>
  <c r="E12" i="1"/>
  <c r="F12" i="1" s="1"/>
  <c r="G12" i="1"/>
  <c r="H12" i="1"/>
  <c r="I12" i="1"/>
  <c r="J12" i="1" s="1"/>
  <c r="K12" i="1"/>
  <c r="L12" i="1"/>
  <c r="M12" i="1"/>
  <c r="N12" i="1" s="1"/>
  <c r="O12" i="1"/>
  <c r="P12" i="1" s="1"/>
  <c r="Q12" i="1"/>
  <c r="R12" i="1" s="1"/>
  <c r="S12" i="1"/>
  <c r="T12" i="1" s="1"/>
  <c r="U12" i="1"/>
  <c r="V12" i="1" s="1"/>
  <c r="W12" i="1"/>
  <c r="X12" i="1"/>
  <c r="Y12" i="1"/>
  <c r="Z12" i="1" s="1"/>
  <c r="AA12" i="1"/>
  <c r="AB12" i="1"/>
  <c r="AC12" i="1"/>
  <c r="AD12" i="1" s="1"/>
  <c r="AE12" i="1"/>
  <c r="AF12" i="1" s="1"/>
  <c r="C54" i="1" l="1"/>
  <c r="K54" i="1"/>
  <c r="M54" i="1"/>
  <c r="O54" i="1"/>
  <c r="Q54" i="1"/>
  <c r="S54" i="1"/>
  <c r="U54" i="1"/>
  <c r="W54" i="1"/>
  <c r="Y54" i="1"/>
  <c r="AA54" i="1"/>
  <c r="AC54" i="1"/>
  <c r="AE54" i="1"/>
  <c r="AG54" i="1"/>
  <c r="I54" i="1"/>
  <c r="E9" i="1" l="1"/>
  <c r="G9" i="1"/>
  <c r="I9" i="1"/>
  <c r="K9" i="1"/>
  <c r="M9" i="1"/>
  <c r="O9" i="1"/>
  <c r="Q9" i="1"/>
  <c r="S9" i="1"/>
  <c r="U9" i="1"/>
  <c r="W9" i="1"/>
  <c r="Y9" i="1"/>
  <c r="AA9" i="1"/>
  <c r="AC9" i="1"/>
  <c r="AE9" i="1"/>
  <c r="C9" i="1"/>
  <c r="AC13" i="1" l="1"/>
  <c r="AE13" i="1"/>
  <c r="Q13" i="1"/>
  <c r="S13" i="1"/>
  <c r="U13" i="1"/>
  <c r="W13" i="1"/>
  <c r="Y13" i="1"/>
  <c r="AA13" i="1"/>
  <c r="M13" i="1"/>
  <c r="O13" i="1"/>
  <c r="K13" i="1"/>
  <c r="I13" i="1"/>
  <c r="G13" i="1"/>
  <c r="E13" i="1"/>
  <c r="G77" i="2" l="1"/>
  <c r="F77" i="2"/>
  <c r="A77" i="2"/>
  <c r="H77" i="2" s="1"/>
  <c r="G76" i="2"/>
  <c r="F76" i="2"/>
  <c r="A76" i="2"/>
  <c r="H76" i="2" s="1"/>
  <c r="G75" i="2"/>
  <c r="F75" i="2"/>
  <c r="A75" i="2"/>
  <c r="H75" i="2" s="1"/>
  <c r="G74" i="2"/>
  <c r="F74" i="2"/>
  <c r="A74" i="2"/>
  <c r="H74" i="2" s="1"/>
  <c r="G73" i="2"/>
  <c r="F73" i="2"/>
  <c r="A73" i="2"/>
  <c r="H73" i="2" s="1"/>
  <c r="G72" i="2"/>
  <c r="F72" i="2"/>
  <c r="A72" i="2"/>
  <c r="H72" i="2" s="1"/>
  <c r="G71" i="2"/>
  <c r="F71" i="2"/>
  <c r="A71" i="2"/>
  <c r="H71" i="2" s="1"/>
  <c r="G70" i="2"/>
  <c r="F70" i="2"/>
  <c r="A70" i="2"/>
  <c r="H70" i="2" s="1"/>
  <c r="G69" i="2"/>
  <c r="F69" i="2"/>
  <c r="A69" i="2"/>
  <c r="H69" i="2" s="1"/>
  <c r="G68" i="2"/>
  <c r="F68" i="2"/>
  <c r="A68" i="2"/>
  <c r="H68" i="2" s="1"/>
  <c r="G67" i="2"/>
  <c r="F67" i="2"/>
  <c r="A67" i="2"/>
  <c r="H67" i="2" s="1"/>
  <c r="G66" i="2"/>
  <c r="F66" i="2"/>
  <c r="A66" i="2"/>
  <c r="H66" i="2" s="1"/>
  <c r="G65" i="2"/>
  <c r="F65" i="2"/>
  <c r="A65" i="2"/>
  <c r="H65" i="2" s="1"/>
  <c r="G64" i="2"/>
  <c r="F64" i="2"/>
  <c r="A64" i="2"/>
  <c r="H64" i="2" s="1"/>
  <c r="G63" i="2"/>
  <c r="F63" i="2"/>
  <c r="A63" i="2"/>
  <c r="H63" i="2" s="1"/>
  <c r="G62" i="2"/>
  <c r="F62" i="2"/>
  <c r="A62" i="2"/>
  <c r="H62" i="2" s="1"/>
  <c r="G61" i="2"/>
  <c r="F61" i="2"/>
  <c r="A61" i="2"/>
  <c r="H61" i="2" s="1"/>
  <c r="G60" i="2"/>
  <c r="F60" i="2"/>
  <c r="A60" i="2"/>
  <c r="H60" i="2" s="1"/>
  <c r="G59" i="2"/>
  <c r="F59" i="2"/>
  <c r="A59" i="2"/>
  <c r="H59" i="2" s="1"/>
  <c r="G58" i="2"/>
  <c r="F58" i="2"/>
  <c r="A58" i="2"/>
  <c r="H58" i="2" s="1"/>
  <c r="G57" i="2"/>
  <c r="F57" i="2"/>
  <c r="A57" i="2"/>
  <c r="H57" i="2" s="1"/>
  <c r="G56" i="2"/>
  <c r="F56" i="2"/>
  <c r="A56" i="2"/>
  <c r="H56" i="2" s="1"/>
  <c r="G55" i="2"/>
  <c r="F55" i="2"/>
  <c r="A55" i="2"/>
  <c r="H55" i="2" s="1"/>
  <c r="G54" i="2"/>
  <c r="F54" i="2"/>
  <c r="A54" i="2"/>
  <c r="H54" i="2" s="1"/>
  <c r="G53" i="2"/>
  <c r="F53" i="2"/>
  <c r="A53" i="2"/>
  <c r="H53" i="2" s="1"/>
  <c r="G52" i="2"/>
  <c r="F52" i="2"/>
  <c r="A52" i="2"/>
  <c r="H52" i="2" s="1"/>
  <c r="G51" i="2"/>
  <c r="F51" i="2"/>
  <c r="A51" i="2"/>
  <c r="H51" i="2" s="1"/>
  <c r="G50" i="2"/>
  <c r="F50" i="2"/>
  <c r="A50" i="2"/>
  <c r="H50" i="2" s="1"/>
  <c r="G49" i="2"/>
  <c r="F49" i="2"/>
  <c r="A49" i="2"/>
  <c r="H49" i="2" s="1"/>
  <c r="B45" i="2"/>
  <c r="B44" i="2"/>
  <c r="B43" i="2"/>
  <c r="B42" i="2"/>
  <c r="B41" i="2"/>
  <c r="B40" i="2"/>
  <c r="B39" i="2"/>
  <c r="B38" i="2"/>
  <c r="B37" i="2"/>
  <c r="B36" i="2"/>
  <c r="B35" i="2"/>
  <c r="B34" i="2"/>
  <c r="B33" i="2"/>
  <c r="B32" i="2"/>
  <c r="B31" i="2"/>
  <c r="B30" i="2"/>
  <c r="B29" i="2"/>
  <c r="B28" i="2"/>
  <c r="B27" i="2"/>
  <c r="B26" i="2"/>
  <c r="B25" i="2"/>
  <c r="B24" i="2"/>
  <c r="B23" i="2"/>
  <c r="B22" i="2"/>
  <c r="B21" i="2"/>
  <c r="B20" i="2"/>
  <c r="B19" i="2"/>
  <c r="B18" i="2"/>
  <c r="AE12" i="2"/>
  <c r="AC12" i="2"/>
  <c r="AA12" i="2"/>
  <c r="Y12" i="2"/>
  <c r="W12" i="2"/>
  <c r="U12" i="2"/>
  <c r="S12" i="2"/>
  <c r="Q12" i="2"/>
  <c r="P12" i="2"/>
  <c r="N12" i="2"/>
  <c r="K12" i="2"/>
  <c r="L12" i="2" s="1"/>
  <c r="I12" i="2"/>
  <c r="E12" i="2"/>
  <c r="C12" i="2"/>
  <c r="AF11" i="2"/>
  <c r="AD11" i="2"/>
  <c r="AB11" i="2"/>
  <c r="Z11" i="2"/>
  <c r="X11" i="2"/>
  <c r="V11" i="2"/>
  <c r="T11" i="2"/>
  <c r="R11" i="2"/>
  <c r="P11" i="2"/>
  <c r="N11" i="2"/>
  <c r="L11" i="2"/>
  <c r="J11" i="2"/>
  <c r="H11" i="2"/>
  <c r="F11" i="2"/>
  <c r="D11" i="2"/>
  <c r="AF10" i="2"/>
  <c r="AD10" i="2"/>
  <c r="AB10" i="2"/>
  <c r="Z10" i="2"/>
  <c r="X10" i="2"/>
  <c r="V10" i="2"/>
  <c r="T10" i="2"/>
  <c r="R10" i="2"/>
  <c r="P10" i="2"/>
  <c r="N10" i="2"/>
  <c r="L10" i="2"/>
  <c r="J10" i="2"/>
  <c r="H10" i="2"/>
  <c r="F10" i="2"/>
  <c r="D10" i="2"/>
  <c r="F78" i="2" l="1"/>
  <c r="F12" i="2"/>
  <c r="AD12" i="2"/>
  <c r="X12" i="2"/>
  <c r="AF12" i="2"/>
  <c r="V12" i="2"/>
  <c r="D12" i="2"/>
  <c r="H12" i="2"/>
  <c r="J12" i="2"/>
  <c r="R12" i="2"/>
  <c r="Z12" i="2"/>
  <c r="T12" i="2"/>
  <c r="AB12" i="2"/>
  <c r="AB11" i="1" l="1"/>
  <c r="AB10" i="1"/>
  <c r="AF11" i="1"/>
  <c r="AF10" i="1"/>
  <c r="AD11" i="1" l="1"/>
  <c r="AD10" i="1"/>
  <c r="H11" i="1" l="1"/>
  <c r="H10" i="1"/>
  <c r="Z11" i="1" l="1"/>
  <c r="Z10" i="1"/>
  <c r="X11" i="1"/>
  <c r="X10" i="1"/>
  <c r="G62" i="1" l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61" i="1"/>
  <c r="F62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63" i="1"/>
  <c r="F61" i="1"/>
  <c r="F90" i="1" l="1"/>
  <c r="V11" i="1"/>
  <c r="V10" i="1"/>
  <c r="T11" i="1"/>
  <c r="T10" i="1"/>
  <c r="R11" i="1"/>
  <c r="R10" i="1"/>
  <c r="P11" i="1" l="1"/>
  <c r="P10" i="1"/>
  <c r="C12" i="1" l="1"/>
  <c r="D12" i="1" s="1"/>
  <c r="D57" i="1" s="1"/>
  <c r="C13" i="1" l="1"/>
  <c r="A62" i="1"/>
  <c r="H62" i="1" s="1"/>
  <c r="A63" i="1"/>
  <c r="H63" i="1" s="1"/>
  <c r="A64" i="1"/>
  <c r="H64" i="1" s="1"/>
  <c r="A65" i="1"/>
  <c r="H65" i="1" s="1"/>
  <c r="A66" i="1"/>
  <c r="H66" i="1" s="1"/>
  <c r="A67" i="1"/>
  <c r="H67" i="1" s="1"/>
  <c r="A68" i="1"/>
  <c r="H68" i="1" s="1"/>
  <c r="A69" i="1"/>
  <c r="H69" i="1" s="1"/>
  <c r="A70" i="1"/>
  <c r="H70" i="1" s="1"/>
  <c r="A71" i="1"/>
  <c r="H71" i="1" s="1"/>
  <c r="A72" i="1"/>
  <c r="H72" i="1" s="1"/>
  <c r="A73" i="1"/>
  <c r="H73" i="1" s="1"/>
  <c r="A74" i="1"/>
  <c r="H74" i="1" s="1"/>
  <c r="A75" i="1"/>
  <c r="H75" i="1" s="1"/>
  <c r="A76" i="1"/>
  <c r="H76" i="1" s="1"/>
  <c r="A77" i="1"/>
  <c r="H77" i="1" s="1"/>
  <c r="A78" i="1"/>
  <c r="H78" i="1" s="1"/>
  <c r="A79" i="1"/>
  <c r="H79" i="1" s="1"/>
  <c r="A80" i="1"/>
  <c r="H80" i="1" s="1"/>
  <c r="A81" i="1"/>
  <c r="H81" i="1" s="1"/>
  <c r="A82" i="1"/>
  <c r="H82" i="1" s="1"/>
  <c r="A83" i="1"/>
  <c r="H83" i="1" s="1"/>
  <c r="A84" i="1"/>
  <c r="H84" i="1" s="1"/>
  <c r="A85" i="1"/>
  <c r="H85" i="1" s="1"/>
  <c r="A86" i="1"/>
  <c r="H86" i="1" s="1"/>
  <c r="A87" i="1"/>
  <c r="H87" i="1" s="1"/>
  <c r="A88" i="1"/>
  <c r="H88" i="1" s="1"/>
  <c r="A89" i="1"/>
  <c r="H89" i="1" s="1"/>
  <c r="A61" i="1"/>
  <c r="H61" i="1" s="1"/>
  <c r="N11" i="1"/>
  <c r="L11" i="1"/>
  <c r="J11" i="1"/>
  <c r="F11" i="1"/>
  <c r="D11" i="1"/>
  <c r="N10" i="1"/>
  <c r="L10" i="1"/>
  <c r="J10" i="1"/>
  <c r="F10" i="1"/>
  <c r="D10" i="1"/>
  <c r="B19" i="1" l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18" i="1"/>
</calcChain>
</file>

<file path=xl/sharedStrings.xml><?xml version="1.0" encoding="utf-8"?>
<sst xmlns="http://schemas.openxmlformats.org/spreadsheetml/2006/main" count="254" uniqueCount="71">
  <si>
    <t>Summary Data Hydrograph experiments</t>
  </si>
  <si>
    <t>Barrier Type</t>
  </si>
  <si>
    <t>Hy</t>
  </si>
  <si>
    <t>f</t>
  </si>
  <si>
    <t>--</t>
  </si>
  <si>
    <r>
      <t>b</t>
    </r>
    <r>
      <rPr>
        <b/>
        <vertAlign val="subscript"/>
        <sz val="11"/>
        <color theme="1"/>
        <rFont val="Calibri"/>
        <family val="2"/>
        <scheme val="minor"/>
      </rPr>
      <t>i</t>
    </r>
  </si>
  <si>
    <r>
      <t>a</t>
    </r>
    <r>
      <rPr>
        <b/>
        <vertAlign val="subscript"/>
        <sz val="11"/>
        <color theme="1"/>
        <rFont val="Calibri"/>
        <family val="2"/>
        <scheme val="minor"/>
      </rPr>
      <t>hyd</t>
    </r>
    <r>
      <rPr>
        <b/>
        <sz val="11"/>
        <color theme="1"/>
        <rFont val="Calibri"/>
        <family val="2"/>
        <scheme val="minor"/>
      </rPr>
      <t xml:space="preserve"> [m]</t>
    </r>
  </si>
  <si>
    <t>Kinect</t>
  </si>
  <si>
    <t>barrier height h [m]</t>
  </si>
  <si>
    <t>501-α</t>
  </si>
  <si>
    <t>502-β</t>
  </si>
  <si>
    <t>501-β</t>
  </si>
  <si>
    <t xml:space="preserve"> [min]</t>
  </si>
  <si>
    <r>
      <rPr>
        <b/>
        <vertAlign val="subscript"/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[-]</t>
    </r>
  </si>
  <si>
    <r>
      <rPr>
        <b/>
        <vertAlign val="subscript"/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[kg/s]</t>
    </r>
  </si>
  <si>
    <r>
      <t>[m</t>
    </r>
    <r>
      <rPr>
        <b/>
        <vertAlign val="superscript"/>
        <sz val="11"/>
        <color theme="1"/>
        <rFont val="Calibri"/>
        <family val="2"/>
        <scheme val="minor"/>
      </rPr>
      <t>3</t>
    </r>
    <r>
      <rPr>
        <b/>
        <sz val="11"/>
        <color theme="1"/>
        <rFont val="Calibri"/>
        <family val="2"/>
        <scheme val="minor"/>
      </rPr>
      <t>/s]</t>
    </r>
  </si>
  <si>
    <t>Packed density</t>
  </si>
  <si>
    <r>
      <rPr>
        <sz val="11"/>
        <color theme="1"/>
        <rFont val="Arial Narrow"/>
        <family val="2"/>
      </rPr>
      <t>ρ</t>
    </r>
    <r>
      <rPr>
        <vertAlign val="subscript"/>
        <sz val="11"/>
        <color theme="1"/>
        <rFont val="Calibri"/>
        <family val="2"/>
      </rPr>
      <t>p</t>
    </r>
  </si>
  <si>
    <r>
      <t>kg/m</t>
    </r>
    <r>
      <rPr>
        <vertAlign val="superscript"/>
        <sz val="11"/>
        <color theme="1"/>
        <rFont val="Calibri"/>
        <family val="2"/>
        <scheme val="minor"/>
      </rPr>
      <t>3</t>
    </r>
  </si>
  <si>
    <t>Q[m3/s] _ref</t>
  </si>
  <si>
    <t>t*</t>
  </si>
  <si>
    <t>time</t>
  </si>
  <si>
    <t>502-α</t>
  </si>
  <si>
    <t>Qb ref</t>
  </si>
  <si>
    <t>504-β</t>
  </si>
  <si>
    <t>504-α</t>
  </si>
  <si>
    <t xml:space="preserve">sum = </t>
  </si>
  <si>
    <t>Qb normalized</t>
  </si>
  <si>
    <t>ID</t>
  </si>
  <si>
    <t>HyMec</t>
  </si>
  <si>
    <t>401-α</t>
  </si>
  <si>
    <t>402-β</t>
  </si>
  <si>
    <t xml:space="preserve">Hy </t>
  </si>
  <si>
    <t>Sediment Overflow</t>
  </si>
  <si>
    <t>Water overflow</t>
  </si>
  <si>
    <t>507-α</t>
  </si>
  <si>
    <t>507-β</t>
  </si>
  <si>
    <t>506-α</t>
  </si>
  <si>
    <t>506--β</t>
  </si>
  <si>
    <t>Clogging/Deposition</t>
  </si>
  <si>
    <t>(Partial) Flushing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</si>
  <si>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</si>
  <si>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kg/s</t>
  </si>
  <si>
    <t xml:space="preserve">Marker: It occured after this time but before the time of the next line. </t>
  </si>
  <si>
    <t>Flushing</t>
  </si>
  <si>
    <t>Overflow</t>
  </si>
  <si>
    <t>[min]</t>
  </si>
  <si>
    <t>Deposition [kg]</t>
  </si>
  <si>
    <t xml:space="preserve">overflow defined as water depth &gt; barrier depth over entire barrier width. Not just intermittently waves flowing over. </t>
  </si>
  <si>
    <r>
      <rPr>
        <b/>
        <sz val="11"/>
        <rFont val="Calibri"/>
        <family val="2"/>
      </rPr>
      <t>∑</t>
    </r>
    <r>
      <rPr>
        <b/>
        <sz val="11"/>
        <rFont val="Calibri"/>
        <family val="2"/>
        <scheme val="minor"/>
      </rPr>
      <t xml:space="preserve"> Q</t>
    </r>
    <r>
      <rPr>
        <b/>
        <vertAlign val="subscript"/>
        <sz val="11"/>
        <rFont val="Calibri"/>
        <family val="2"/>
        <scheme val="minor"/>
      </rPr>
      <t>b,out</t>
    </r>
    <r>
      <rPr>
        <b/>
        <sz val="11"/>
        <rFont val="Calibri"/>
        <family val="2"/>
        <scheme val="minor"/>
      </rPr>
      <t xml:space="preserve"> [kg]</t>
    </r>
  </si>
  <si>
    <r>
      <t>∑ V</t>
    </r>
    <r>
      <rPr>
        <b/>
        <vertAlign val="subscript"/>
        <sz val="11"/>
        <rFont val="Calibri"/>
        <family val="2"/>
        <scheme val="minor"/>
      </rPr>
      <t xml:space="preserve">out </t>
    </r>
    <r>
      <rPr>
        <b/>
        <sz val="11"/>
        <rFont val="Calibri"/>
        <family val="2"/>
        <scheme val="minor"/>
      </rPr>
      <t>[m</t>
    </r>
    <r>
      <rPr>
        <b/>
        <vertAlign val="superscript"/>
        <sz val="11"/>
        <rFont val="Calibri"/>
        <family val="2"/>
        <scheme val="minor"/>
      </rPr>
      <t>3</t>
    </r>
    <r>
      <rPr>
        <b/>
        <sz val="11"/>
        <rFont val="Calibri"/>
        <family val="2"/>
        <scheme val="minor"/>
      </rPr>
      <t>]</t>
    </r>
  </si>
  <si>
    <r>
      <t>Deposition</t>
    </r>
    <r>
      <rPr>
        <b/>
        <vertAlign val="subscript"/>
        <sz val="11"/>
        <rFont val="Calibri"/>
        <family val="2"/>
        <scheme val="minor"/>
      </rPr>
      <t xml:space="preserve"> </t>
    </r>
    <r>
      <rPr>
        <b/>
        <sz val="11"/>
        <rFont val="Calibri"/>
        <family val="2"/>
        <scheme val="minor"/>
      </rPr>
      <t>[kg]</t>
    </r>
  </si>
  <si>
    <r>
      <t>V</t>
    </r>
    <r>
      <rPr>
        <b/>
        <vertAlign val="subscript"/>
        <sz val="11"/>
        <rFont val="Calibri"/>
        <family val="2"/>
        <scheme val="minor"/>
      </rPr>
      <t xml:space="preserve">dep,tot </t>
    </r>
    <r>
      <rPr>
        <b/>
        <sz val="11"/>
        <rFont val="Calibri"/>
        <family val="2"/>
        <scheme val="minor"/>
      </rPr>
      <t>[m</t>
    </r>
    <r>
      <rPr>
        <b/>
        <vertAlign val="superscript"/>
        <sz val="11"/>
        <rFont val="Calibri"/>
        <family val="2"/>
        <scheme val="minor"/>
      </rPr>
      <t>3</t>
    </r>
    <r>
      <rPr>
        <b/>
        <sz val="11"/>
        <rFont val="Calibri"/>
        <family val="2"/>
        <scheme val="minor"/>
      </rPr>
      <t>]</t>
    </r>
  </si>
  <si>
    <r>
      <t>sumb Q</t>
    </r>
    <r>
      <rPr>
        <b/>
        <vertAlign val="subscript"/>
        <sz val="11"/>
        <rFont val="Calibri"/>
        <family val="2"/>
        <scheme val="minor"/>
      </rPr>
      <t>b</t>
    </r>
  </si>
  <si>
    <t>z*</t>
  </si>
  <si>
    <t>t[min]</t>
  </si>
  <si>
    <t>Ratio Qin real/Qin theor</t>
  </si>
  <si>
    <t xml:space="preserve"> - </t>
  </si>
  <si>
    <t>Time of water overflow</t>
  </si>
  <si>
    <t>Discharge avg 30s before overflow</t>
  </si>
  <si>
    <t>Discharge avg 30s after overflow</t>
  </si>
  <si>
    <t>Deposit Width [m]</t>
  </si>
  <si>
    <t>Deposit Length [m]</t>
  </si>
  <si>
    <t>-</t>
  </si>
  <si>
    <t>Volume KINECT m3</t>
  </si>
  <si>
    <t>Calculated Density kg/m3</t>
  </si>
  <si>
    <r>
      <t>sumb Q</t>
    </r>
    <r>
      <rPr>
        <b/>
        <vertAlign val="subscript"/>
        <sz val="11"/>
        <rFont val="Calibri"/>
        <family val="2"/>
        <scheme val="minor"/>
      </rPr>
      <t>b in/ V_supply</t>
    </r>
  </si>
  <si>
    <t>Wtrap</t>
  </si>
  <si>
    <t>S0</t>
  </si>
  <si>
    <t>Vtrap</t>
  </si>
  <si>
    <t>Vsup/Vtrap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</si>
</sst>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1"/>
      <color rgb="FF9C6500"/>
      <name val="Calibri"/>
      <family val="2"/>
      <scheme val="minor"/>
    </font>
    <font>
      <sz val="11"/>
      <color theme="1"/>
      <name val="Arial Narrow"/>
      <family val="2"/>
    </font>
    <font>
      <vertAlign val="subscript"/>
      <sz val="11"/>
      <color theme="1"/>
      <name val="Calibri"/>
      <family val="2"/>
    </font>
    <font>
      <vertAlign val="superscript"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name val="Calibri"/>
      <family val="2"/>
    </font>
    <font>
      <b/>
      <vertAlign val="subscript"/>
      <sz val="11"/>
      <name val="Calibri"/>
      <family val="2"/>
      <scheme val="minor"/>
    </font>
    <font>
      <b/>
      <vertAlign val="superscript"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vertAlign val="subscript"/>
      <sz val="18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3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12" fillId="7" borderId="0" applyNumberFormat="0" applyBorder="0" applyAlignment="0" applyProtection="0"/>
    <xf numFmtId="0" fontId="12" fillId="8" borderId="0" applyNumberFormat="0" applyBorder="0" applyAlignment="0" applyProtection="0"/>
    <xf numFmtId="0" fontId="12" fillId="9" borderId="0" applyNumberFormat="0" applyBorder="0" applyAlignment="0" applyProtection="0"/>
    <xf numFmtId="0" fontId="12" fillId="10" borderId="0" applyNumberFormat="0" applyBorder="0" applyAlignment="0" applyProtection="0"/>
  </cellStyleXfs>
  <cellXfs count="147">
    <xf numFmtId="0" fontId="0" fillId="0" borderId="0" xfId="0"/>
    <xf numFmtId="0" fontId="0" fillId="0" borderId="0" xfId="0" applyFont="1"/>
    <xf numFmtId="0" fontId="0" fillId="0" borderId="0" xfId="0" applyFont="1" applyFill="1" applyBorder="1"/>
    <xf numFmtId="0" fontId="4" fillId="0" borderId="0" xfId="0" applyFont="1"/>
    <xf numFmtId="0" fontId="0" fillId="0" borderId="0" xfId="0" applyBorder="1"/>
    <xf numFmtId="0" fontId="7" fillId="0" borderId="0" xfId="0" applyFont="1" applyBorder="1"/>
    <xf numFmtId="0" fontId="7" fillId="0" borderId="0" xfId="0" applyFont="1"/>
    <xf numFmtId="0" fontId="4" fillId="4" borderId="3" xfId="3" applyFont="1" applyBorder="1" applyAlignment="1">
      <alignment horizontal="center"/>
    </xf>
    <xf numFmtId="0" fontId="4" fillId="4" borderId="5" xfId="3" applyFont="1" applyBorder="1" applyAlignment="1">
      <alignment horizontal="center"/>
    </xf>
    <xf numFmtId="0" fontId="0" fillId="0" borderId="0" xfId="0" applyFont="1" applyBorder="1"/>
    <xf numFmtId="0" fontId="2" fillId="3" borderId="0" xfId="2"/>
    <xf numFmtId="0" fontId="2" fillId="4" borderId="6" xfId="3" applyFont="1" applyBorder="1" applyAlignment="1">
      <alignment horizontal="center"/>
    </xf>
    <xf numFmtId="0" fontId="2" fillId="4" borderId="7" xfId="3" applyFont="1" applyBorder="1" applyAlignment="1">
      <alignment horizontal="center"/>
    </xf>
    <xf numFmtId="0" fontId="8" fillId="2" borderId="3" xfId="1" applyFont="1" applyBorder="1" applyAlignment="1">
      <alignment horizontal="center"/>
    </xf>
    <xf numFmtId="0" fontId="8" fillId="2" borderId="5" xfId="1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2" fontId="2" fillId="0" borderId="12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3" borderId="12" xfId="2" applyFont="1" applyBorder="1" applyAlignment="1">
      <alignment horizontal="center"/>
    </xf>
    <xf numFmtId="2" fontId="2" fillId="3" borderId="12" xfId="2" applyNumberFormat="1" applyFont="1" applyBorder="1" applyAlignment="1">
      <alignment horizontal="center"/>
    </xf>
    <xf numFmtId="0" fontId="2" fillId="3" borderId="2" xfId="2" applyFont="1" applyBorder="1" applyAlignment="1">
      <alignment horizontal="center"/>
    </xf>
    <xf numFmtId="0" fontId="2" fillId="3" borderId="13" xfId="2" applyFont="1" applyBorder="1" applyAlignment="1">
      <alignment horizontal="center"/>
    </xf>
    <xf numFmtId="2" fontId="2" fillId="3" borderId="13" xfId="2" applyNumberFormat="1" applyFont="1" applyBorder="1" applyAlignment="1">
      <alignment horizontal="center"/>
    </xf>
    <xf numFmtId="0" fontId="2" fillId="3" borderId="10" xfId="2" applyFont="1" applyBorder="1" applyAlignment="1">
      <alignment horizontal="center"/>
    </xf>
    <xf numFmtId="0" fontId="4" fillId="6" borderId="15" xfId="0" applyFont="1" applyFill="1" applyBorder="1" applyAlignment="1">
      <alignment horizontal="center"/>
    </xf>
    <xf numFmtId="0" fontId="4" fillId="6" borderId="1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1" fillId="0" borderId="0" xfId="0" applyFont="1" applyBorder="1"/>
    <xf numFmtId="164" fontId="2" fillId="3" borderId="12" xfId="2" applyNumberFormat="1" applyFont="1" applyBorder="1" applyAlignment="1">
      <alignment horizontal="center"/>
    </xf>
    <xf numFmtId="164" fontId="2" fillId="0" borderId="12" xfId="0" applyNumberFormat="1" applyFont="1" applyBorder="1" applyAlignment="1">
      <alignment horizontal="center"/>
    </xf>
    <xf numFmtId="164" fontId="2" fillId="3" borderId="13" xfId="2" applyNumberFormat="1" applyFont="1" applyBorder="1" applyAlignment="1">
      <alignment horizontal="center"/>
    </xf>
    <xf numFmtId="0" fontId="0" fillId="0" borderId="0" xfId="0" applyFill="1" applyBorder="1"/>
    <xf numFmtId="0" fontId="2" fillId="4" borderId="6" xfId="3" applyFont="1" applyBorder="1" applyAlignment="1">
      <alignment horizontal="center"/>
    </xf>
    <xf numFmtId="0" fontId="12" fillId="10" borderId="0" xfId="7" applyAlignment="1"/>
    <xf numFmtId="0" fontId="2" fillId="4" borderId="6" xfId="3" applyFont="1" applyBorder="1" applyAlignment="1">
      <alignment horizontal="center"/>
    </xf>
    <xf numFmtId="165" fontId="2" fillId="0" borderId="12" xfId="0" applyNumberFormat="1" applyFont="1" applyBorder="1" applyAlignment="1">
      <alignment horizontal="center"/>
    </xf>
    <xf numFmtId="165" fontId="2" fillId="3" borderId="12" xfId="2" applyNumberFormat="1" applyFont="1" applyBorder="1" applyAlignment="1">
      <alignment horizontal="center"/>
    </xf>
    <xf numFmtId="0" fontId="2" fillId="4" borderId="6" xfId="3" applyFont="1" applyBorder="1" applyAlignment="1">
      <alignment horizontal="center"/>
    </xf>
    <xf numFmtId="0" fontId="13" fillId="5" borderId="6" xfId="0" applyFont="1" applyFill="1" applyBorder="1" applyAlignment="1">
      <alignment horizontal="center"/>
    </xf>
    <xf numFmtId="165" fontId="2" fillId="3" borderId="13" xfId="2" applyNumberFormat="1" applyFont="1" applyBorder="1" applyAlignment="1">
      <alignment horizontal="center"/>
    </xf>
    <xf numFmtId="0" fontId="12" fillId="8" borderId="0" xfId="5" applyAlignment="1"/>
    <xf numFmtId="0" fontId="12" fillId="7" borderId="0" xfId="4" applyAlignment="1"/>
    <xf numFmtId="164" fontId="2" fillId="0" borderId="2" xfId="0" applyNumberFormat="1" applyFont="1" applyBorder="1" applyAlignment="1">
      <alignment horizontal="center"/>
    </xf>
    <xf numFmtId="164" fontId="2" fillId="3" borderId="2" xfId="2" applyNumberFormat="1" applyFont="1" applyBorder="1" applyAlignment="1">
      <alignment horizontal="center"/>
    </xf>
    <xf numFmtId="164" fontId="2" fillId="3" borderId="10" xfId="2" applyNumberFormat="1" applyFont="1" applyBorder="1" applyAlignment="1">
      <alignment horizontal="center"/>
    </xf>
    <xf numFmtId="164" fontId="2" fillId="11" borderId="12" xfId="2" applyNumberFormat="1" applyFont="1" applyFill="1" applyBorder="1" applyAlignment="1">
      <alignment horizontal="center"/>
    </xf>
    <xf numFmtId="164" fontId="2" fillId="11" borderId="2" xfId="2" applyNumberFormat="1" applyFont="1" applyFill="1" applyBorder="1" applyAlignment="1">
      <alignment horizontal="center"/>
    </xf>
    <xf numFmtId="164" fontId="2" fillId="12" borderId="12" xfId="0" applyNumberFormat="1" applyFont="1" applyFill="1" applyBorder="1" applyAlignment="1">
      <alignment horizontal="center"/>
    </xf>
    <xf numFmtId="164" fontId="2" fillId="12" borderId="2" xfId="0" applyNumberFormat="1" applyFont="1" applyFill="1" applyBorder="1" applyAlignment="1">
      <alignment horizontal="center"/>
    </xf>
    <xf numFmtId="164" fontId="2" fillId="13" borderId="12" xfId="0" applyNumberFormat="1" applyFont="1" applyFill="1" applyBorder="1" applyAlignment="1">
      <alignment horizontal="center"/>
    </xf>
    <xf numFmtId="164" fontId="2" fillId="13" borderId="2" xfId="0" applyNumberFormat="1" applyFont="1" applyFill="1" applyBorder="1" applyAlignment="1">
      <alignment horizontal="center"/>
    </xf>
    <xf numFmtId="164" fontId="2" fillId="14" borderId="12" xfId="2" applyNumberFormat="1" applyFont="1" applyFill="1" applyBorder="1" applyAlignment="1">
      <alignment horizontal="center"/>
    </xf>
    <xf numFmtId="164" fontId="2" fillId="13" borderId="12" xfId="2" applyNumberFormat="1" applyFont="1" applyFill="1" applyBorder="1" applyAlignment="1">
      <alignment horizontal="center"/>
    </xf>
    <xf numFmtId="164" fontId="2" fillId="13" borderId="2" xfId="2" applyNumberFormat="1" applyFont="1" applyFill="1" applyBorder="1" applyAlignment="1">
      <alignment horizontal="center"/>
    </xf>
    <xf numFmtId="164" fontId="2" fillId="14" borderId="2" xfId="2" applyNumberFormat="1" applyFont="1" applyFill="1" applyBorder="1" applyAlignment="1">
      <alignment horizontal="center"/>
    </xf>
    <xf numFmtId="164" fontId="2" fillId="11" borderId="12" xfId="0" applyNumberFormat="1" applyFont="1" applyFill="1" applyBorder="1" applyAlignment="1">
      <alignment horizontal="center"/>
    </xf>
    <xf numFmtId="164" fontId="2" fillId="14" borderId="12" xfId="0" applyNumberFormat="1" applyFont="1" applyFill="1" applyBorder="1" applyAlignment="1">
      <alignment horizontal="center"/>
    </xf>
    <xf numFmtId="164" fontId="2" fillId="11" borderId="2" xfId="0" applyNumberFormat="1" applyFont="1" applyFill="1" applyBorder="1" applyAlignment="1">
      <alignment horizontal="center"/>
    </xf>
    <xf numFmtId="164" fontId="2" fillId="14" borderId="2" xfId="0" applyNumberFormat="1" applyFont="1" applyFill="1" applyBorder="1" applyAlignment="1">
      <alignment horizontal="center"/>
    </xf>
    <xf numFmtId="0" fontId="2" fillId="12" borderId="2" xfId="0" applyFont="1" applyFill="1" applyBorder="1" applyAlignment="1">
      <alignment horizontal="center"/>
    </xf>
    <xf numFmtId="0" fontId="2" fillId="14" borderId="2" xfId="2" applyFont="1" applyFill="1" applyBorder="1" applyAlignment="1">
      <alignment horizontal="center"/>
    </xf>
    <xf numFmtId="164" fontId="2" fillId="15" borderId="12" xfId="0" applyNumberFormat="1" applyFont="1" applyFill="1" applyBorder="1" applyAlignment="1">
      <alignment horizontal="center"/>
    </xf>
    <xf numFmtId="164" fontId="2" fillId="15" borderId="2" xfId="0" applyNumberFormat="1" applyFont="1" applyFill="1" applyBorder="1" applyAlignment="1">
      <alignment horizontal="center"/>
    </xf>
    <xf numFmtId="165" fontId="2" fillId="15" borderId="12" xfId="0" applyNumberFormat="1" applyFont="1" applyFill="1" applyBorder="1" applyAlignment="1">
      <alignment horizontal="center"/>
    </xf>
    <xf numFmtId="165" fontId="2" fillId="14" borderId="12" xfId="2" applyNumberFormat="1" applyFont="1" applyFill="1" applyBorder="1" applyAlignment="1">
      <alignment horizontal="center"/>
    </xf>
    <xf numFmtId="164" fontId="2" fillId="15" borderId="12" xfId="2" applyNumberFormat="1" applyFont="1" applyFill="1" applyBorder="1" applyAlignment="1">
      <alignment horizontal="center"/>
    </xf>
    <xf numFmtId="164" fontId="2" fillId="15" borderId="2" xfId="2" applyNumberFormat="1" applyFont="1" applyFill="1" applyBorder="1" applyAlignment="1">
      <alignment horizontal="center"/>
    </xf>
    <xf numFmtId="0" fontId="4" fillId="4" borderId="6" xfId="3" applyFont="1" applyBorder="1" applyAlignment="1">
      <alignment horizontal="center"/>
    </xf>
    <xf numFmtId="0" fontId="2" fillId="15" borderId="2" xfId="0" applyFont="1" applyFill="1" applyBorder="1" applyAlignment="1">
      <alignment horizontal="center"/>
    </xf>
    <xf numFmtId="0" fontId="2" fillId="11" borderId="2" xfId="2" applyFont="1" applyFill="1" applyBorder="1" applyAlignment="1">
      <alignment horizontal="center"/>
    </xf>
    <xf numFmtId="165" fontId="2" fillId="11" borderId="12" xfId="2" applyNumberFormat="1" applyFont="1" applyFill="1" applyBorder="1" applyAlignment="1">
      <alignment horizontal="center"/>
    </xf>
    <xf numFmtId="0" fontId="4" fillId="4" borderId="7" xfId="3" applyFont="1" applyBorder="1" applyAlignment="1">
      <alignment horizontal="center"/>
    </xf>
    <xf numFmtId="0" fontId="4" fillId="4" borderId="6" xfId="3" applyFont="1" applyBorder="1" applyAlignment="1">
      <alignment horizontal="center"/>
    </xf>
    <xf numFmtId="0" fontId="2" fillId="4" borderId="6" xfId="3" applyFont="1" applyBorder="1" applyAlignment="1">
      <alignment horizontal="center"/>
    </xf>
    <xf numFmtId="0" fontId="4" fillId="4" borderId="3" xfId="3" applyFont="1" applyBorder="1" applyAlignment="1">
      <alignment horizontal="center"/>
    </xf>
    <xf numFmtId="164" fontId="13" fillId="15" borderId="12" xfId="2" applyNumberFormat="1" applyFont="1" applyFill="1" applyBorder="1" applyAlignment="1">
      <alignment horizontal="center"/>
    </xf>
    <xf numFmtId="164" fontId="13" fillId="15" borderId="2" xfId="2" applyNumberFormat="1" applyFont="1" applyFill="1" applyBorder="1" applyAlignment="1">
      <alignment horizontal="center"/>
    </xf>
    <xf numFmtId="0" fontId="14" fillId="5" borderId="3" xfId="0" applyFont="1" applyFill="1" applyBorder="1" applyAlignment="1">
      <alignment horizontal="center"/>
    </xf>
    <xf numFmtId="0" fontId="14" fillId="5" borderId="5" xfId="0" applyFont="1" applyFill="1" applyBorder="1" applyAlignment="1">
      <alignment horizontal="center"/>
    </xf>
    <xf numFmtId="165" fontId="13" fillId="5" borderId="7" xfId="0" applyNumberFormat="1" applyFont="1" applyFill="1" applyBorder="1" applyAlignment="1">
      <alignment horizontal="center"/>
    </xf>
    <xf numFmtId="0" fontId="13" fillId="0" borderId="0" xfId="0" applyFont="1"/>
    <xf numFmtId="0" fontId="14" fillId="5" borderId="14" xfId="0" applyFont="1" applyFill="1" applyBorder="1" applyAlignment="1">
      <alignment horizontal="center"/>
    </xf>
    <xf numFmtId="0" fontId="14" fillId="5" borderId="4" xfId="0" applyFont="1" applyFill="1" applyBorder="1" applyAlignment="1">
      <alignment horizontal="center"/>
    </xf>
    <xf numFmtId="2" fontId="13" fillId="5" borderId="7" xfId="0" applyNumberFormat="1" applyFont="1" applyFill="1" applyBorder="1" applyAlignment="1">
      <alignment horizontal="center"/>
    </xf>
    <xf numFmtId="0" fontId="4" fillId="4" borderId="18" xfId="3" applyFont="1" applyBorder="1" applyAlignment="1">
      <alignment horizontal="center"/>
    </xf>
    <xf numFmtId="0" fontId="13" fillId="5" borderId="18" xfId="0" applyFont="1" applyFill="1" applyBorder="1" applyAlignment="1">
      <alignment horizontal="center"/>
    </xf>
    <xf numFmtId="0" fontId="4" fillId="6" borderId="12" xfId="0" applyFont="1" applyFill="1" applyBorder="1" applyAlignment="1">
      <alignment horizontal="center"/>
    </xf>
    <xf numFmtId="0" fontId="4" fillId="6" borderId="2" xfId="0" applyFont="1" applyFill="1" applyBorder="1" applyAlignment="1">
      <alignment horizontal="center"/>
    </xf>
    <xf numFmtId="0" fontId="18" fillId="4" borderId="3" xfId="3" applyFont="1" applyBorder="1" applyAlignment="1">
      <alignment horizontal="center"/>
    </xf>
    <xf numFmtId="0" fontId="18" fillId="0" borderId="5" xfId="0" applyFont="1" applyBorder="1" applyAlignment="1">
      <alignment horizontal="center"/>
    </xf>
    <xf numFmtId="0" fontId="18" fillId="0" borderId="0" xfId="0" applyFont="1"/>
    <xf numFmtId="0" fontId="14" fillId="16" borderId="3" xfId="0" applyFont="1" applyFill="1" applyBorder="1" applyAlignment="1">
      <alignment horizontal="center"/>
    </xf>
    <xf numFmtId="0" fontId="14" fillId="16" borderId="5" xfId="0" applyFont="1" applyFill="1" applyBorder="1" applyAlignment="1">
      <alignment horizontal="center"/>
    </xf>
    <xf numFmtId="0" fontId="13" fillId="16" borderId="6" xfId="0" applyFont="1" applyFill="1" applyBorder="1" applyAlignment="1">
      <alignment horizontal="center"/>
    </xf>
    <xf numFmtId="2" fontId="13" fillId="16" borderId="7" xfId="0" applyNumberFormat="1" applyFont="1" applyFill="1" applyBorder="1" applyAlignment="1">
      <alignment horizontal="center"/>
    </xf>
    <xf numFmtId="0" fontId="13" fillId="16" borderId="0" xfId="0" applyFont="1" applyFill="1"/>
    <xf numFmtId="0" fontId="2" fillId="3" borderId="0" xfId="2" applyFont="1" applyBorder="1" applyAlignment="1">
      <alignment horizontal="center"/>
    </xf>
    <xf numFmtId="2" fontId="2" fillId="3" borderId="0" xfId="2" applyNumberFormat="1" applyFont="1" applyBorder="1" applyAlignment="1">
      <alignment horizontal="center"/>
    </xf>
    <xf numFmtId="164" fontId="2" fillId="3" borderId="0" xfId="2" applyNumberFormat="1" applyFont="1" applyBorder="1" applyAlignment="1">
      <alignment horizontal="center"/>
    </xf>
    <xf numFmtId="165" fontId="2" fillId="3" borderId="0" xfId="2" applyNumberFormat="1" applyFont="1" applyBorder="1" applyAlignment="1">
      <alignment horizontal="center"/>
    </xf>
    <xf numFmtId="0" fontId="0" fillId="3" borderId="0" xfId="2" applyFont="1" applyBorder="1" applyAlignment="1">
      <alignment horizontal="center"/>
    </xf>
    <xf numFmtId="20" fontId="2" fillId="3" borderId="0" xfId="2" applyNumberFormat="1" applyFont="1" applyBorder="1" applyAlignment="1">
      <alignment horizontal="center"/>
    </xf>
    <xf numFmtId="0" fontId="2" fillId="0" borderId="0" xfId="2" applyFont="1" applyFill="1" applyBorder="1" applyAlignment="1">
      <alignment horizontal="center"/>
    </xf>
    <xf numFmtId="2" fontId="2" fillId="0" borderId="0" xfId="2" applyNumberFormat="1" applyFont="1" applyFill="1" applyBorder="1" applyAlignment="1">
      <alignment horizontal="center"/>
    </xf>
    <xf numFmtId="164" fontId="2" fillId="0" borderId="0" xfId="2" applyNumberFormat="1" applyFont="1" applyFill="1" applyBorder="1" applyAlignment="1">
      <alignment horizontal="center"/>
    </xf>
    <xf numFmtId="165" fontId="2" fillId="0" borderId="0" xfId="2" applyNumberFormat="1" applyFont="1" applyFill="1" applyBorder="1" applyAlignment="1">
      <alignment horizontal="center"/>
    </xf>
    <xf numFmtId="0" fontId="0" fillId="0" borderId="0" xfId="0" applyFill="1"/>
    <xf numFmtId="0" fontId="0" fillId="0" borderId="3" xfId="2" applyFont="1" applyFill="1" applyBorder="1" applyAlignment="1">
      <alignment horizontal="center"/>
    </xf>
    <xf numFmtId="2" fontId="2" fillId="0" borderId="3" xfId="2" applyNumberFormat="1" applyFont="1" applyFill="1" applyBorder="1" applyAlignment="1">
      <alignment horizontal="center"/>
    </xf>
    <xf numFmtId="164" fontId="2" fillId="0" borderId="3" xfId="2" applyNumberFormat="1" applyFont="1" applyFill="1" applyBorder="1" applyAlignment="1">
      <alignment horizontal="center"/>
    </xf>
    <xf numFmtId="0" fontId="2" fillId="0" borderId="3" xfId="2" applyFont="1" applyFill="1" applyBorder="1" applyAlignment="1">
      <alignment horizontal="center"/>
    </xf>
    <xf numFmtId="165" fontId="2" fillId="0" borderId="3" xfId="2" applyNumberFormat="1" applyFont="1" applyFill="1" applyBorder="1" applyAlignment="1">
      <alignment horizontal="center"/>
    </xf>
    <xf numFmtId="164" fontId="0" fillId="0" borderId="3" xfId="2" applyNumberFormat="1" applyFont="1" applyFill="1" applyBorder="1" applyAlignment="1">
      <alignment horizontal="center"/>
    </xf>
    <xf numFmtId="0" fontId="0" fillId="0" borderId="0" xfId="2" applyFont="1" applyFill="1" applyBorder="1" applyAlignment="1">
      <alignment horizontal="center"/>
    </xf>
    <xf numFmtId="1" fontId="2" fillId="0" borderId="0" xfId="2" applyNumberFormat="1" applyFont="1" applyFill="1" applyBorder="1" applyAlignment="1">
      <alignment horizontal="center"/>
    </xf>
    <xf numFmtId="0" fontId="19" fillId="0" borderId="0" xfId="0" applyFont="1" applyBorder="1"/>
    <xf numFmtId="164" fontId="0" fillId="0" borderId="0" xfId="0" applyNumberFormat="1" applyFont="1" applyBorder="1"/>
    <xf numFmtId="2" fontId="0" fillId="0" borderId="0" xfId="0" applyNumberFormat="1" applyBorder="1"/>
    <xf numFmtId="165" fontId="0" fillId="0" borderId="0" xfId="0" applyNumberFormat="1" applyFill="1"/>
    <xf numFmtId="2" fontId="18" fillId="4" borderId="23" xfId="3" applyNumberFormat="1" applyFont="1" applyBorder="1" applyAlignment="1">
      <alignment horizontal="center"/>
    </xf>
    <xf numFmtId="2" fontId="18" fillId="0" borderId="24" xfId="0" applyNumberFormat="1" applyFont="1" applyBorder="1" applyAlignment="1">
      <alignment horizontal="center"/>
    </xf>
    <xf numFmtId="20" fontId="13" fillId="5" borderId="6" xfId="0" applyNumberFormat="1" applyFont="1" applyFill="1" applyBorder="1" applyAlignment="1">
      <alignment horizontal="center"/>
    </xf>
    <xf numFmtId="0" fontId="13" fillId="0" borderId="7" xfId="0" applyFont="1" applyBorder="1" applyAlignment="1">
      <alignment horizontal="center"/>
    </xf>
    <xf numFmtId="0" fontId="13" fillId="5" borderId="16" xfId="0" applyFont="1" applyFill="1" applyBorder="1" applyAlignment="1">
      <alignment horizontal="center"/>
    </xf>
    <xf numFmtId="0" fontId="13" fillId="0" borderId="17" xfId="0" applyFont="1" applyBorder="1" applyAlignment="1">
      <alignment horizontal="center"/>
    </xf>
    <xf numFmtId="20" fontId="13" fillId="5" borderId="16" xfId="0" applyNumberFormat="1" applyFont="1" applyFill="1" applyBorder="1" applyAlignment="1">
      <alignment horizontal="center"/>
    </xf>
    <xf numFmtId="0" fontId="13" fillId="5" borderId="21" xfId="0" applyFont="1" applyFill="1" applyBorder="1" applyAlignment="1">
      <alignment horizontal="center"/>
    </xf>
    <xf numFmtId="0" fontId="13" fillId="0" borderId="22" xfId="0" applyFont="1" applyBorder="1" applyAlignment="1">
      <alignment horizontal="center"/>
    </xf>
    <xf numFmtId="0" fontId="13" fillId="5" borderId="19" xfId="0" applyFont="1" applyFill="1" applyBorder="1" applyAlignment="1">
      <alignment horizontal="center"/>
    </xf>
    <xf numFmtId="0" fontId="4" fillId="4" borderId="6" xfId="3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2" fontId="13" fillId="5" borderId="6" xfId="0" applyNumberFormat="1" applyFont="1" applyFill="1" applyBorder="1" applyAlignment="1">
      <alignment horizontal="center"/>
    </xf>
    <xf numFmtId="2" fontId="13" fillId="0" borderId="7" xfId="0" applyNumberFormat="1" applyFont="1" applyBorder="1" applyAlignment="1">
      <alignment horizontal="center"/>
    </xf>
    <xf numFmtId="0" fontId="8" fillId="2" borderId="8" xfId="1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4" borderId="6" xfId="3" applyFont="1" applyBorder="1" applyAlignment="1">
      <alignment horizontal="center"/>
    </xf>
    <xf numFmtId="0" fontId="13" fillId="5" borderId="6" xfId="0" applyFont="1" applyFill="1" applyBorder="1" applyAlignment="1">
      <alignment horizontal="center"/>
    </xf>
    <xf numFmtId="0" fontId="13" fillId="5" borderId="18" xfId="0" applyFont="1" applyFill="1" applyBorder="1" applyAlignment="1">
      <alignment horizontal="center"/>
    </xf>
    <xf numFmtId="0" fontId="4" fillId="4" borderId="8" xfId="3" applyFont="1" applyBorder="1" applyAlignment="1">
      <alignment horizontal="center"/>
    </xf>
    <xf numFmtId="0" fontId="4" fillId="4" borderId="3" xfId="3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4" fillId="4" borderId="18" xfId="3" applyFont="1" applyBorder="1" applyAlignment="1">
      <alignment horizontal="center"/>
    </xf>
    <xf numFmtId="0" fontId="2" fillId="4" borderId="18" xfId="3" applyFont="1" applyBorder="1" applyAlignment="1">
      <alignment horizontal="center"/>
    </xf>
    <xf numFmtId="0" fontId="8" fillId="2" borderId="15" xfId="1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12" fillId="9" borderId="0" xfId="6" applyAlignment="1"/>
  </cellXfs>
  <cellStyles count="8">
    <cellStyle name="20 % - Akzent3" xfId="2" builtinId="38"/>
    <cellStyle name="20 % - Akzent6" xfId="3" builtinId="50"/>
    <cellStyle name="Akzent1" xfId="4" builtinId="29"/>
    <cellStyle name="Akzent2" xfId="5" builtinId="33"/>
    <cellStyle name="Akzent5" xfId="6" builtinId="45"/>
    <cellStyle name="Akzent6" xfId="7" builtinId="49"/>
    <cellStyle name="Neutral" xfId="1" builtinId="2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Sheet1!$C$4</c:f>
              <c:strCache>
                <c:ptCount val="1"/>
                <c:pt idx="0">
                  <c:v>401-α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Sheet1!$A$18:$A$45</c:f>
              <c:numCache>
                <c:formatCode>General</c:formatCode>
                <c:ptCount val="28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9</c:v>
                </c:pt>
                <c:pt idx="5">
                  <c:v>11</c:v>
                </c:pt>
                <c:pt idx="6">
                  <c:v>13</c:v>
                </c:pt>
                <c:pt idx="7">
                  <c:v>15</c:v>
                </c:pt>
                <c:pt idx="8">
                  <c:v>17</c:v>
                </c:pt>
                <c:pt idx="9">
                  <c:v>19</c:v>
                </c:pt>
                <c:pt idx="10">
                  <c:v>21</c:v>
                </c:pt>
                <c:pt idx="11">
                  <c:v>23</c:v>
                </c:pt>
                <c:pt idx="12">
                  <c:v>25</c:v>
                </c:pt>
                <c:pt idx="13">
                  <c:v>27</c:v>
                </c:pt>
                <c:pt idx="14">
                  <c:v>29</c:v>
                </c:pt>
                <c:pt idx="15">
                  <c:v>31</c:v>
                </c:pt>
                <c:pt idx="16">
                  <c:v>33</c:v>
                </c:pt>
                <c:pt idx="17">
                  <c:v>35</c:v>
                </c:pt>
                <c:pt idx="18">
                  <c:v>37</c:v>
                </c:pt>
                <c:pt idx="19">
                  <c:v>39</c:v>
                </c:pt>
                <c:pt idx="20">
                  <c:v>41</c:v>
                </c:pt>
                <c:pt idx="21">
                  <c:v>43</c:v>
                </c:pt>
                <c:pt idx="22">
                  <c:v>45</c:v>
                </c:pt>
                <c:pt idx="23">
                  <c:v>47</c:v>
                </c:pt>
                <c:pt idx="24">
                  <c:v>49</c:v>
                </c:pt>
                <c:pt idx="25">
                  <c:v>51</c:v>
                </c:pt>
                <c:pt idx="26">
                  <c:v>53</c:v>
                </c:pt>
                <c:pt idx="27">
                  <c:v>55</c:v>
                </c:pt>
              </c:numCache>
            </c:numRef>
          </c:xVal>
          <c:yVal>
            <c:numRef>
              <c:f>Sheet1!$D$18:$D$45</c:f>
              <c:numCache>
                <c:formatCode>0.0000</c:formatCode>
                <c:ptCount val="28"/>
                <c:pt idx="0">
                  <c:v>5.3749999999999996E-3</c:v>
                </c:pt>
                <c:pt idx="1">
                  <c:v>5.4200000000000003E-3</c:v>
                </c:pt>
                <c:pt idx="2">
                  <c:v>7.0649999999999992E-3</c:v>
                </c:pt>
                <c:pt idx="3">
                  <c:v>7.1400000000000005E-3</c:v>
                </c:pt>
                <c:pt idx="4">
                  <c:v>8.4449999999999976E-3</c:v>
                </c:pt>
                <c:pt idx="5">
                  <c:v>8.6249999999999973E-3</c:v>
                </c:pt>
                <c:pt idx="6">
                  <c:v>9.7949999999999999E-3</c:v>
                </c:pt>
                <c:pt idx="7">
                  <c:v>9.9100000000000004E-3</c:v>
                </c:pt>
                <c:pt idx="8">
                  <c:v>1.1425000000000001E-2</c:v>
                </c:pt>
                <c:pt idx="9">
                  <c:v>1.1650000000000001E-2</c:v>
                </c:pt>
                <c:pt idx="10">
                  <c:v>1.2305000000000002E-2</c:v>
                </c:pt>
                <c:pt idx="11">
                  <c:v>1.2289999999999999E-2</c:v>
                </c:pt>
                <c:pt idx="12">
                  <c:v>1.1410000000000002E-2</c:v>
                </c:pt>
                <c:pt idx="13">
                  <c:v>1.1540000000000002E-2</c:v>
                </c:pt>
                <c:pt idx="14">
                  <c:v>1.0574999999999999E-2</c:v>
                </c:pt>
                <c:pt idx="15">
                  <c:v>1.059E-2</c:v>
                </c:pt>
                <c:pt idx="16">
                  <c:v>1.0060000000000001E-2</c:v>
                </c:pt>
                <c:pt idx="17">
                  <c:v>9.9299999999999979E-3</c:v>
                </c:pt>
                <c:pt idx="18">
                  <c:v>8.94E-3</c:v>
                </c:pt>
                <c:pt idx="19">
                  <c:v>8.855E-3</c:v>
                </c:pt>
                <c:pt idx="20">
                  <c:v>8.0549999999999997E-3</c:v>
                </c:pt>
                <c:pt idx="21">
                  <c:v>7.9600000000000001E-3</c:v>
                </c:pt>
                <c:pt idx="22">
                  <c:v>7.2449999999999997E-3</c:v>
                </c:pt>
                <c:pt idx="23">
                  <c:v>7.2200000000000007E-3</c:v>
                </c:pt>
                <c:pt idx="24">
                  <c:v>6.0999999999999995E-3</c:v>
                </c:pt>
                <c:pt idx="25">
                  <c:v>6.1749999999999991E-3</c:v>
                </c:pt>
                <c:pt idx="26">
                  <c:v>5.4399999999999995E-3</c:v>
                </c:pt>
                <c:pt idx="27">
                  <c:v>4.6099999999999995E-3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B8A-4790-9628-CD993403C65D}"/>
            </c:ext>
          </c:extLst>
        </c:ser>
        <c:ser>
          <c:idx val="1"/>
          <c:order val="1"/>
          <c:tx>
            <c:strRef>
              <c:f>Sheet1!$E$4</c:f>
              <c:strCache>
                <c:ptCount val="1"/>
                <c:pt idx="0">
                  <c:v>402-β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Sheet1!$A$18:$A$45</c:f>
              <c:numCache>
                <c:formatCode>General</c:formatCode>
                <c:ptCount val="28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9</c:v>
                </c:pt>
                <c:pt idx="5">
                  <c:v>11</c:v>
                </c:pt>
                <c:pt idx="6">
                  <c:v>13</c:v>
                </c:pt>
                <c:pt idx="7">
                  <c:v>15</c:v>
                </c:pt>
                <c:pt idx="8">
                  <c:v>17</c:v>
                </c:pt>
                <c:pt idx="9">
                  <c:v>19</c:v>
                </c:pt>
                <c:pt idx="10">
                  <c:v>21</c:v>
                </c:pt>
                <c:pt idx="11">
                  <c:v>23</c:v>
                </c:pt>
                <c:pt idx="12">
                  <c:v>25</c:v>
                </c:pt>
                <c:pt idx="13">
                  <c:v>27</c:v>
                </c:pt>
                <c:pt idx="14">
                  <c:v>29</c:v>
                </c:pt>
                <c:pt idx="15">
                  <c:v>31</c:v>
                </c:pt>
                <c:pt idx="16">
                  <c:v>33</c:v>
                </c:pt>
                <c:pt idx="17">
                  <c:v>35</c:v>
                </c:pt>
                <c:pt idx="18">
                  <c:v>37</c:v>
                </c:pt>
                <c:pt idx="19">
                  <c:v>39</c:v>
                </c:pt>
                <c:pt idx="20">
                  <c:v>41</c:v>
                </c:pt>
                <c:pt idx="21">
                  <c:v>43</c:v>
                </c:pt>
                <c:pt idx="22">
                  <c:v>45</c:v>
                </c:pt>
                <c:pt idx="23">
                  <c:v>47</c:v>
                </c:pt>
                <c:pt idx="24">
                  <c:v>49</c:v>
                </c:pt>
                <c:pt idx="25">
                  <c:v>51</c:v>
                </c:pt>
                <c:pt idx="26">
                  <c:v>53</c:v>
                </c:pt>
                <c:pt idx="27">
                  <c:v>55</c:v>
                </c:pt>
              </c:numCache>
            </c:numRef>
          </c:xVal>
          <c:yVal>
            <c:numRef>
              <c:f>Sheet1!$F$18:$F$45</c:f>
              <c:numCache>
                <c:formatCode>0.0000</c:formatCode>
                <c:ptCount val="28"/>
                <c:pt idx="0">
                  <c:v>5.3499999999999997E-3</c:v>
                </c:pt>
                <c:pt idx="1">
                  <c:v>5.4800000000000005E-3</c:v>
                </c:pt>
                <c:pt idx="2">
                  <c:v>7.0950000000000006E-3</c:v>
                </c:pt>
                <c:pt idx="3">
                  <c:v>7.2249999999999997E-3</c:v>
                </c:pt>
                <c:pt idx="4">
                  <c:v>8.4399999999999996E-3</c:v>
                </c:pt>
                <c:pt idx="5">
                  <c:v>8.43E-3</c:v>
                </c:pt>
                <c:pt idx="6">
                  <c:v>1.0035000000000001E-2</c:v>
                </c:pt>
                <c:pt idx="7">
                  <c:v>1.0209999999999999E-2</c:v>
                </c:pt>
                <c:pt idx="8">
                  <c:v>1.1544999999999998E-2</c:v>
                </c:pt>
                <c:pt idx="9">
                  <c:v>1.1569999999999999E-2</c:v>
                </c:pt>
                <c:pt idx="10">
                  <c:v>1.2535000000000001E-2</c:v>
                </c:pt>
                <c:pt idx="11">
                  <c:v>1.2685E-2</c:v>
                </c:pt>
                <c:pt idx="12">
                  <c:v>1.1554999999999999E-2</c:v>
                </c:pt>
                <c:pt idx="13">
                  <c:v>1.1515000000000003E-2</c:v>
                </c:pt>
                <c:pt idx="14">
                  <c:v>1.0735E-2</c:v>
                </c:pt>
                <c:pt idx="15">
                  <c:v>1.0935E-2</c:v>
                </c:pt>
                <c:pt idx="16">
                  <c:v>9.9299999999999996E-3</c:v>
                </c:pt>
                <c:pt idx="17">
                  <c:v>9.7949999999999999E-3</c:v>
                </c:pt>
                <c:pt idx="18">
                  <c:v>8.77E-3</c:v>
                </c:pt>
                <c:pt idx="19">
                  <c:v>8.879999999999999E-3</c:v>
                </c:pt>
                <c:pt idx="20">
                  <c:v>8.0850000000000002E-3</c:v>
                </c:pt>
                <c:pt idx="21">
                  <c:v>7.9000000000000008E-3</c:v>
                </c:pt>
                <c:pt idx="22">
                  <c:v>7.26E-3</c:v>
                </c:pt>
                <c:pt idx="23">
                  <c:v>7.2899999999999987E-3</c:v>
                </c:pt>
                <c:pt idx="24">
                  <c:v>6.2349999999999992E-3</c:v>
                </c:pt>
                <c:pt idx="25">
                  <c:v>6.3199999999999992E-3</c:v>
                </c:pt>
                <c:pt idx="26">
                  <c:v>5.4099999999999999E-3</c:v>
                </c:pt>
                <c:pt idx="27">
                  <c:v>4.8300000000000001E-3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B8A-4790-9628-CD993403C65D}"/>
            </c:ext>
          </c:extLst>
        </c:ser>
        <c:ser>
          <c:idx val="2"/>
          <c:order val="2"/>
          <c:tx>
            <c:strRef>
              <c:f>Sheet1!$G$4</c:f>
              <c:strCache>
                <c:ptCount val="1"/>
                <c:pt idx="0">
                  <c:v>301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Sheet1!$A$18:$A$45</c:f>
              <c:numCache>
                <c:formatCode>General</c:formatCode>
                <c:ptCount val="28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9</c:v>
                </c:pt>
                <c:pt idx="5">
                  <c:v>11</c:v>
                </c:pt>
                <c:pt idx="6">
                  <c:v>13</c:v>
                </c:pt>
                <c:pt idx="7">
                  <c:v>15</c:v>
                </c:pt>
                <c:pt idx="8">
                  <c:v>17</c:v>
                </c:pt>
                <c:pt idx="9">
                  <c:v>19</c:v>
                </c:pt>
                <c:pt idx="10">
                  <c:v>21</c:v>
                </c:pt>
                <c:pt idx="11">
                  <c:v>23</c:v>
                </c:pt>
                <c:pt idx="12">
                  <c:v>25</c:v>
                </c:pt>
                <c:pt idx="13">
                  <c:v>27</c:v>
                </c:pt>
                <c:pt idx="14">
                  <c:v>29</c:v>
                </c:pt>
                <c:pt idx="15">
                  <c:v>31</c:v>
                </c:pt>
                <c:pt idx="16">
                  <c:v>33</c:v>
                </c:pt>
                <c:pt idx="17">
                  <c:v>35</c:v>
                </c:pt>
                <c:pt idx="18">
                  <c:v>37</c:v>
                </c:pt>
                <c:pt idx="19">
                  <c:v>39</c:v>
                </c:pt>
                <c:pt idx="20">
                  <c:v>41</c:v>
                </c:pt>
                <c:pt idx="21">
                  <c:v>43</c:v>
                </c:pt>
                <c:pt idx="22">
                  <c:v>45</c:v>
                </c:pt>
                <c:pt idx="23">
                  <c:v>47</c:v>
                </c:pt>
                <c:pt idx="24">
                  <c:v>49</c:v>
                </c:pt>
                <c:pt idx="25">
                  <c:v>51</c:v>
                </c:pt>
                <c:pt idx="26">
                  <c:v>53</c:v>
                </c:pt>
                <c:pt idx="27">
                  <c:v>55</c:v>
                </c:pt>
              </c:numCache>
            </c:numRef>
          </c:xVal>
          <c:yVal>
            <c:numRef>
              <c:f>Sheet1!$H$18:$H$45</c:f>
              <c:numCache>
                <c:formatCode>0.0000</c:formatCode>
                <c:ptCount val="28"/>
                <c:pt idx="0">
                  <c:v>4.8250000000000003E-3</c:v>
                </c:pt>
                <c:pt idx="1">
                  <c:v>4.7549999999999997E-3</c:v>
                </c:pt>
                <c:pt idx="2">
                  <c:v>6.9099999999999995E-3</c:v>
                </c:pt>
                <c:pt idx="3">
                  <c:v>6.8700000000000002E-3</c:v>
                </c:pt>
                <c:pt idx="4">
                  <c:v>8.3700000000000007E-3</c:v>
                </c:pt>
                <c:pt idx="5">
                  <c:v>8.2500000000000004E-3</c:v>
                </c:pt>
                <c:pt idx="6">
                  <c:v>1.004E-2</c:v>
                </c:pt>
                <c:pt idx="7">
                  <c:v>1.009E-2</c:v>
                </c:pt>
                <c:pt idx="8">
                  <c:v>1.1415000000000002E-2</c:v>
                </c:pt>
                <c:pt idx="9">
                  <c:v>1.159E-2</c:v>
                </c:pt>
                <c:pt idx="10">
                  <c:v>1.2379999999999999E-2</c:v>
                </c:pt>
                <c:pt idx="11">
                  <c:v>1.252E-2</c:v>
                </c:pt>
                <c:pt idx="12">
                  <c:v>1.1434999999999999E-2</c:v>
                </c:pt>
                <c:pt idx="13">
                  <c:v>1.1675E-2</c:v>
                </c:pt>
                <c:pt idx="14">
                  <c:v>1.0919999999999997E-2</c:v>
                </c:pt>
                <c:pt idx="15">
                  <c:v>1.0829999999999998E-2</c:v>
                </c:pt>
                <c:pt idx="16">
                  <c:v>9.5050000000000013E-3</c:v>
                </c:pt>
                <c:pt idx="17">
                  <c:v>9.5349999999999983E-3</c:v>
                </c:pt>
                <c:pt idx="18">
                  <c:v>8.7199999999999986E-3</c:v>
                </c:pt>
                <c:pt idx="19">
                  <c:v>9.1400000000000006E-3</c:v>
                </c:pt>
                <c:pt idx="20">
                  <c:v>8.8850000000000023E-3</c:v>
                </c:pt>
                <c:pt idx="21">
                  <c:v>8.2199999999999981E-3</c:v>
                </c:pt>
                <c:pt idx="22">
                  <c:v>7.6699999999999997E-3</c:v>
                </c:pt>
                <c:pt idx="23">
                  <c:v>7.3149999999999995E-3</c:v>
                </c:pt>
                <c:pt idx="24">
                  <c:v>6.2500000000000003E-3</c:v>
                </c:pt>
                <c:pt idx="25">
                  <c:v>6.2399999999999999E-3</c:v>
                </c:pt>
                <c:pt idx="26">
                  <c:v>5.8099999999999992E-3</c:v>
                </c:pt>
                <c:pt idx="27">
                  <c:v>5.5849999999999997E-3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B8A-4790-9628-CD993403C65D}"/>
            </c:ext>
          </c:extLst>
        </c:ser>
        <c:ser>
          <c:idx val="3"/>
          <c:order val="3"/>
          <c:tx>
            <c:strRef>
              <c:f>Sheet1!$C$59</c:f>
              <c:strCache>
                <c:ptCount val="1"/>
                <c:pt idx="0">
                  <c:v>Q[m3/s] _ref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Sheet1!$H$61:$H$89</c:f>
              <c:numCache>
                <c:formatCode>General</c:formatCode>
                <c:ptCount val="29"/>
                <c:pt idx="0">
                  <c:v>0</c:v>
                </c:pt>
                <c:pt idx="1">
                  <c:v>3</c:v>
                </c:pt>
                <c:pt idx="2">
                  <c:v>3</c:v>
                </c:pt>
                <c:pt idx="3">
                  <c:v>7</c:v>
                </c:pt>
                <c:pt idx="4">
                  <c:v>7</c:v>
                </c:pt>
                <c:pt idx="5">
                  <c:v>11</c:v>
                </c:pt>
                <c:pt idx="6">
                  <c:v>11</c:v>
                </c:pt>
                <c:pt idx="7">
                  <c:v>14.999999999999998</c:v>
                </c:pt>
                <c:pt idx="8">
                  <c:v>14.999999999999998</c:v>
                </c:pt>
                <c:pt idx="9">
                  <c:v>19</c:v>
                </c:pt>
                <c:pt idx="10">
                  <c:v>19</c:v>
                </c:pt>
                <c:pt idx="11">
                  <c:v>23</c:v>
                </c:pt>
                <c:pt idx="12">
                  <c:v>23</c:v>
                </c:pt>
                <c:pt idx="13">
                  <c:v>27</c:v>
                </c:pt>
                <c:pt idx="14">
                  <c:v>27</c:v>
                </c:pt>
                <c:pt idx="15">
                  <c:v>31</c:v>
                </c:pt>
                <c:pt idx="16">
                  <c:v>31</c:v>
                </c:pt>
                <c:pt idx="17">
                  <c:v>35</c:v>
                </c:pt>
                <c:pt idx="18">
                  <c:v>35</c:v>
                </c:pt>
                <c:pt idx="19">
                  <c:v>39</c:v>
                </c:pt>
                <c:pt idx="20">
                  <c:v>39</c:v>
                </c:pt>
                <c:pt idx="21">
                  <c:v>43</c:v>
                </c:pt>
                <c:pt idx="22">
                  <c:v>43</c:v>
                </c:pt>
                <c:pt idx="23">
                  <c:v>47</c:v>
                </c:pt>
                <c:pt idx="24">
                  <c:v>47</c:v>
                </c:pt>
                <c:pt idx="25">
                  <c:v>51</c:v>
                </c:pt>
                <c:pt idx="26">
                  <c:v>51</c:v>
                </c:pt>
                <c:pt idx="27">
                  <c:v>55</c:v>
                </c:pt>
                <c:pt idx="28">
                  <c:v>55</c:v>
                </c:pt>
              </c:numCache>
            </c:numRef>
          </c:xVal>
          <c:yVal>
            <c:numRef>
              <c:f>Sheet1!$C$61:$C$89</c:f>
              <c:numCache>
                <c:formatCode>General</c:formatCode>
                <c:ptCount val="29"/>
                <c:pt idx="0">
                  <c:v>5.4999999999999997E-3</c:v>
                </c:pt>
                <c:pt idx="1">
                  <c:v>5.4999999999999997E-3</c:v>
                </c:pt>
                <c:pt idx="2">
                  <c:v>6.9877492509689823E-3</c:v>
                </c:pt>
                <c:pt idx="3">
                  <c:v>6.9877492509689823E-3</c:v>
                </c:pt>
                <c:pt idx="4">
                  <c:v>8.4754985019379649E-3</c:v>
                </c:pt>
                <c:pt idx="5">
                  <c:v>8.4754985019379649E-3</c:v>
                </c:pt>
                <c:pt idx="6">
                  <c:v>9.9632477529069483E-3</c:v>
                </c:pt>
                <c:pt idx="7">
                  <c:v>9.9632477529069483E-3</c:v>
                </c:pt>
                <c:pt idx="8">
                  <c:v>1.145099700387593E-2</c:v>
                </c:pt>
                <c:pt idx="9">
                  <c:v>1.145099700387593E-2</c:v>
                </c:pt>
                <c:pt idx="10">
                  <c:v>1.2500000000000001E-2</c:v>
                </c:pt>
                <c:pt idx="11">
                  <c:v>1.2500000000000001E-2</c:v>
                </c:pt>
                <c:pt idx="12">
                  <c:v>1.1624853381782952E-2</c:v>
                </c:pt>
                <c:pt idx="13">
                  <c:v>1.1624853381782952E-2</c:v>
                </c:pt>
                <c:pt idx="14">
                  <c:v>1.0749706763565904E-2</c:v>
                </c:pt>
                <c:pt idx="15">
                  <c:v>1.0749706763565904E-2</c:v>
                </c:pt>
                <c:pt idx="16">
                  <c:v>9.8745601453488555E-3</c:v>
                </c:pt>
                <c:pt idx="17">
                  <c:v>9.8745601453488555E-3</c:v>
                </c:pt>
                <c:pt idx="18">
                  <c:v>8.9994135271318065E-3</c:v>
                </c:pt>
                <c:pt idx="19">
                  <c:v>8.9994135271318065E-3</c:v>
                </c:pt>
                <c:pt idx="20">
                  <c:v>8.1242669089147592E-3</c:v>
                </c:pt>
                <c:pt idx="21">
                  <c:v>8.1242669089147592E-3</c:v>
                </c:pt>
                <c:pt idx="22">
                  <c:v>7.2491202906977111E-3</c:v>
                </c:pt>
                <c:pt idx="23">
                  <c:v>7.2491202906977111E-3</c:v>
                </c:pt>
                <c:pt idx="24">
                  <c:v>6.373973672480663E-3</c:v>
                </c:pt>
                <c:pt idx="25">
                  <c:v>6.373973672480663E-3</c:v>
                </c:pt>
                <c:pt idx="26">
                  <c:v>5.498827054263614E-3</c:v>
                </c:pt>
                <c:pt idx="27">
                  <c:v>5.498827054263614E-3</c:v>
                </c:pt>
                <c:pt idx="28">
                  <c:v>5.4999999999999997E-3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B8A-4790-9628-CD993403C6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4287856"/>
        <c:axId val="184288416"/>
      </c:scatterChart>
      <c:valAx>
        <c:axId val="1842878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84288416"/>
        <c:crosses val="autoZero"/>
        <c:crossBetween val="midCat"/>
      </c:valAx>
      <c:valAx>
        <c:axId val="184288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842878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Sheet1!$C$4</c:f>
              <c:strCache>
                <c:ptCount val="1"/>
                <c:pt idx="0">
                  <c:v>401-α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Sheet1!$A$18:$A$45</c:f>
              <c:numCache>
                <c:formatCode>General</c:formatCode>
                <c:ptCount val="28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9</c:v>
                </c:pt>
                <c:pt idx="5">
                  <c:v>11</c:v>
                </c:pt>
                <c:pt idx="6">
                  <c:v>13</c:v>
                </c:pt>
                <c:pt idx="7">
                  <c:v>15</c:v>
                </c:pt>
                <c:pt idx="8">
                  <c:v>17</c:v>
                </c:pt>
                <c:pt idx="9">
                  <c:v>19</c:v>
                </c:pt>
                <c:pt idx="10">
                  <c:v>21</c:v>
                </c:pt>
                <c:pt idx="11">
                  <c:v>23</c:v>
                </c:pt>
                <c:pt idx="12">
                  <c:v>25</c:v>
                </c:pt>
                <c:pt idx="13">
                  <c:v>27</c:v>
                </c:pt>
                <c:pt idx="14">
                  <c:v>29</c:v>
                </c:pt>
                <c:pt idx="15">
                  <c:v>31</c:v>
                </c:pt>
                <c:pt idx="16">
                  <c:v>33</c:v>
                </c:pt>
                <c:pt idx="17">
                  <c:v>35</c:v>
                </c:pt>
                <c:pt idx="18">
                  <c:v>37</c:v>
                </c:pt>
                <c:pt idx="19">
                  <c:v>39</c:v>
                </c:pt>
                <c:pt idx="20">
                  <c:v>41</c:v>
                </c:pt>
                <c:pt idx="21">
                  <c:v>43</c:v>
                </c:pt>
                <c:pt idx="22">
                  <c:v>45</c:v>
                </c:pt>
                <c:pt idx="23">
                  <c:v>47</c:v>
                </c:pt>
                <c:pt idx="24">
                  <c:v>49</c:v>
                </c:pt>
                <c:pt idx="25">
                  <c:v>51</c:v>
                </c:pt>
                <c:pt idx="26">
                  <c:v>53</c:v>
                </c:pt>
                <c:pt idx="27">
                  <c:v>55</c:v>
                </c:pt>
              </c:numCache>
            </c:numRef>
          </c:xVal>
          <c:yVal>
            <c:numRef>
              <c:f>Sheet1!$D$18:$D$45</c:f>
              <c:numCache>
                <c:formatCode>0.0000</c:formatCode>
                <c:ptCount val="28"/>
                <c:pt idx="0">
                  <c:v>5.3749999999999996E-3</c:v>
                </c:pt>
                <c:pt idx="1">
                  <c:v>5.4200000000000003E-3</c:v>
                </c:pt>
                <c:pt idx="2">
                  <c:v>7.0649999999999992E-3</c:v>
                </c:pt>
                <c:pt idx="3">
                  <c:v>7.1400000000000005E-3</c:v>
                </c:pt>
                <c:pt idx="4">
                  <c:v>8.4449999999999976E-3</c:v>
                </c:pt>
                <c:pt idx="5">
                  <c:v>8.6249999999999973E-3</c:v>
                </c:pt>
                <c:pt idx="6">
                  <c:v>9.7949999999999999E-3</c:v>
                </c:pt>
                <c:pt idx="7">
                  <c:v>9.9100000000000004E-3</c:v>
                </c:pt>
                <c:pt idx="8">
                  <c:v>1.1425000000000001E-2</c:v>
                </c:pt>
                <c:pt idx="9">
                  <c:v>1.1650000000000001E-2</c:v>
                </c:pt>
                <c:pt idx="10">
                  <c:v>1.2305000000000002E-2</c:v>
                </c:pt>
                <c:pt idx="11">
                  <c:v>1.2289999999999999E-2</c:v>
                </c:pt>
                <c:pt idx="12">
                  <c:v>1.1410000000000002E-2</c:v>
                </c:pt>
                <c:pt idx="13">
                  <c:v>1.1540000000000002E-2</c:v>
                </c:pt>
                <c:pt idx="14">
                  <c:v>1.0574999999999999E-2</c:v>
                </c:pt>
                <c:pt idx="15">
                  <c:v>1.059E-2</c:v>
                </c:pt>
                <c:pt idx="16">
                  <c:v>1.0060000000000001E-2</c:v>
                </c:pt>
                <c:pt idx="17">
                  <c:v>9.9299999999999979E-3</c:v>
                </c:pt>
                <c:pt idx="18">
                  <c:v>8.94E-3</c:v>
                </c:pt>
                <c:pt idx="19">
                  <c:v>8.855E-3</c:v>
                </c:pt>
                <c:pt idx="20">
                  <c:v>8.0549999999999997E-3</c:v>
                </c:pt>
                <c:pt idx="21">
                  <c:v>7.9600000000000001E-3</c:v>
                </c:pt>
                <c:pt idx="22">
                  <c:v>7.2449999999999997E-3</c:v>
                </c:pt>
                <c:pt idx="23">
                  <c:v>7.2200000000000007E-3</c:v>
                </c:pt>
                <c:pt idx="24">
                  <c:v>6.0999999999999995E-3</c:v>
                </c:pt>
                <c:pt idx="25">
                  <c:v>6.1749999999999991E-3</c:v>
                </c:pt>
                <c:pt idx="26">
                  <c:v>5.4399999999999995E-3</c:v>
                </c:pt>
                <c:pt idx="27">
                  <c:v>4.6099999999999995E-3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C07-443D-AA21-67296D415B78}"/>
            </c:ext>
          </c:extLst>
        </c:ser>
        <c:ser>
          <c:idx val="1"/>
          <c:order val="1"/>
          <c:tx>
            <c:strRef>
              <c:f>Sheet1!$E$4</c:f>
              <c:strCache>
                <c:ptCount val="1"/>
                <c:pt idx="0">
                  <c:v>402-β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Sheet1!$A$18:$A$45</c:f>
              <c:numCache>
                <c:formatCode>General</c:formatCode>
                <c:ptCount val="28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9</c:v>
                </c:pt>
                <c:pt idx="5">
                  <c:v>11</c:v>
                </c:pt>
                <c:pt idx="6">
                  <c:v>13</c:v>
                </c:pt>
                <c:pt idx="7">
                  <c:v>15</c:v>
                </c:pt>
                <c:pt idx="8">
                  <c:v>17</c:v>
                </c:pt>
                <c:pt idx="9">
                  <c:v>19</c:v>
                </c:pt>
                <c:pt idx="10">
                  <c:v>21</c:v>
                </c:pt>
                <c:pt idx="11">
                  <c:v>23</c:v>
                </c:pt>
                <c:pt idx="12">
                  <c:v>25</c:v>
                </c:pt>
                <c:pt idx="13">
                  <c:v>27</c:v>
                </c:pt>
                <c:pt idx="14">
                  <c:v>29</c:v>
                </c:pt>
                <c:pt idx="15">
                  <c:v>31</c:v>
                </c:pt>
                <c:pt idx="16">
                  <c:v>33</c:v>
                </c:pt>
                <c:pt idx="17">
                  <c:v>35</c:v>
                </c:pt>
                <c:pt idx="18">
                  <c:v>37</c:v>
                </c:pt>
                <c:pt idx="19">
                  <c:v>39</c:v>
                </c:pt>
                <c:pt idx="20">
                  <c:v>41</c:v>
                </c:pt>
                <c:pt idx="21">
                  <c:v>43</c:v>
                </c:pt>
                <c:pt idx="22">
                  <c:v>45</c:v>
                </c:pt>
                <c:pt idx="23">
                  <c:v>47</c:v>
                </c:pt>
                <c:pt idx="24">
                  <c:v>49</c:v>
                </c:pt>
                <c:pt idx="25">
                  <c:v>51</c:v>
                </c:pt>
                <c:pt idx="26">
                  <c:v>53</c:v>
                </c:pt>
                <c:pt idx="27">
                  <c:v>55</c:v>
                </c:pt>
              </c:numCache>
            </c:numRef>
          </c:xVal>
          <c:yVal>
            <c:numRef>
              <c:f>Sheet1!$F$18:$F$45</c:f>
              <c:numCache>
                <c:formatCode>0.0000</c:formatCode>
                <c:ptCount val="28"/>
                <c:pt idx="0">
                  <c:v>5.3499999999999997E-3</c:v>
                </c:pt>
                <c:pt idx="1">
                  <c:v>5.4800000000000005E-3</c:v>
                </c:pt>
                <c:pt idx="2">
                  <c:v>7.0950000000000006E-3</c:v>
                </c:pt>
                <c:pt idx="3">
                  <c:v>7.2249999999999997E-3</c:v>
                </c:pt>
                <c:pt idx="4">
                  <c:v>8.4399999999999996E-3</c:v>
                </c:pt>
                <c:pt idx="5">
                  <c:v>8.43E-3</c:v>
                </c:pt>
                <c:pt idx="6">
                  <c:v>1.0035000000000001E-2</c:v>
                </c:pt>
                <c:pt idx="7">
                  <c:v>1.0209999999999999E-2</c:v>
                </c:pt>
                <c:pt idx="8">
                  <c:v>1.1544999999999998E-2</c:v>
                </c:pt>
                <c:pt idx="9">
                  <c:v>1.1569999999999999E-2</c:v>
                </c:pt>
                <c:pt idx="10">
                  <c:v>1.2535000000000001E-2</c:v>
                </c:pt>
                <c:pt idx="11">
                  <c:v>1.2685E-2</c:v>
                </c:pt>
                <c:pt idx="12">
                  <c:v>1.1554999999999999E-2</c:v>
                </c:pt>
                <c:pt idx="13">
                  <c:v>1.1515000000000003E-2</c:v>
                </c:pt>
                <c:pt idx="14">
                  <c:v>1.0735E-2</c:v>
                </c:pt>
                <c:pt idx="15">
                  <c:v>1.0935E-2</c:v>
                </c:pt>
                <c:pt idx="16">
                  <c:v>9.9299999999999996E-3</c:v>
                </c:pt>
                <c:pt idx="17">
                  <c:v>9.7949999999999999E-3</c:v>
                </c:pt>
                <c:pt idx="18">
                  <c:v>8.77E-3</c:v>
                </c:pt>
                <c:pt idx="19">
                  <c:v>8.879999999999999E-3</c:v>
                </c:pt>
                <c:pt idx="20">
                  <c:v>8.0850000000000002E-3</c:v>
                </c:pt>
                <c:pt idx="21">
                  <c:v>7.9000000000000008E-3</c:v>
                </c:pt>
                <c:pt idx="22">
                  <c:v>7.26E-3</c:v>
                </c:pt>
                <c:pt idx="23">
                  <c:v>7.2899999999999987E-3</c:v>
                </c:pt>
                <c:pt idx="24">
                  <c:v>6.2349999999999992E-3</c:v>
                </c:pt>
                <c:pt idx="25">
                  <c:v>6.3199999999999992E-3</c:v>
                </c:pt>
                <c:pt idx="26">
                  <c:v>5.4099999999999999E-3</c:v>
                </c:pt>
                <c:pt idx="27">
                  <c:v>4.8300000000000001E-3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C07-443D-AA21-67296D415B78}"/>
            </c:ext>
          </c:extLst>
        </c:ser>
        <c:ser>
          <c:idx val="2"/>
          <c:order val="2"/>
          <c:tx>
            <c:strRef>
              <c:f>Sheet1!$G$4</c:f>
              <c:strCache>
                <c:ptCount val="1"/>
                <c:pt idx="0">
                  <c:v>301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Sheet1!$A$18:$A$45</c:f>
              <c:numCache>
                <c:formatCode>General</c:formatCode>
                <c:ptCount val="28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9</c:v>
                </c:pt>
                <c:pt idx="5">
                  <c:v>11</c:v>
                </c:pt>
                <c:pt idx="6">
                  <c:v>13</c:v>
                </c:pt>
                <c:pt idx="7">
                  <c:v>15</c:v>
                </c:pt>
                <c:pt idx="8">
                  <c:v>17</c:v>
                </c:pt>
                <c:pt idx="9">
                  <c:v>19</c:v>
                </c:pt>
                <c:pt idx="10">
                  <c:v>21</c:v>
                </c:pt>
                <c:pt idx="11">
                  <c:v>23</c:v>
                </c:pt>
                <c:pt idx="12">
                  <c:v>25</c:v>
                </c:pt>
                <c:pt idx="13">
                  <c:v>27</c:v>
                </c:pt>
                <c:pt idx="14">
                  <c:v>29</c:v>
                </c:pt>
                <c:pt idx="15">
                  <c:v>31</c:v>
                </c:pt>
                <c:pt idx="16">
                  <c:v>33</c:v>
                </c:pt>
                <c:pt idx="17">
                  <c:v>35</c:v>
                </c:pt>
                <c:pt idx="18">
                  <c:v>37</c:v>
                </c:pt>
                <c:pt idx="19">
                  <c:v>39</c:v>
                </c:pt>
                <c:pt idx="20">
                  <c:v>41</c:v>
                </c:pt>
                <c:pt idx="21">
                  <c:v>43</c:v>
                </c:pt>
                <c:pt idx="22">
                  <c:v>45</c:v>
                </c:pt>
                <c:pt idx="23">
                  <c:v>47</c:v>
                </c:pt>
                <c:pt idx="24">
                  <c:v>49</c:v>
                </c:pt>
                <c:pt idx="25">
                  <c:v>51</c:v>
                </c:pt>
                <c:pt idx="26">
                  <c:v>53</c:v>
                </c:pt>
                <c:pt idx="27">
                  <c:v>55</c:v>
                </c:pt>
              </c:numCache>
            </c:numRef>
          </c:xVal>
          <c:yVal>
            <c:numRef>
              <c:f>Sheet1!$H$18:$H$45</c:f>
              <c:numCache>
                <c:formatCode>0.0000</c:formatCode>
                <c:ptCount val="28"/>
                <c:pt idx="0">
                  <c:v>4.8250000000000003E-3</c:v>
                </c:pt>
                <c:pt idx="1">
                  <c:v>4.7549999999999997E-3</c:v>
                </c:pt>
                <c:pt idx="2">
                  <c:v>6.9099999999999995E-3</c:v>
                </c:pt>
                <c:pt idx="3">
                  <c:v>6.8700000000000002E-3</c:v>
                </c:pt>
                <c:pt idx="4">
                  <c:v>8.3700000000000007E-3</c:v>
                </c:pt>
                <c:pt idx="5">
                  <c:v>8.2500000000000004E-3</c:v>
                </c:pt>
                <c:pt idx="6">
                  <c:v>1.004E-2</c:v>
                </c:pt>
                <c:pt idx="7">
                  <c:v>1.009E-2</c:v>
                </c:pt>
                <c:pt idx="8">
                  <c:v>1.1415000000000002E-2</c:v>
                </c:pt>
                <c:pt idx="9">
                  <c:v>1.159E-2</c:v>
                </c:pt>
                <c:pt idx="10">
                  <c:v>1.2379999999999999E-2</c:v>
                </c:pt>
                <c:pt idx="11">
                  <c:v>1.252E-2</c:v>
                </c:pt>
                <c:pt idx="12">
                  <c:v>1.1434999999999999E-2</c:v>
                </c:pt>
                <c:pt idx="13">
                  <c:v>1.1675E-2</c:v>
                </c:pt>
                <c:pt idx="14">
                  <c:v>1.0919999999999997E-2</c:v>
                </c:pt>
                <c:pt idx="15">
                  <c:v>1.0829999999999998E-2</c:v>
                </c:pt>
                <c:pt idx="16">
                  <c:v>9.5050000000000013E-3</c:v>
                </c:pt>
                <c:pt idx="17">
                  <c:v>9.5349999999999983E-3</c:v>
                </c:pt>
                <c:pt idx="18">
                  <c:v>8.7199999999999986E-3</c:v>
                </c:pt>
                <c:pt idx="19">
                  <c:v>9.1400000000000006E-3</c:v>
                </c:pt>
                <c:pt idx="20">
                  <c:v>8.8850000000000023E-3</c:v>
                </c:pt>
                <c:pt idx="21">
                  <c:v>8.2199999999999981E-3</c:v>
                </c:pt>
                <c:pt idx="22">
                  <c:v>7.6699999999999997E-3</c:v>
                </c:pt>
                <c:pt idx="23">
                  <c:v>7.3149999999999995E-3</c:v>
                </c:pt>
                <c:pt idx="24">
                  <c:v>6.2500000000000003E-3</c:v>
                </c:pt>
                <c:pt idx="25">
                  <c:v>6.2399999999999999E-3</c:v>
                </c:pt>
                <c:pt idx="26">
                  <c:v>5.8099999999999992E-3</c:v>
                </c:pt>
                <c:pt idx="27">
                  <c:v>5.5849999999999997E-3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C07-443D-AA21-67296D415B78}"/>
            </c:ext>
          </c:extLst>
        </c:ser>
        <c:ser>
          <c:idx val="3"/>
          <c:order val="3"/>
          <c:tx>
            <c:strRef>
              <c:f>Sheet1!$C$59</c:f>
              <c:strCache>
                <c:ptCount val="1"/>
                <c:pt idx="0">
                  <c:v>Q[m3/s] _ref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Sheet1!$H$61:$H$89</c:f>
              <c:numCache>
                <c:formatCode>General</c:formatCode>
                <c:ptCount val="29"/>
                <c:pt idx="0">
                  <c:v>0</c:v>
                </c:pt>
                <c:pt idx="1">
                  <c:v>3</c:v>
                </c:pt>
                <c:pt idx="2">
                  <c:v>3</c:v>
                </c:pt>
                <c:pt idx="3">
                  <c:v>7</c:v>
                </c:pt>
                <c:pt idx="4">
                  <c:v>7</c:v>
                </c:pt>
                <c:pt idx="5">
                  <c:v>11</c:v>
                </c:pt>
                <c:pt idx="6">
                  <c:v>11</c:v>
                </c:pt>
                <c:pt idx="7">
                  <c:v>14.999999999999998</c:v>
                </c:pt>
                <c:pt idx="8">
                  <c:v>14.999999999999998</c:v>
                </c:pt>
                <c:pt idx="9">
                  <c:v>19</c:v>
                </c:pt>
                <c:pt idx="10">
                  <c:v>19</c:v>
                </c:pt>
                <c:pt idx="11">
                  <c:v>23</c:v>
                </c:pt>
                <c:pt idx="12">
                  <c:v>23</c:v>
                </c:pt>
                <c:pt idx="13">
                  <c:v>27</c:v>
                </c:pt>
                <c:pt idx="14">
                  <c:v>27</c:v>
                </c:pt>
                <c:pt idx="15">
                  <c:v>31</c:v>
                </c:pt>
                <c:pt idx="16">
                  <c:v>31</c:v>
                </c:pt>
                <c:pt idx="17">
                  <c:v>35</c:v>
                </c:pt>
                <c:pt idx="18">
                  <c:v>35</c:v>
                </c:pt>
                <c:pt idx="19">
                  <c:v>39</c:v>
                </c:pt>
                <c:pt idx="20">
                  <c:v>39</c:v>
                </c:pt>
                <c:pt idx="21">
                  <c:v>43</c:v>
                </c:pt>
                <c:pt idx="22">
                  <c:v>43</c:v>
                </c:pt>
                <c:pt idx="23">
                  <c:v>47</c:v>
                </c:pt>
                <c:pt idx="24">
                  <c:v>47</c:v>
                </c:pt>
                <c:pt idx="25">
                  <c:v>51</c:v>
                </c:pt>
                <c:pt idx="26">
                  <c:v>51</c:v>
                </c:pt>
                <c:pt idx="27">
                  <c:v>55</c:v>
                </c:pt>
                <c:pt idx="28">
                  <c:v>55</c:v>
                </c:pt>
              </c:numCache>
            </c:numRef>
          </c:xVal>
          <c:yVal>
            <c:numRef>
              <c:f>Sheet1!$C$61:$C$89</c:f>
              <c:numCache>
                <c:formatCode>General</c:formatCode>
                <c:ptCount val="29"/>
                <c:pt idx="0">
                  <c:v>5.4999999999999997E-3</c:v>
                </c:pt>
                <c:pt idx="1">
                  <c:v>5.4999999999999997E-3</c:v>
                </c:pt>
                <c:pt idx="2">
                  <c:v>6.9877492509689823E-3</c:v>
                </c:pt>
                <c:pt idx="3">
                  <c:v>6.9877492509689823E-3</c:v>
                </c:pt>
                <c:pt idx="4">
                  <c:v>8.4754985019379649E-3</c:v>
                </c:pt>
                <c:pt idx="5">
                  <c:v>8.4754985019379649E-3</c:v>
                </c:pt>
                <c:pt idx="6">
                  <c:v>9.9632477529069483E-3</c:v>
                </c:pt>
                <c:pt idx="7">
                  <c:v>9.9632477529069483E-3</c:v>
                </c:pt>
                <c:pt idx="8">
                  <c:v>1.145099700387593E-2</c:v>
                </c:pt>
                <c:pt idx="9">
                  <c:v>1.145099700387593E-2</c:v>
                </c:pt>
                <c:pt idx="10">
                  <c:v>1.2500000000000001E-2</c:v>
                </c:pt>
                <c:pt idx="11">
                  <c:v>1.2500000000000001E-2</c:v>
                </c:pt>
                <c:pt idx="12">
                  <c:v>1.1624853381782952E-2</c:v>
                </c:pt>
                <c:pt idx="13">
                  <c:v>1.1624853381782952E-2</c:v>
                </c:pt>
                <c:pt idx="14">
                  <c:v>1.0749706763565904E-2</c:v>
                </c:pt>
                <c:pt idx="15">
                  <c:v>1.0749706763565904E-2</c:v>
                </c:pt>
                <c:pt idx="16">
                  <c:v>9.8745601453488555E-3</c:v>
                </c:pt>
                <c:pt idx="17">
                  <c:v>9.8745601453488555E-3</c:v>
                </c:pt>
                <c:pt idx="18">
                  <c:v>8.9994135271318065E-3</c:v>
                </c:pt>
                <c:pt idx="19">
                  <c:v>8.9994135271318065E-3</c:v>
                </c:pt>
                <c:pt idx="20">
                  <c:v>8.1242669089147592E-3</c:v>
                </c:pt>
                <c:pt idx="21">
                  <c:v>8.1242669089147592E-3</c:v>
                </c:pt>
                <c:pt idx="22">
                  <c:v>7.2491202906977111E-3</c:v>
                </c:pt>
                <c:pt idx="23">
                  <c:v>7.2491202906977111E-3</c:v>
                </c:pt>
                <c:pt idx="24">
                  <c:v>6.373973672480663E-3</c:v>
                </c:pt>
                <c:pt idx="25">
                  <c:v>6.373973672480663E-3</c:v>
                </c:pt>
                <c:pt idx="26">
                  <c:v>5.498827054263614E-3</c:v>
                </c:pt>
                <c:pt idx="27">
                  <c:v>5.498827054263614E-3</c:v>
                </c:pt>
                <c:pt idx="28">
                  <c:v>5.4999999999999997E-3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C07-443D-AA21-67296D415B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4287856"/>
        <c:axId val="184288416"/>
      </c:scatterChart>
      <c:valAx>
        <c:axId val="1842878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84288416"/>
        <c:crosses val="autoZero"/>
        <c:crossBetween val="midCat"/>
      </c:valAx>
      <c:valAx>
        <c:axId val="184288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842878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269874</xdr:colOff>
      <xdr:row>60</xdr:row>
      <xdr:rowOff>116415</xdr:rowOff>
    </xdr:from>
    <xdr:to>
      <xdr:col>31</xdr:col>
      <xdr:colOff>105833</xdr:colOff>
      <xdr:row>94</xdr:row>
      <xdr:rowOff>10582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269874</xdr:colOff>
      <xdr:row>48</xdr:row>
      <xdr:rowOff>116415</xdr:rowOff>
    </xdr:from>
    <xdr:to>
      <xdr:col>31</xdr:col>
      <xdr:colOff>105833</xdr:colOff>
      <xdr:row>82</xdr:row>
      <xdr:rowOff>10582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E9C3885-9A46-4F7D-A671-F407CF44612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I90"/>
  <sheetViews>
    <sheetView tabSelected="1" zoomScale="90" zoomScaleNormal="90" workbookViewId="0">
      <pane xSplit="2" ySplit="12" topLeftCell="U53" activePane="bottomRight" state="frozen"/>
      <selection pane="topRight" activeCell="C1" sqref="C1"/>
      <selection pane="bottomLeft" activeCell="A13" sqref="A13"/>
      <selection pane="bottomRight" activeCell="N58" sqref="N58"/>
    </sheetView>
  </sheetViews>
  <sheetFormatPr baseColWidth="10" defaultColWidth="8.81640625" defaultRowHeight="14.5" x14ac:dyDescent="0.35"/>
  <cols>
    <col min="1" max="1" width="26.90625" style="4" customWidth="1"/>
    <col min="2" max="2" width="11" style="4" customWidth="1"/>
    <col min="3" max="3" width="7.1796875" style="4" customWidth="1"/>
    <col min="4" max="4" width="8.1796875" style="4" customWidth="1"/>
    <col min="5" max="7" width="7.1796875" style="4" customWidth="1"/>
    <col min="8" max="8" width="8.1796875" style="4" customWidth="1"/>
    <col min="9" max="9" width="7.6328125" style="4" customWidth="1"/>
    <col min="10" max="10" width="7.81640625" style="4" customWidth="1"/>
    <col min="11" max="15" width="7.1796875" style="4" customWidth="1"/>
    <col min="16" max="17" width="7.1796875" customWidth="1"/>
    <col min="18" max="18" width="7.54296875" customWidth="1"/>
    <col min="19" max="19" width="7.1796875" customWidth="1"/>
    <col min="20" max="20" width="8" customWidth="1"/>
    <col min="21" max="21" width="7.1796875" customWidth="1"/>
    <col min="22" max="22" width="7.54296875" customWidth="1"/>
    <col min="23" max="23" width="7.1796875" customWidth="1"/>
    <col min="24" max="24" width="7.54296875" customWidth="1"/>
    <col min="25" max="25" width="7" customWidth="1"/>
    <col min="26" max="26" width="7.1796875" customWidth="1"/>
    <col min="28" max="28" width="7.453125" customWidth="1"/>
  </cols>
  <sheetData>
    <row r="1" spans="1:32" s="6" customFormat="1" ht="26.5" x14ac:dyDescent="0.7">
      <c r="A1" s="5" t="s">
        <v>0</v>
      </c>
      <c r="B1" s="5"/>
      <c r="C1" s="5"/>
      <c r="D1" s="5"/>
      <c r="E1" s="5"/>
      <c r="F1" s="5"/>
      <c r="G1" s="5"/>
      <c r="H1" s="5"/>
      <c r="I1" s="115" t="s">
        <v>67</v>
      </c>
      <c r="J1" s="5">
        <v>1.2</v>
      </c>
      <c r="K1" s="5" t="s">
        <v>68</v>
      </c>
      <c r="L1" s="116">
        <v>0.06</v>
      </c>
      <c r="M1" s="5"/>
      <c r="N1" s="5"/>
      <c r="O1" s="5"/>
      <c r="R1" s="40" t="s">
        <v>40</v>
      </c>
      <c r="S1" s="40"/>
      <c r="T1" s="40"/>
      <c r="U1" s="146" t="s">
        <v>34</v>
      </c>
      <c r="V1" s="146"/>
      <c r="W1" s="146"/>
      <c r="X1" s="1" t="s">
        <v>48</v>
      </c>
    </row>
    <row r="2" spans="1:32" s="1" customFormat="1" ht="15.75" customHeight="1" x14ac:dyDescent="0.45">
      <c r="A2" s="9"/>
      <c r="B2" s="9"/>
      <c r="C2" s="9"/>
      <c r="D2" s="9"/>
      <c r="E2" s="9"/>
      <c r="F2" s="9"/>
      <c r="G2" s="9"/>
      <c r="H2" s="9"/>
      <c r="I2" s="9" t="s">
        <v>16</v>
      </c>
      <c r="J2" s="9"/>
      <c r="K2" s="9"/>
      <c r="L2" s="27" t="s">
        <v>17</v>
      </c>
      <c r="M2" s="9">
        <v>1554</v>
      </c>
      <c r="N2" s="9" t="s">
        <v>18</v>
      </c>
      <c r="O2" s="9"/>
      <c r="R2" s="41" t="s">
        <v>39</v>
      </c>
      <c r="S2" s="41"/>
      <c r="T2" s="41"/>
    </row>
    <row r="3" spans="1:32" s="1" customFormat="1" ht="15.75" customHeight="1" thickBot="1" x14ac:dyDescent="0.4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27"/>
      <c r="M3" s="9"/>
      <c r="N3" s="9"/>
      <c r="O3" s="9"/>
      <c r="R3" s="33" t="s">
        <v>33</v>
      </c>
      <c r="S3" s="33"/>
      <c r="T3" s="33"/>
      <c r="U3" s="1" t="s">
        <v>43</v>
      </c>
    </row>
    <row r="4" spans="1:32" ht="15" thickBot="1" x14ac:dyDescent="0.4">
      <c r="A4" s="13" t="s">
        <v>28</v>
      </c>
      <c r="B4" s="14"/>
      <c r="C4" s="144" t="s">
        <v>30</v>
      </c>
      <c r="D4" s="145"/>
      <c r="E4" s="133" t="s">
        <v>31</v>
      </c>
      <c r="F4" s="134"/>
      <c r="G4" s="133">
        <v>301</v>
      </c>
      <c r="H4" s="134"/>
      <c r="I4" s="133" t="s">
        <v>9</v>
      </c>
      <c r="J4" s="134"/>
      <c r="K4" s="133" t="s">
        <v>11</v>
      </c>
      <c r="L4" s="134"/>
      <c r="M4" s="133" t="s">
        <v>22</v>
      </c>
      <c r="N4" s="134"/>
      <c r="O4" s="133" t="s">
        <v>10</v>
      </c>
      <c r="P4" s="134"/>
      <c r="Q4" s="133">
        <v>503</v>
      </c>
      <c r="R4" s="134"/>
      <c r="S4" s="133" t="s">
        <v>25</v>
      </c>
      <c r="T4" s="134"/>
      <c r="U4" s="133" t="s">
        <v>24</v>
      </c>
      <c r="V4" s="134"/>
      <c r="W4" s="133">
        <v>505</v>
      </c>
      <c r="X4" s="134"/>
      <c r="Y4" s="133" t="s">
        <v>37</v>
      </c>
      <c r="Z4" s="134"/>
      <c r="AA4" s="133" t="s">
        <v>38</v>
      </c>
      <c r="AB4" s="134"/>
      <c r="AC4" s="133" t="s">
        <v>35</v>
      </c>
      <c r="AD4" s="134"/>
      <c r="AE4" s="133" t="s">
        <v>36</v>
      </c>
      <c r="AF4" s="134"/>
    </row>
    <row r="5" spans="1:32" x14ac:dyDescent="0.35">
      <c r="A5" s="7" t="s">
        <v>1</v>
      </c>
      <c r="B5" s="8"/>
      <c r="C5" s="139" t="s">
        <v>29</v>
      </c>
      <c r="D5" s="134"/>
      <c r="E5" s="142" t="s">
        <v>29</v>
      </c>
      <c r="F5" s="135"/>
      <c r="G5" s="129" t="s">
        <v>29</v>
      </c>
      <c r="H5" s="135"/>
      <c r="I5" s="129" t="s">
        <v>2</v>
      </c>
      <c r="J5" s="135"/>
      <c r="K5" s="129" t="s">
        <v>2</v>
      </c>
      <c r="L5" s="135"/>
      <c r="M5" s="129" t="s">
        <v>32</v>
      </c>
      <c r="N5" s="135"/>
      <c r="O5" s="129" t="s">
        <v>2</v>
      </c>
      <c r="P5" s="135"/>
      <c r="Q5" s="129" t="s">
        <v>2</v>
      </c>
      <c r="R5" s="135"/>
      <c r="S5" s="129" t="s">
        <v>2</v>
      </c>
      <c r="T5" s="135"/>
      <c r="U5" s="129" t="s">
        <v>2</v>
      </c>
      <c r="V5" s="135"/>
      <c r="W5" s="129" t="s">
        <v>2</v>
      </c>
      <c r="X5" s="135"/>
      <c r="Y5" s="129" t="s">
        <v>2</v>
      </c>
      <c r="Z5" s="135"/>
      <c r="AA5" s="129" t="s">
        <v>2</v>
      </c>
      <c r="AB5" s="135"/>
      <c r="AC5" s="129" t="s">
        <v>2</v>
      </c>
      <c r="AD5" s="135"/>
      <c r="AE5" s="129" t="s">
        <v>2</v>
      </c>
      <c r="AF5" s="135"/>
    </row>
    <row r="6" spans="1:32" ht="16.5" x14ac:dyDescent="0.45">
      <c r="A6" s="7" t="s">
        <v>3</v>
      </c>
      <c r="B6" s="8" t="s">
        <v>5</v>
      </c>
      <c r="C6" s="72">
        <v>1.85</v>
      </c>
      <c r="D6" s="71">
        <v>1.35</v>
      </c>
      <c r="E6" s="84">
        <v>1.85</v>
      </c>
      <c r="F6" s="71">
        <v>1.35</v>
      </c>
      <c r="G6" s="67">
        <v>3</v>
      </c>
      <c r="H6" s="71">
        <v>1.6</v>
      </c>
      <c r="I6" s="11" t="s">
        <v>4</v>
      </c>
      <c r="J6" s="12" t="s">
        <v>4</v>
      </c>
      <c r="K6" s="11" t="s">
        <v>4</v>
      </c>
      <c r="L6" s="12" t="s">
        <v>4</v>
      </c>
      <c r="M6" s="11" t="s">
        <v>4</v>
      </c>
      <c r="N6" s="12" t="s">
        <v>4</v>
      </c>
      <c r="O6" s="11" t="s">
        <v>4</v>
      </c>
      <c r="P6" s="12" t="s">
        <v>4</v>
      </c>
      <c r="Q6" s="11" t="s">
        <v>4</v>
      </c>
      <c r="R6" s="12" t="s">
        <v>4</v>
      </c>
      <c r="S6" s="11" t="s">
        <v>4</v>
      </c>
      <c r="T6" s="12" t="s">
        <v>4</v>
      </c>
      <c r="U6" s="11" t="s">
        <v>4</v>
      </c>
      <c r="V6" s="12" t="s">
        <v>4</v>
      </c>
      <c r="W6" s="32" t="s">
        <v>4</v>
      </c>
      <c r="X6" s="12" t="s">
        <v>4</v>
      </c>
      <c r="Y6" s="32" t="s">
        <v>4</v>
      </c>
      <c r="Z6" s="12" t="s">
        <v>4</v>
      </c>
      <c r="AA6" s="37" t="s">
        <v>4</v>
      </c>
      <c r="AB6" s="12" t="s">
        <v>4</v>
      </c>
      <c r="AC6" s="34" t="s">
        <v>4</v>
      </c>
      <c r="AD6" s="12" t="s">
        <v>4</v>
      </c>
      <c r="AE6" s="37" t="s">
        <v>4</v>
      </c>
      <c r="AF6" s="12" t="s">
        <v>4</v>
      </c>
    </row>
    <row r="7" spans="1:32" ht="16.5" x14ac:dyDescent="0.45">
      <c r="A7" s="140" t="s">
        <v>6</v>
      </c>
      <c r="B7" s="141"/>
      <c r="C7" s="136">
        <v>4.7E-2</v>
      </c>
      <c r="D7" s="135"/>
      <c r="E7" s="143">
        <v>4.7E-2</v>
      </c>
      <c r="F7" s="135"/>
      <c r="G7" s="136">
        <v>4.2999999999999997E-2</v>
      </c>
      <c r="H7" s="135"/>
      <c r="I7" s="136">
        <v>4.2999999999999997E-2</v>
      </c>
      <c r="J7" s="135"/>
      <c r="K7" s="136">
        <v>4.2999999999999997E-2</v>
      </c>
      <c r="L7" s="135"/>
      <c r="M7" s="136">
        <v>4.2999999999999997E-2</v>
      </c>
      <c r="N7" s="135"/>
      <c r="O7" s="136"/>
      <c r="P7" s="135"/>
      <c r="Q7" s="136">
        <v>4.2999999999999997E-2</v>
      </c>
      <c r="R7" s="135"/>
      <c r="S7" s="136">
        <v>4.2999999999999997E-2</v>
      </c>
      <c r="T7" s="135"/>
      <c r="U7" s="136">
        <v>4.2999999999999997E-2</v>
      </c>
      <c r="V7" s="135"/>
      <c r="W7" s="136">
        <v>4.2999999999999997E-2</v>
      </c>
      <c r="X7" s="135"/>
      <c r="Y7" s="136">
        <v>4.2999999999999997E-2</v>
      </c>
      <c r="Z7" s="135"/>
      <c r="AA7" s="136">
        <v>4.2999999999999997E-2</v>
      </c>
      <c r="AB7" s="135"/>
      <c r="AC7" s="136">
        <v>4.2999999999999997E-2</v>
      </c>
      <c r="AD7" s="135"/>
      <c r="AE7" s="136">
        <v>4.2999999999999997E-2</v>
      </c>
      <c r="AF7" s="135"/>
    </row>
    <row r="8" spans="1:32" x14ac:dyDescent="0.35">
      <c r="A8" s="140" t="s">
        <v>8</v>
      </c>
      <c r="B8" s="141"/>
      <c r="C8" s="136">
        <v>0.11</v>
      </c>
      <c r="D8" s="135"/>
      <c r="E8" s="143">
        <v>0.11</v>
      </c>
      <c r="F8" s="135"/>
      <c r="G8" s="129">
        <v>0.11</v>
      </c>
      <c r="H8" s="130"/>
      <c r="I8" s="129">
        <v>0.13200000000000001</v>
      </c>
      <c r="J8" s="130"/>
      <c r="K8" s="129">
        <v>0.13200000000000001</v>
      </c>
      <c r="L8" s="130"/>
      <c r="M8" s="129">
        <v>0.122</v>
      </c>
      <c r="N8" s="130"/>
      <c r="O8" s="129">
        <v>0.122</v>
      </c>
      <c r="P8" s="130"/>
      <c r="Q8" s="129">
        <v>0.126</v>
      </c>
      <c r="R8" s="130"/>
      <c r="S8" s="129">
        <v>0.124</v>
      </c>
      <c r="T8" s="130"/>
      <c r="U8" s="129">
        <v>0.124</v>
      </c>
      <c r="V8" s="130"/>
      <c r="W8" s="129">
        <v>0.152</v>
      </c>
      <c r="X8" s="130"/>
      <c r="Y8" s="129">
        <v>0.14199999999999999</v>
      </c>
      <c r="Z8" s="130"/>
      <c r="AA8" s="129">
        <v>0.14199999999999999</v>
      </c>
      <c r="AB8" s="130"/>
      <c r="AC8" s="129">
        <v>0.14799999999999999</v>
      </c>
      <c r="AD8" s="130"/>
      <c r="AE8" s="129">
        <v>0.14799999999999999</v>
      </c>
      <c r="AF8" s="130"/>
    </row>
    <row r="9" spans="1:32" s="90" customFormat="1" x14ac:dyDescent="0.35">
      <c r="A9" s="88"/>
      <c r="B9" s="89" t="s">
        <v>54</v>
      </c>
      <c r="C9" s="119">
        <f>C8/0.043</f>
        <v>2.558139534883721</v>
      </c>
      <c r="D9" s="120"/>
      <c r="E9" s="119">
        <f t="shared" ref="E9" si="0">E8/0.043</f>
        <v>2.558139534883721</v>
      </c>
      <c r="F9" s="120"/>
      <c r="G9" s="119">
        <f t="shared" ref="G9" si="1">G8/0.043</f>
        <v>2.558139534883721</v>
      </c>
      <c r="H9" s="120"/>
      <c r="I9" s="119">
        <f t="shared" ref="I9" si="2">I8/0.043</f>
        <v>3.0697674418604657</v>
      </c>
      <c r="J9" s="120"/>
      <c r="K9" s="119">
        <f t="shared" ref="K9" si="3">K8/0.043</f>
        <v>3.0697674418604657</v>
      </c>
      <c r="L9" s="120"/>
      <c r="M9" s="119">
        <f t="shared" ref="M9" si="4">M8/0.043</f>
        <v>2.8372093023255816</v>
      </c>
      <c r="N9" s="120"/>
      <c r="O9" s="119">
        <f t="shared" ref="O9" si="5">O8/0.043</f>
        <v>2.8372093023255816</v>
      </c>
      <c r="P9" s="120"/>
      <c r="Q9" s="119">
        <f t="shared" ref="Q9" si="6">Q8/0.043</f>
        <v>2.9302325581395352</v>
      </c>
      <c r="R9" s="120"/>
      <c r="S9" s="119">
        <f t="shared" ref="S9" si="7">S8/0.043</f>
        <v>2.8837209302325584</v>
      </c>
      <c r="T9" s="120"/>
      <c r="U9" s="119">
        <f t="shared" ref="U9" si="8">U8/0.043</f>
        <v>2.8837209302325584</v>
      </c>
      <c r="V9" s="120"/>
      <c r="W9" s="119">
        <f t="shared" ref="W9" si="9">W8/0.043</f>
        <v>3.5348837209302326</v>
      </c>
      <c r="X9" s="120"/>
      <c r="Y9" s="119">
        <f t="shared" ref="Y9" si="10">Y8/0.043</f>
        <v>3.3023255813953489</v>
      </c>
      <c r="Z9" s="120"/>
      <c r="AA9" s="119">
        <f t="shared" ref="AA9" si="11">AA8/0.043</f>
        <v>3.3023255813953489</v>
      </c>
      <c r="AB9" s="120"/>
      <c r="AC9" s="119">
        <f t="shared" ref="AC9" si="12">AC8/0.043</f>
        <v>3.441860465116279</v>
      </c>
      <c r="AD9" s="120"/>
      <c r="AE9" s="119">
        <f t="shared" ref="AE9" si="13">AE8/0.043</f>
        <v>3.441860465116279</v>
      </c>
      <c r="AF9" s="120"/>
    </row>
    <row r="10" spans="1:32" s="80" customFormat="1" ht="17.5" x14ac:dyDescent="0.45">
      <c r="A10" s="77" t="s">
        <v>49</v>
      </c>
      <c r="B10" s="78" t="s">
        <v>50</v>
      </c>
      <c r="C10" s="38">
        <v>218</v>
      </c>
      <c r="D10" s="79">
        <f>C10/ρp</f>
        <v>0.14028314028314029</v>
      </c>
      <c r="E10" s="85">
        <v>220</v>
      </c>
      <c r="F10" s="79">
        <f>E10/ρp</f>
        <v>0.14157014157014158</v>
      </c>
      <c r="G10" s="38">
        <v>333</v>
      </c>
      <c r="H10" s="79">
        <f>G10/ρp</f>
        <v>0.21428571428571427</v>
      </c>
      <c r="I10" s="38">
        <v>254</v>
      </c>
      <c r="J10" s="79">
        <f>I10/ρp</f>
        <v>0.16344916344916344</v>
      </c>
      <c r="K10" s="38">
        <v>238</v>
      </c>
      <c r="L10" s="79">
        <f>K10/ρp</f>
        <v>0.15315315315315314</v>
      </c>
      <c r="M10" s="38">
        <v>119</v>
      </c>
      <c r="N10" s="79">
        <f>M10/ρp</f>
        <v>7.6576576576576572E-2</v>
      </c>
      <c r="O10" s="38">
        <v>128</v>
      </c>
      <c r="P10" s="79">
        <f>O10/ρp</f>
        <v>8.2368082368082365E-2</v>
      </c>
      <c r="Q10" s="38">
        <v>246</v>
      </c>
      <c r="R10" s="79">
        <f>Q10/ρp</f>
        <v>0.15830115830115829</v>
      </c>
      <c r="S10" s="38">
        <v>263</v>
      </c>
      <c r="T10" s="79">
        <f>S10/ρp</f>
        <v>0.16924066924066924</v>
      </c>
      <c r="U10" s="38">
        <v>267.3</v>
      </c>
      <c r="V10" s="79">
        <f>U10/ρp</f>
        <v>0.17200772200772202</v>
      </c>
      <c r="W10" s="38">
        <v>124</v>
      </c>
      <c r="X10" s="79">
        <f>W10/ρp</f>
        <v>7.9794079794079792E-2</v>
      </c>
      <c r="Y10" s="38">
        <v>242</v>
      </c>
      <c r="Z10" s="79">
        <f>Y10/ρp</f>
        <v>0.15572715572715573</v>
      </c>
      <c r="AA10" s="38">
        <v>256</v>
      </c>
      <c r="AB10" s="79">
        <f>AA10/ρp</f>
        <v>0.16473616473616473</v>
      </c>
      <c r="AC10" s="38">
        <v>142</v>
      </c>
      <c r="AD10" s="79">
        <f>AC10/ρp</f>
        <v>9.137709137709138E-2</v>
      </c>
      <c r="AE10" s="38">
        <v>162</v>
      </c>
      <c r="AF10" s="79">
        <f>AE10/ρp</f>
        <v>0.10424710424710425</v>
      </c>
    </row>
    <row r="11" spans="1:32" s="80" customFormat="1" ht="17.5" x14ac:dyDescent="0.45">
      <c r="A11" s="77" t="s">
        <v>51</v>
      </c>
      <c r="B11" s="78" t="s">
        <v>52</v>
      </c>
      <c r="C11" s="38">
        <v>76</v>
      </c>
      <c r="D11" s="79">
        <f>C11/ρp</f>
        <v>4.8906048906048903E-2</v>
      </c>
      <c r="E11" s="85">
        <v>79</v>
      </c>
      <c r="F11" s="79">
        <f>E11/ρp</f>
        <v>5.0836550836550837E-2</v>
      </c>
      <c r="G11" s="38">
        <v>16.8</v>
      </c>
      <c r="H11" s="79">
        <f>G11/ρp</f>
        <v>1.0810810810810811E-2</v>
      </c>
      <c r="I11" s="38">
        <v>69</v>
      </c>
      <c r="J11" s="79">
        <f>I11/ρp</f>
        <v>4.4401544401544403E-2</v>
      </c>
      <c r="K11" s="38">
        <v>76</v>
      </c>
      <c r="L11" s="79">
        <f>K11/ρp</f>
        <v>4.8906048906048903E-2</v>
      </c>
      <c r="M11" s="38">
        <v>21</v>
      </c>
      <c r="N11" s="79">
        <f>M11/ρp</f>
        <v>1.3513513513513514E-2</v>
      </c>
      <c r="O11" s="38">
        <v>22</v>
      </c>
      <c r="P11" s="79">
        <f>O11/ρp</f>
        <v>1.4157014157014158E-2</v>
      </c>
      <c r="Q11" s="38">
        <v>67</v>
      </c>
      <c r="R11" s="79">
        <f>Q11/ρp</f>
        <v>4.3114543114543116E-2</v>
      </c>
      <c r="S11" s="38">
        <v>51</v>
      </c>
      <c r="T11" s="79">
        <f>S11/ρp</f>
        <v>3.2818532818532815E-2</v>
      </c>
      <c r="U11" s="38">
        <v>43</v>
      </c>
      <c r="V11" s="79">
        <f>U11/ρp</f>
        <v>2.7670527670527672E-2</v>
      </c>
      <c r="W11" s="38">
        <v>206</v>
      </c>
      <c r="X11" s="79">
        <f>W11/ρp</f>
        <v>0.13256113256113256</v>
      </c>
      <c r="Y11" s="38">
        <v>74</v>
      </c>
      <c r="Z11" s="79">
        <f>Y11/ρp</f>
        <v>4.7619047619047616E-2</v>
      </c>
      <c r="AA11" s="38">
        <v>62</v>
      </c>
      <c r="AB11" s="79">
        <f>AA11/ρp</f>
        <v>3.9897039897039896E-2</v>
      </c>
      <c r="AC11" s="38">
        <v>175</v>
      </c>
      <c r="AD11" s="79">
        <f>AC11/ρp</f>
        <v>0.11261261261261261</v>
      </c>
      <c r="AE11" s="38">
        <v>161</v>
      </c>
      <c r="AF11" s="79">
        <f>AE11/ρp</f>
        <v>0.1036036036036036</v>
      </c>
    </row>
    <row r="12" spans="1:32" s="95" customFormat="1" ht="16.5" x14ac:dyDescent="0.45">
      <c r="A12" s="91" t="s">
        <v>66</v>
      </c>
      <c r="B12" s="92"/>
      <c r="C12" s="93">
        <f t="shared" ref="C12:AE12" si="14">C11+C10</f>
        <v>294</v>
      </c>
      <c r="D12" s="94">
        <f>C12/ρp</f>
        <v>0.1891891891891892</v>
      </c>
      <c r="E12" s="93">
        <f t="shared" si="14"/>
        <v>299</v>
      </c>
      <c r="F12" s="94">
        <f>E12/ρp</f>
        <v>0.19240669240669242</v>
      </c>
      <c r="G12" s="93">
        <f t="shared" si="14"/>
        <v>349.8</v>
      </c>
      <c r="H12" s="94">
        <f>G12/ρp</f>
        <v>0.22509652509652511</v>
      </c>
      <c r="I12" s="93">
        <f t="shared" si="14"/>
        <v>323</v>
      </c>
      <c r="J12" s="94">
        <f>I12/ρp</f>
        <v>0.20785070785070786</v>
      </c>
      <c r="K12" s="93">
        <f t="shared" si="14"/>
        <v>314</v>
      </c>
      <c r="L12" s="94">
        <f>K12/ρp</f>
        <v>0.20205920205920205</v>
      </c>
      <c r="M12" s="93">
        <f t="shared" si="14"/>
        <v>140</v>
      </c>
      <c r="N12" s="94">
        <f>M12/ρp</f>
        <v>9.0090090090090086E-2</v>
      </c>
      <c r="O12" s="93">
        <f t="shared" si="14"/>
        <v>150</v>
      </c>
      <c r="P12" s="94">
        <f>O12/ρp</f>
        <v>9.6525096525096526E-2</v>
      </c>
      <c r="Q12" s="93">
        <f t="shared" si="14"/>
        <v>313</v>
      </c>
      <c r="R12" s="94">
        <f>Q12/ρp</f>
        <v>0.20141570141570142</v>
      </c>
      <c r="S12" s="93">
        <f t="shared" si="14"/>
        <v>314</v>
      </c>
      <c r="T12" s="94">
        <f>S12/ρp</f>
        <v>0.20205920205920205</v>
      </c>
      <c r="U12" s="93">
        <f t="shared" si="14"/>
        <v>310.3</v>
      </c>
      <c r="V12" s="94">
        <f>U12/ρp</f>
        <v>0.19967824967824968</v>
      </c>
      <c r="W12" s="93">
        <f t="shared" si="14"/>
        <v>330</v>
      </c>
      <c r="X12" s="94">
        <f>W12/ρp</f>
        <v>0.21235521235521235</v>
      </c>
      <c r="Y12" s="93">
        <f t="shared" si="14"/>
        <v>316</v>
      </c>
      <c r="Z12" s="94">
        <f>Y12/ρp</f>
        <v>0.20334620334620335</v>
      </c>
      <c r="AA12" s="93">
        <f t="shared" si="14"/>
        <v>318</v>
      </c>
      <c r="AB12" s="94">
        <f>AA12/ρp</f>
        <v>0.20463320463320464</v>
      </c>
      <c r="AC12" s="93">
        <f t="shared" si="14"/>
        <v>317</v>
      </c>
      <c r="AD12" s="94">
        <f>AC12/ρp</f>
        <v>0.20398970398970398</v>
      </c>
      <c r="AE12" s="93">
        <f t="shared" si="14"/>
        <v>323</v>
      </c>
      <c r="AF12" s="94">
        <f>AE12/ρp</f>
        <v>0.20785070785070786</v>
      </c>
    </row>
    <row r="13" spans="1:32" s="80" customFormat="1" ht="17.5" customHeight="1" x14ac:dyDescent="0.35">
      <c r="A13" s="77" t="s">
        <v>56</v>
      </c>
      <c r="B13" s="78" t="s">
        <v>57</v>
      </c>
      <c r="C13" s="131">
        <f>C12/370</f>
        <v>0.79459459459459458</v>
      </c>
      <c r="D13" s="132"/>
      <c r="E13" s="131">
        <f>E12/370</f>
        <v>0.80810810810810807</v>
      </c>
      <c r="F13" s="132"/>
      <c r="G13" s="131">
        <f>G12/370</f>
        <v>0.94540540540540541</v>
      </c>
      <c r="H13" s="132"/>
      <c r="I13" s="131">
        <f>I12/370</f>
        <v>0.87297297297297294</v>
      </c>
      <c r="J13" s="132"/>
      <c r="K13" s="131">
        <f>K12/370</f>
        <v>0.84864864864864864</v>
      </c>
      <c r="L13" s="132"/>
      <c r="M13" s="131">
        <f>M12/370</f>
        <v>0.3783783783783784</v>
      </c>
      <c r="N13" s="132"/>
      <c r="O13" s="131">
        <f>O12/370</f>
        <v>0.40540540540540543</v>
      </c>
      <c r="P13" s="132"/>
      <c r="Q13" s="131">
        <f t="shared" ref="Q13" si="15">Q12/370</f>
        <v>0.84594594594594597</v>
      </c>
      <c r="R13" s="132"/>
      <c r="S13" s="131">
        <f t="shared" ref="S13" si="16">S12/370</f>
        <v>0.84864864864864864</v>
      </c>
      <c r="T13" s="132"/>
      <c r="U13" s="131">
        <f t="shared" ref="U13" si="17">U12/370</f>
        <v>0.83864864864864863</v>
      </c>
      <c r="V13" s="132"/>
      <c r="W13" s="131">
        <f t="shared" ref="W13" si="18">W12/370</f>
        <v>0.89189189189189189</v>
      </c>
      <c r="X13" s="132"/>
      <c r="Y13" s="131">
        <f t="shared" ref="Y13" si="19">Y12/370</f>
        <v>0.8540540540540541</v>
      </c>
      <c r="Z13" s="132"/>
      <c r="AA13" s="131">
        <f t="shared" ref="AA13" si="20">AA12/370</f>
        <v>0.85945945945945945</v>
      </c>
      <c r="AB13" s="132"/>
      <c r="AC13" s="131">
        <f>AC12/370</f>
        <v>0.85675675675675678</v>
      </c>
      <c r="AD13" s="132"/>
      <c r="AE13" s="131">
        <f t="shared" ref="AE13" si="21">AE12/370</f>
        <v>0.87297297297297294</v>
      </c>
      <c r="AF13" s="132"/>
    </row>
    <row r="14" spans="1:32" s="80" customFormat="1" x14ac:dyDescent="0.35">
      <c r="A14" s="77" t="s">
        <v>47</v>
      </c>
      <c r="B14" s="78" t="s">
        <v>46</v>
      </c>
      <c r="C14" s="137"/>
      <c r="D14" s="122"/>
      <c r="E14" s="138"/>
      <c r="F14" s="122"/>
      <c r="G14" s="121">
        <v>3.4722222222222224E-2</v>
      </c>
      <c r="H14" s="122"/>
      <c r="I14" s="121">
        <v>0.125</v>
      </c>
      <c r="J14" s="122"/>
      <c r="K14" s="121">
        <v>0.16666666666666666</v>
      </c>
      <c r="L14" s="122"/>
      <c r="M14" s="121">
        <v>0.125</v>
      </c>
      <c r="N14" s="122"/>
      <c r="O14" s="121">
        <v>0.16666666666666666</v>
      </c>
      <c r="P14" s="122"/>
      <c r="Q14" s="121">
        <v>0.14583333333333334</v>
      </c>
      <c r="R14" s="122"/>
      <c r="S14" s="121">
        <v>0.14583333333333334</v>
      </c>
      <c r="T14" s="122"/>
      <c r="U14" s="121">
        <v>0.14583333333333334</v>
      </c>
      <c r="V14" s="122"/>
      <c r="W14" s="121">
        <v>0.15625</v>
      </c>
      <c r="X14" s="122"/>
      <c r="Y14" s="121">
        <v>0.16666666666666666</v>
      </c>
      <c r="Z14" s="122"/>
      <c r="AA14" s="121">
        <v>0.16666666666666666</v>
      </c>
      <c r="AB14" s="122"/>
      <c r="AC14" s="121">
        <v>0.16666666666666666</v>
      </c>
      <c r="AD14" s="122"/>
      <c r="AE14" s="121">
        <v>0.16666666666666666</v>
      </c>
      <c r="AF14" s="122"/>
    </row>
    <row r="15" spans="1:32" s="80" customFormat="1" x14ac:dyDescent="0.35">
      <c r="A15" s="77" t="s">
        <v>45</v>
      </c>
      <c r="B15" s="78" t="s">
        <v>46</v>
      </c>
      <c r="C15" s="137"/>
      <c r="D15" s="122"/>
      <c r="E15" s="138"/>
      <c r="F15" s="122"/>
      <c r="G15" s="121">
        <v>0.29166666666666669</v>
      </c>
      <c r="H15" s="122"/>
      <c r="I15" s="121">
        <v>0.29166666666666669</v>
      </c>
      <c r="J15" s="122"/>
      <c r="K15" s="121">
        <v>0.3125</v>
      </c>
      <c r="L15" s="122"/>
      <c r="M15" s="121">
        <v>0.29166666666666669</v>
      </c>
      <c r="N15" s="122"/>
      <c r="O15" s="121">
        <v>0.29166666666666669</v>
      </c>
      <c r="P15" s="122"/>
      <c r="Q15" s="121">
        <v>0.29166666666666669</v>
      </c>
      <c r="R15" s="122"/>
      <c r="S15" s="121">
        <v>0.29166666666666669</v>
      </c>
      <c r="T15" s="122"/>
      <c r="U15" s="121">
        <v>0.29166666666666669</v>
      </c>
      <c r="V15" s="122"/>
      <c r="W15" s="121">
        <v>0.4375</v>
      </c>
      <c r="X15" s="122"/>
      <c r="Y15" s="121">
        <v>0.29166666666666669</v>
      </c>
      <c r="Z15" s="122"/>
      <c r="AA15" s="121">
        <v>0.29166666666666669</v>
      </c>
      <c r="AB15" s="122"/>
      <c r="AC15" s="121">
        <v>0.29166666666666669</v>
      </c>
      <c r="AD15" s="122"/>
      <c r="AE15" s="121">
        <v>0.33333333333333331</v>
      </c>
      <c r="AF15" s="122"/>
    </row>
    <row r="16" spans="1:32" s="80" customFormat="1" ht="15" thickBot="1" x14ac:dyDescent="0.4">
      <c r="A16" s="81" t="s">
        <v>44</v>
      </c>
      <c r="B16" s="82" t="s">
        <v>46</v>
      </c>
      <c r="C16" s="126"/>
      <c r="D16" s="127"/>
      <c r="E16" s="128"/>
      <c r="F16" s="124"/>
      <c r="G16" s="125">
        <v>0.29166666666666669</v>
      </c>
      <c r="H16" s="124"/>
      <c r="I16" s="123"/>
      <c r="J16" s="124"/>
      <c r="K16" s="123"/>
      <c r="L16" s="124"/>
      <c r="M16" s="125">
        <v>0.58333333333333337</v>
      </c>
      <c r="N16" s="124"/>
      <c r="O16" s="125">
        <v>0.54166666666666663</v>
      </c>
      <c r="P16" s="124"/>
      <c r="Q16" s="125">
        <v>0.58333333333333337</v>
      </c>
      <c r="R16" s="124"/>
      <c r="S16" s="125">
        <v>0.54166666666666663</v>
      </c>
      <c r="T16" s="124"/>
      <c r="U16" s="125">
        <v>0.58333333333333337</v>
      </c>
      <c r="V16" s="124"/>
      <c r="W16" s="123"/>
      <c r="X16" s="124"/>
      <c r="Y16" s="123"/>
      <c r="Z16" s="124"/>
      <c r="AA16" s="123"/>
      <c r="AB16" s="124"/>
      <c r="AC16" s="123"/>
      <c r="AD16" s="124"/>
      <c r="AE16" s="123"/>
      <c r="AF16" s="124"/>
    </row>
    <row r="17" spans="1:32" s="3" customFormat="1" ht="17.5" x14ac:dyDescent="0.45">
      <c r="A17" s="24" t="s">
        <v>12</v>
      </c>
      <c r="B17" s="25" t="s">
        <v>13</v>
      </c>
      <c r="C17" s="86" t="s">
        <v>14</v>
      </c>
      <c r="D17" s="87" t="s">
        <v>15</v>
      </c>
      <c r="E17" s="24" t="s">
        <v>14</v>
      </c>
      <c r="F17" s="26" t="s">
        <v>15</v>
      </c>
      <c r="G17" s="24" t="s">
        <v>14</v>
      </c>
      <c r="H17" s="26" t="s">
        <v>15</v>
      </c>
      <c r="I17" s="24" t="s">
        <v>14</v>
      </c>
      <c r="J17" s="26" t="s">
        <v>15</v>
      </c>
      <c r="K17" s="24" t="s">
        <v>14</v>
      </c>
      <c r="L17" s="26" t="s">
        <v>15</v>
      </c>
      <c r="M17" s="24" t="s">
        <v>14</v>
      </c>
      <c r="N17" s="26" t="s">
        <v>15</v>
      </c>
      <c r="O17" s="24" t="s">
        <v>14</v>
      </c>
      <c r="P17" s="26" t="s">
        <v>15</v>
      </c>
      <c r="Q17" s="24" t="s">
        <v>14</v>
      </c>
      <c r="R17" s="26" t="s">
        <v>15</v>
      </c>
      <c r="S17" s="24" t="s">
        <v>14</v>
      </c>
      <c r="T17" s="26" t="s">
        <v>15</v>
      </c>
      <c r="U17" s="24" t="s">
        <v>14</v>
      </c>
      <c r="V17" s="26" t="s">
        <v>15</v>
      </c>
      <c r="W17" s="24" t="s">
        <v>14</v>
      </c>
      <c r="X17" s="26" t="s">
        <v>15</v>
      </c>
      <c r="Y17" s="24" t="s">
        <v>14</v>
      </c>
      <c r="Z17" s="26" t="s">
        <v>15</v>
      </c>
      <c r="AA17" s="24" t="s">
        <v>14</v>
      </c>
      <c r="AB17" s="26" t="s">
        <v>15</v>
      </c>
      <c r="AC17" s="24" t="s">
        <v>14</v>
      </c>
      <c r="AD17" s="26" t="s">
        <v>15</v>
      </c>
      <c r="AE17" s="24" t="s">
        <v>14</v>
      </c>
      <c r="AF17" s="26" t="s">
        <v>15</v>
      </c>
    </row>
    <row r="18" spans="1:32" x14ac:dyDescent="0.35">
      <c r="A18" s="15">
        <v>1</v>
      </c>
      <c r="B18" s="16">
        <f>A18*60/1129</f>
        <v>5.3144375553587246E-2</v>
      </c>
      <c r="C18" s="29">
        <v>6.5000000000000002E-2</v>
      </c>
      <c r="D18" s="42">
        <v>5.3749999999999996E-3</v>
      </c>
      <c r="E18" s="29">
        <v>5.1666666666666666E-2</v>
      </c>
      <c r="F18" s="42">
        <v>5.3499999999999997E-3</v>
      </c>
      <c r="G18" s="55">
        <v>5.1666666666666666E-2</v>
      </c>
      <c r="H18" s="57">
        <v>4.8250000000000003E-3</v>
      </c>
      <c r="I18" s="29">
        <v>6.0000000000000005E-2</v>
      </c>
      <c r="J18" s="42">
        <v>5.2599999999999999E-3</v>
      </c>
      <c r="K18" s="29">
        <v>6.0000000000000005E-2</v>
      </c>
      <c r="L18" s="42">
        <v>5.5199999999999989E-3</v>
      </c>
      <c r="M18" s="29">
        <v>6.3333333333333325E-2</v>
      </c>
      <c r="N18" s="42">
        <v>5.5600000000000007E-3</v>
      </c>
      <c r="O18" s="29">
        <v>6.0000000000000005E-2</v>
      </c>
      <c r="P18" s="42">
        <v>5.584999999999998E-3</v>
      </c>
      <c r="Q18" s="29">
        <v>6.1666666666666668E-2</v>
      </c>
      <c r="R18" s="42">
        <v>5.3999999999999994E-3</v>
      </c>
      <c r="S18" s="29">
        <v>6.5000000000000002E-2</v>
      </c>
      <c r="T18" s="42">
        <v>5.3450000000000008E-3</v>
      </c>
      <c r="U18" s="29">
        <v>6.6666666666666666E-2</v>
      </c>
      <c r="V18" s="42">
        <v>5.5649999999999996E-3</v>
      </c>
      <c r="W18" s="29">
        <v>6.3333333333333325E-2</v>
      </c>
      <c r="X18" s="42">
        <v>5.4099999999999999E-3</v>
      </c>
      <c r="Y18" s="35">
        <v>5.3333333333333337E-2</v>
      </c>
      <c r="Z18" s="42">
        <v>5.5299999999999993E-3</v>
      </c>
      <c r="AA18" s="29">
        <v>4.5000000000000005E-2</v>
      </c>
      <c r="AB18" s="42">
        <v>5.0849999999999992E-3</v>
      </c>
      <c r="AC18" s="29">
        <v>6.6666666999999999E-2</v>
      </c>
      <c r="AD18" s="17">
        <v>5.4350000000000006E-3</v>
      </c>
      <c r="AE18" s="29">
        <v>8.3333333333333329E-2</v>
      </c>
      <c r="AF18" s="17">
        <v>5.3949999999999996E-3</v>
      </c>
    </row>
    <row r="19" spans="1:32" s="10" customFormat="1" x14ac:dyDescent="0.35">
      <c r="A19" s="18">
        <v>3</v>
      </c>
      <c r="B19" s="19">
        <f t="shared" ref="B19:B45" si="22">A19*60/1129</f>
        <v>0.15943312666076173</v>
      </c>
      <c r="C19" s="45">
        <v>5.0000000000000001E-3</v>
      </c>
      <c r="D19" s="46">
        <v>5.4200000000000003E-3</v>
      </c>
      <c r="E19" s="45">
        <v>5.8333333333333334E-2</v>
      </c>
      <c r="F19" s="46">
        <v>5.4800000000000005E-3</v>
      </c>
      <c r="G19" s="65">
        <v>0</v>
      </c>
      <c r="H19" s="66">
        <v>4.7549999999999997E-3</v>
      </c>
      <c r="I19" s="45">
        <v>6.6666666666666666E-2</v>
      </c>
      <c r="J19" s="46">
        <v>5.385E-3</v>
      </c>
      <c r="K19" s="45">
        <v>6.1666666666666668E-2</v>
      </c>
      <c r="L19" s="46">
        <v>5.5250000000000004E-3</v>
      </c>
      <c r="M19" s="45">
        <v>6.5000000000000002E-2</v>
      </c>
      <c r="N19" s="46">
        <v>5.47E-3</v>
      </c>
      <c r="O19" s="45">
        <v>6.1666666666666668E-2</v>
      </c>
      <c r="P19" s="46">
        <v>5.595000000000001E-3</v>
      </c>
      <c r="Q19" s="45">
        <v>6.3333333333333325E-2</v>
      </c>
      <c r="R19" s="46">
        <v>5.6549999999999994E-3</v>
      </c>
      <c r="S19" s="45">
        <v>6.6666666666666666E-2</v>
      </c>
      <c r="T19" s="46">
        <v>5.4699999999999992E-3</v>
      </c>
      <c r="U19" s="45">
        <v>6.6666666666666666E-2</v>
      </c>
      <c r="V19" s="46">
        <v>5.664999999999999E-3</v>
      </c>
      <c r="W19" s="45">
        <v>6.5000000000000002E-2</v>
      </c>
      <c r="X19" s="46">
        <v>5.4899999999999992E-3</v>
      </c>
      <c r="Y19" s="70">
        <v>6.0000000000000005E-2</v>
      </c>
      <c r="Z19" s="46">
        <v>5.5649999999999996E-3</v>
      </c>
      <c r="AA19" s="45">
        <v>6.3333333333333325E-2</v>
      </c>
      <c r="AB19" s="46">
        <v>5.1200000000000004E-3</v>
      </c>
      <c r="AC19" s="45">
        <v>6.1666667000000001E-2</v>
      </c>
      <c r="AD19" s="69">
        <v>5.4549999999999998E-3</v>
      </c>
      <c r="AE19" s="45">
        <v>8.4999999999999992E-2</v>
      </c>
      <c r="AF19" s="69">
        <v>5.3950000000000005E-3</v>
      </c>
    </row>
    <row r="20" spans="1:32" x14ac:dyDescent="0.35">
      <c r="A20" s="15">
        <v>5</v>
      </c>
      <c r="B20" s="16">
        <f t="shared" si="22"/>
        <v>0.26572187776793621</v>
      </c>
      <c r="C20" s="29">
        <v>5.3333333333333337E-2</v>
      </c>
      <c r="D20" s="42">
        <v>7.0649999999999992E-3</v>
      </c>
      <c r="E20" s="29">
        <v>2.1666666666666667E-2</v>
      </c>
      <c r="F20" s="42">
        <v>7.0950000000000006E-3</v>
      </c>
      <c r="G20" s="61">
        <v>5.6666666666666664E-2</v>
      </c>
      <c r="H20" s="62">
        <v>6.9099999999999995E-3</v>
      </c>
      <c r="I20" s="29">
        <v>0.02</v>
      </c>
      <c r="J20" s="42">
        <v>7.0399999999999994E-3</v>
      </c>
      <c r="K20" s="61">
        <v>1.8333333333333333E-2</v>
      </c>
      <c r="L20" s="61">
        <v>7.0599999999999994E-3</v>
      </c>
      <c r="M20" s="61">
        <v>3.1666666666666662E-2</v>
      </c>
      <c r="N20" s="62">
        <v>7.1700000000000002E-3</v>
      </c>
      <c r="O20" s="61">
        <v>3.1666666666666662E-2</v>
      </c>
      <c r="P20" s="62">
        <v>6.8949999999999984E-3</v>
      </c>
      <c r="Q20" s="61">
        <v>1.8333333333333333E-2</v>
      </c>
      <c r="R20" s="62">
        <v>6.8849999999999996E-3</v>
      </c>
      <c r="S20" s="61">
        <v>1.5000000000000001E-2</v>
      </c>
      <c r="T20" s="62">
        <v>7.2400000000000016E-3</v>
      </c>
      <c r="U20" s="61">
        <v>1.3333333333333334E-2</v>
      </c>
      <c r="V20" s="62">
        <v>6.6900000000000024E-3</v>
      </c>
      <c r="W20" s="61">
        <v>0.01</v>
      </c>
      <c r="X20" s="62">
        <v>7.0049999999999999E-3</v>
      </c>
      <c r="Y20" s="63">
        <v>1.1666666666666665E-2</v>
      </c>
      <c r="Z20" s="62">
        <v>7.0149999999999987E-3</v>
      </c>
      <c r="AA20" s="61">
        <v>1.3333333333333334E-2</v>
      </c>
      <c r="AB20" s="62">
        <v>6.9099999999999995E-3</v>
      </c>
      <c r="AC20" s="61">
        <v>1.1666667E-2</v>
      </c>
      <c r="AD20" s="62">
        <v>7.0099999999999997E-3</v>
      </c>
      <c r="AE20" s="61">
        <v>2.6666666666666668E-2</v>
      </c>
      <c r="AF20" s="68">
        <v>6.980000000000001E-3</v>
      </c>
    </row>
    <row r="21" spans="1:32" x14ac:dyDescent="0.35">
      <c r="A21" s="18">
        <v>7</v>
      </c>
      <c r="B21" s="19">
        <f t="shared" si="22"/>
        <v>0.37201062887511072</v>
      </c>
      <c r="C21" s="28">
        <v>8.3333333333333332E-3</v>
      </c>
      <c r="D21" s="43">
        <v>7.1400000000000005E-3</v>
      </c>
      <c r="E21" s="28">
        <v>3.6666666666666667E-2</v>
      </c>
      <c r="F21" s="43">
        <v>7.2249999999999997E-3</v>
      </c>
      <c r="G21" s="51">
        <v>4.5000000000000005E-2</v>
      </c>
      <c r="H21" s="54">
        <v>6.8700000000000002E-3</v>
      </c>
      <c r="I21" s="51">
        <v>1.6666666666666668E-3</v>
      </c>
      <c r="J21" s="54">
        <v>7.1400000000000005E-3</v>
      </c>
      <c r="K21" s="51">
        <v>1.6666666666666668E-3</v>
      </c>
      <c r="L21" s="51">
        <v>7.1749999999999991E-3</v>
      </c>
      <c r="M21" s="51">
        <v>1.6666666666666666E-2</v>
      </c>
      <c r="N21" s="54">
        <v>7.2050000000000005E-3</v>
      </c>
      <c r="O21" s="51">
        <v>3.0000000000000002E-2</v>
      </c>
      <c r="P21" s="54">
        <v>7.0299999999999998E-3</v>
      </c>
      <c r="Q21" s="51">
        <v>3.3333333333333335E-3</v>
      </c>
      <c r="R21" s="54">
        <v>7.025E-3</v>
      </c>
      <c r="S21" s="51">
        <v>0.01</v>
      </c>
      <c r="T21" s="54">
        <v>7.389999999999999E-3</v>
      </c>
      <c r="U21" s="51">
        <v>5.0000000000000001E-3</v>
      </c>
      <c r="V21" s="54">
        <v>6.7599999999999995E-3</v>
      </c>
      <c r="W21" s="65">
        <v>0</v>
      </c>
      <c r="X21" s="66">
        <v>7.3099999999999997E-3</v>
      </c>
      <c r="Y21" s="64">
        <v>1.6666666666666668E-3</v>
      </c>
      <c r="Z21" s="54">
        <v>7.0200000000000002E-3</v>
      </c>
      <c r="AA21" s="51">
        <v>1.66666666666667E-3</v>
      </c>
      <c r="AB21" s="54">
        <v>7.0800000000000004E-3</v>
      </c>
      <c r="AC21" s="51">
        <v>3.333333E-3</v>
      </c>
      <c r="AD21" s="54">
        <v>6.984999999999999E-3</v>
      </c>
      <c r="AE21" s="51">
        <v>1.6666666666666668E-3</v>
      </c>
      <c r="AF21" s="54">
        <v>6.9349999999999993E-3</v>
      </c>
    </row>
    <row r="22" spans="1:32" x14ac:dyDescent="0.35">
      <c r="A22" s="15">
        <v>9</v>
      </c>
      <c r="B22" s="16">
        <f t="shared" si="22"/>
        <v>0.47829937998228522</v>
      </c>
      <c r="C22" s="29">
        <v>1.6666666666666666E-2</v>
      </c>
      <c r="D22" s="42">
        <v>8.4449999999999976E-3</v>
      </c>
      <c r="E22" s="29">
        <v>2.5000000000000001E-2</v>
      </c>
      <c r="F22" s="42">
        <v>8.4399999999999996E-3</v>
      </c>
      <c r="G22" s="29">
        <v>0.10333333333333333</v>
      </c>
      <c r="H22" s="42">
        <v>8.3700000000000007E-3</v>
      </c>
      <c r="I22" s="29">
        <v>0.01</v>
      </c>
      <c r="J22" s="42">
        <v>8.3349999999999987E-3</v>
      </c>
      <c r="K22" s="29">
        <v>1.6666666666666666E-2</v>
      </c>
      <c r="L22" s="42">
        <v>8.43E-3</v>
      </c>
      <c r="M22" s="29">
        <v>2.8333333333333332E-2</v>
      </c>
      <c r="N22" s="42">
        <v>8.5299999999999977E-3</v>
      </c>
      <c r="O22" s="29">
        <v>2.1666666666666667E-2</v>
      </c>
      <c r="P22" s="42">
        <v>8.4650000000000003E-3</v>
      </c>
      <c r="Q22" s="61">
        <v>0.02</v>
      </c>
      <c r="R22" s="62">
        <v>8.3800000000000003E-3</v>
      </c>
      <c r="S22" s="29">
        <v>2.8333333333333332E-2</v>
      </c>
      <c r="T22" s="42">
        <v>8.6350000000000003E-3</v>
      </c>
      <c r="U22" s="29">
        <v>3.0000000000000002E-2</v>
      </c>
      <c r="V22" s="42">
        <v>8.264999999999998E-3</v>
      </c>
      <c r="W22" s="56">
        <v>0</v>
      </c>
      <c r="X22" s="58">
        <v>8.5950000000000002E-3</v>
      </c>
      <c r="Y22" s="63">
        <v>0</v>
      </c>
      <c r="Z22" s="62">
        <v>8.4700000000000001E-3</v>
      </c>
      <c r="AA22" s="61">
        <v>0</v>
      </c>
      <c r="AB22" s="62">
        <v>8.400000000000003E-3</v>
      </c>
      <c r="AC22" s="61">
        <v>1.6666669999999999E-3</v>
      </c>
      <c r="AD22" s="62">
        <v>8.4349999999999981E-3</v>
      </c>
      <c r="AE22" s="61">
        <v>1.6666666666666668E-3</v>
      </c>
      <c r="AF22" s="62">
        <v>8.5950000000000002E-3</v>
      </c>
    </row>
    <row r="23" spans="1:32" x14ac:dyDescent="0.35">
      <c r="A23" s="18">
        <v>11</v>
      </c>
      <c r="B23" s="19">
        <f t="shared" si="22"/>
        <v>0.58458813108945973</v>
      </c>
      <c r="C23" s="28">
        <v>2.1666666666666667E-2</v>
      </c>
      <c r="D23" s="43">
        <v>8.6249999999999973E-3</v>
      </c>
      <c r="E23" s="28">
        <v>5.0000000000000001E-3</v>
      </c>
      <c r="F23" s="43">
        <v>8.43E-3</v>
      </c>
      <c r="G23" s="28">
        <v>0.08</v>
      </c>
      <c r="H23" s="43">
        <v>8.2500000000000004E-3</v>
      </c>
      <c r="I23" s="28">
        <v>1.6666666666666666E-2</v>
      </c>
      <c r="J23" s="43">
        <v>8.2900000000000005E-3</v>
      </c>
      <c r="K23" s="28">
        <v>2.3333333333333331E-2</v>
      </c>
      <c r="L23" s="43">
        <v>8.5100000000000019E-3</v>
      </c>
      <c r="M23" s="28">
        <v>4.1666666666666664E-2</v>
      </c>
      <c r="N23" s="43">
        <v>8.6399999999999984E-3</v>
      </c>
      <c r="O23" s="28">
        <v>3.833333333333333E-2</v>
      </c>
      <c r="P23" s="43">
        <v>8.4499999999999992E-3</v>
      </c>
      <c r="Q23" s="28">
        <v>3.3333333333333333E-2</v>
      </c>
      <c r="R23" s="43">
        <v>8.6250000000000007E-3</v>
      </c>
      <c r="S23" s="28">
        <v>3.0000000000000002E-2</v>
      </c>
      <c r="T23" s="43">
        <v>8.8449999999999987E-3</v>
      </c>
      <c r="U23" s="28">
        <v>4.8333333333333332E-2</v>
      </c>
      <c r="V23" s="43">
        <v>8.6049999999999981E-3</v>
      </c>
      <c r="W23" s="28">
        <v>0</v>
      </c>
      <c r="X23" s="43">
        <v>8.6699999999999989E-3</v>
      </c>
      <c r="Y23" s="36">
        <v>2.1666666666666667E-2</v>
      </c>
      <c r="Z23" s="43">
        <v>8.6899999999999998E-3</v>
      </c>
      <c r="AA23" s="28">
        <v>0.01</v>
      </c>
      <c r="AB23" s="43">
        <v>8.5199999999999998E-3</v>
      </c>
      <c r="AC23" s="28">
        <v>0</v>
      </c>
      <c r="AD23" s="43">
        <v>8.4899999999999993E-3</v>
      </c>
      <c r="AE23" s="28">
        <v>6.6666666666666671E-3</v>
      </c>
      <c r="AF23" s="43">
        <v>8.5249999999999996E-3</v>
      </c>
    </row>
    <row r="24" spans="1:32" x14ac:dyDescent="0.35">
      <c r="A24" s="15">
        <v>13</v>
      </c>
      <c r="B24" s="16">
        <f t="shared" si="22"/>
        <v>0.69087688219663423</v>
      </c>
      <c r="C24" s="49">
        <v>7.3333333333333334E-2</v>
      </c>
      <c r="D24" s="50">
        <v>9.7949999999999999E-3</v>
      </c>
      <c r="E24" s="29">
        <v>6.0000000000000005E-2</v>
      </c>
      <c r="F24" s="42">
        <v>1.0035000000000001E-2</v>
      </c>
      <c r="G24" s="29">
        <v>0.13833333333333334</v>
      </c>
      <c r="H24" s="42">
        <v>1.004E-2</v>
      </c>
      <c r="I24" s="29">
        <v>8.1666666666666679E-2</v>
      </c>
      <c r="J24" s="42">
        <v>9.8550000000000009E-3</v>
      </c>
      <c r="K24" s="29">
        <v>8.666666666666667E-2</v>
      </c>
      <c r="L24" s="42">
        <v>1.0019999999999999E-2</v>
      </c>
      <c r="M24" s="47">
        <v>0.12333333333333334</v>
      </c>
      <c r="N24" s="48">
        <v>9.9799999999999993E-3</v>
      </c>
      <c r="O24" s="47">
        <v>0.11833333333333333</v>
      </c>
      <c r="P24" s="48">
        <v>1.0065000000000001E-2</v>
      </c>
      <c r="Q24" s="47">
        <v>0.105</v>
      </c>
      <c r="R24" s="48">
        <v>9.774999999999999E-3</v>
      </c>
      <c r="S24" s="47">
        <v>0.115</v>
      </c>
      <c r="T24" s="48">
        <v>1.0119999999999999E-2</v>
      </c>
      <c r="U24" s="47">
        <v>0.12333333333333334</v>
      </c>
      <c r="V24" s="48">
        <v>9.944999999999999E-3</v>
      </c>
      <c r="W24" s="29">
        <v>6.6666666666666671E-3</v>
      </c>
      <c r="X24" s="42">
        <v>9.92E-3</v>
      </c>
      <c r="Y24" s="35">
        <v>4.8333333333333298E-2</v>
      </c>
      <c r="Z24" s="42">
        <v>9.9049999999999971E-3</v>
      </c>
      <c r="AA24" s="29">
        <v>5.1666666666666666E-2</v>
      </c>
      <c r="AB24" s="42">
        <v>9.9099999999999987E-3</v>
      </c>
      <c r="AC24" s="29">
        <v>0.03</v>
      </c>
      <c r="AD24" s="17">
        <v>9.6749999999999996E-3</v>
      </c>
      <c r="AE24" s="29">
        <v>0.05</v>
      </c>
      <c r="AF24" s="17">
        <v>9.9049999999999989E-3</v>
      </c>
    </row>
    <row r="25" spans="1:32" x14ac:dyDescent="0.35">
      <c r="A25" s="18">
        <v>15</v>
      </c>
      <c r="B25" s="19">
        <f t="shared" si="22"/>
        <v>0.79716563330380863</v>
      </c>
      <c r="C25" s="28">
        <v>7.6666666666666661E-2</v>
      </c>
      <c r="D25" s="43">
        <v>9.9100000000000004E-3</v>
      </c>
      <c r="E25" s="52">
        <v>0.08</v>
      </c>
      <c r="F25" s="53">
        <v>1.0209999999999999E-2</v>
      </c>
      <c r="G25" s="28">
        <v>0.13</v>
      </c>
      <c r="H25" s="43">
        <v>1.009E-2</v>
      </c>
      <c r="I25" s="28">
        <v>9.166666666666666E-2</v>
      </c>
      <c r="J25" s="43">
        <v>9.9950000000000004E-3</v>
      </c>
      <c r="K25" s="28">
        <v>8.8333333333333333E-2</v>
      </c>
      <c r="L25" s="43">
        <v>1.0050000000000002E-2</v>
      </c>
      <c r="M25" s="28">
        <v>0.10833333333333334</v>
      </c>
      <c r="N25" s="43">
        <v>0.01</v>
      </c>
      <c r="O25" s="28">
        <v>0.105</v>
      </c>
      <c r="P25" s="43">
        <v>1.0099999999999998E-2</v>
      </c>
      <c r="Q25" s="65">
        <v>8.666666666666667E-2</v>
      </c>
      <c r="R25" s="66">
        <v>9.8550000000000009E-3</v>
      </c>
      <c r="S25" s="28">
        <v>0.11166666666666666</v>
      </c>
      <c r="T25" s="43">
        <v>1.021E-2</v>
      </c>
      <c r="U25" s="75">
        <v>0.11</v>
      </c>
      <c r="V25" s="76">
        <v>1.0109999999999999E-2</v>
      </c>
      <c r="W25" s="28">
        <v>3.6666666666666667E-2</v>
      </c>
      <c r="X25" s="43">
        <v>9.944999999999999E-3</v>
      </c>
      <c r="Y25" s="36">
        <v>6.0000000000000005E-2</v>
      </c>
      <c r="Z25" s="43">
        <v>1.009E-2</v>
      </c>
      <c r="AA25" s="28">
        <v>6.0000000000000005E-2</v>
      </c>
      <c r="AB25" s="43">
        <v>1.014E-2</v>
      </c>
      <c r="AC25" s="28">
        <v>5.1666666999999999E-2</v>
      </c>
      <c r="AD25" s="20">
        <v>9.774999999999999E-3</v>
      </c>
      <c r="AE25" s="28">
        <v>5.5E-2</v>
      </c>
      <c r="AF25" s="20">
        <v>1.0070000000000001E-2</v>
      </c>
    </row>
    <row r="26" spans="1:32" x14ac:dyDescent="0.35">
      <c r="A26" s="15">
        <v>17</v>
      </c>
      <c r="B26" s="16">
        <f t="shared" si="22"/>
        <v>0.90345438441098314</v>
      </c>
      <c r="C26" s="29">
        <v>0.14666666666666667</v>
      </c>
      <c r="D26" s="42">
        <v>1.1425000000000001E-2</v>
      </c>
      <c r="E26" s="29">
        <v>0.10333333333333333</v>
      </c>
      <c r="F26" s="42">
        <v>1.1544999999999998E-2</v>
      </c>
      <c r="G26" s="29">
        <v>0.16</v>
      </c>
      <c r="H26" s="42">
        <v>1.1415000000000002E-2</v>
      </c>
      <c r="I26" s="29">
        <v>0.11666666666666667</v>
      </c>
      <c r="J26" s="42">
        <v>1.1360000000000002E-2</v>
      </c>
      <c r="K26" s="29">
        <v>0.11666666666666667</v>
      </c>
      <c r="L26" s="42">
        <v>1.1390000000000001E-2</v>
      </c>
      <c r="M26" s="29">
        <v>0.13833333333333334</v>
      </c>
      <c r="N26" s="42">
        <v>1.1375000000000001E-2</v>
      </c>
      <c r="O26" s="29">
        <v>0.14499999999999999</v>
      </c>
      <c r="P26" s="42">
        <v>1.1640000000000001E-2</v>
      </c>
      <c r="Q26" s="29">
        <v>0.14333333333333334</v>
      </c>
      <c r="R26" s="42">
        <v>1.146E-2</v>
      </c>
      <c r="S26" s="61">
        <v>0.14333333333333334</v>
      </c>
      <c r="T26" s="62">
        <v>1.1390000000000001E-2</v>
      </c>
      <c r="U26" s="61">
        <v>0.14499999999999999</v>
      </c>
      <c r="V26" s="62">
        <v>1.1445E-2</v>
      </c>
      <c r="W26" s="29">
        <v>5.8333333333333334E-2</v>
      </c>
      <c r="X26" s="42">
        <v>1.1390000000000003E-2</v>
      </c>
      <c r="Y26" s="35">
        <v>9.5000000000000001E-2</v>
      </c>
      <c r="Z26" s="42">
        <v>1.1609999999999999E-2</v>
      </c>
      <c r="AA26" s="29">
        <v>0.10833333333333334</v>
      </c>
      <c r="AB26" s="42">
        <v>1.1395000000000001E-2</v>
      </c>
      <c r="AC26" s="29">
        <v>7.3333333000000001E-2</v>
      </c>
      <c r="AD26" s="17">
        <v>1.1385000000000001E-2</v>
      </c>
      <c r="AE26" s="29">
        <v>8.3333333333333329E-2</v>
      </c>
      <c r="AF26" s="17">
        <v>1.1399999999999999E-2</v>
      </c>
    </row>
    <row r="27" spans="1:32" x14ac:dyDescent="0.35">
      <c r="A27" s="18">
        <v>19</v>
      </c>
      <c r="B27" s="19">
        <f t="shared" si="22"/>
        <v>1.0097431355181576</v>
      </c>
      <c r="C27" s="28">
        <v>0.14000000000000001</v>
      </c>
      <c r="D27" s="43">
        <v>1.1650000000000001E-2</v>
      </c>
      <c r="E27" s="28">
        <v>0.12833333333333333</v>
      </c>
      <c r="F27" s="43">
        <v>1.1569999999999999E-2</v>
      </c>
      <c r="G27" s="28">
        <v>0.15333333333333332</v>
      </c>
      <c r="H27" s="43">
        <v>1.159E-2</v>
      </c>
      <c r="I27" s="28">
        <v>0.115</v>
      </c>
      <c r="J27" s="43">
        <v>1.1620000000000002E-2</v>
      </c>
      <c r="K27" s="28">
        <v>0.115</v>
      </c>
      <c r="L27" s="43">
        <v>1.1275000000000002E-2</v>
      </c>
      <c r="M27" s="28">
        <v>0.13499999999999998</v>
      </c>
      <c r="N27" s="43">
        <v>1.149E-2</v>
      </c>
      <c r="O27" s="28">
        <v>0.11833333333333333</v>
      </c>
      <c r="P27" s="43">
        <v>1.1625E-2</v>
      </c>
      <c r="Q27" s="28">
        <v>0.14666666666666667</v>
      </c>
      <c r="R27" s="43">
        <v>1.1610000000000001E-2</v>
      </c>
      <c r="S27" s="28">
        <v>0.14333333333333334</v>
      </c>
      <c r="T27" s="43">
        <v>1.1560000000000004E-2</v>
      </c>
      <c r="U27" s="28">
        <v>0.125</v>
      </c>
      <c r="V27" s="43">
        <v>1.1639999999999999E-2</v>
      </c>
      <c r="W27" s="28">
        <v>7.0000000000000007E-2</v>
      </c>
      <c r="X27" s="43">
        <v>1.1519999999999999E-2</v>
      </c>
      <c r="Y27" s="36">
        <v>0.10666666666666667</v>
      </c>
      <c r="Z27" s="43">
        <v>1.1765000000000001E-2</v>
      </c>
      <c r="AA27" s="28">
        <v>0.11</v>
      </c>
      <c r="AB27" s="43">
        <v>1.1455E-2</v>
      </c>
      <c r="AC27" s="28">
        <v>8.1666666999999998E-2</v>
      </c>
      <c r="AD27" s="20">
        <v>1.1514999999999997E-2</v>
      </c>
      <c r="AE27" s="28">
        <v>0.08</v>
      </c>
      <c r="AF27" s="20">
        <v>1.1359999999999999E-2</v>
      </c>
    </row>
    <row r="28" spans="1:32" x14ac:dyDescent="0.35">
      <c r="A28" s="15">
        <v>21</v>
      </c>
      <c r="B28" s="16">
        <f t="shared" si="22"/>
        <v>1.1160318866253323</v>
      </c>
      <c r="C28" s="29">
        <v>0.155</v>
      </c>
      <c r="D28" s="42">
        <v>1.2305000000000002E-2</v>
      </c>
      <c r="E28" s="29">
        <v>0.15333333333333332</v>
      </c>
      <c r="F28" s="42">
        <v>1.2535000000000001E-2</v>
      </c>
      <c r="G28" s="29">
        <v>0.15166666666666667</v>
      </c>
      <c r="H28" s="42">
        <v>1.2379999999999999E-2</v>
      </c>
      <c r="I28" s="29">
        <v>0.13666666666666666</v>
      </c>
      <c r="J28" s="42">
        <v>1.2370000000000001E-2</v>
      </c>
      <c r="K28" s="29">
        <v>0.125</v>
      </c>
      <c r="L28" s="42">
        <v>1.2489999999999998E-2</v>
      </c>
      <c r="M28" s="29">
        <v>0.13333333333333333</v>
      </c>
      <c r="N28" s="42">
        <v>1.2489999999999998E-2</v>
      </c>
      <c r="O28" s="29">
        <v>0.14000000000000001</v>
      </c>
      <c r="P28" s="42">
        <v>1.2474999999999998E-2</v>
      </c>
      <c r="Q28" s="29">
        <v>0.13666666666666666</v>
      </c>
      <c r="R28" s="42">
        <v>1.235E-2</v>
      </c>
      <c r="S28" s="29">
        <v>0.14833333333333334</v>
      </c>
      <c r="T28" s="42">
        <v>1.2495000000000001E-2</v>
      </c>
      <c r="U28" s="29">
        <v>0.155</v>
      </c>
      <c r="V28" s="42">
        <v>1.2334999999999997E-2</v>
      </c>
      <c r="W28" s="29">
        <v>0.11</v>
      </c>
      <c r="X28" s="42">
        <v>1.2544999999999999E-2</v>
      </c>
      <c r="Y28" s="35">
        <v>0.13</v>
      </c>
      <c r="Z28" s="42">
        <v>1.2434999999999998E-2</v>
      </c>
      <c r="AA28" s="29">
        <v>0.13</v>
      </c>
      <c r="AB28" s="42">
        <v>1.2430000000000002E-2</v>
      </c>
      <c r="AC28" s="29">
        <v>0.138333333</v>
      </c>
      <c r="AD28" s="17">
        <v>1.255E-2</v>
      </c>
      <c r="AE28" s="29">
        <v>0.11666666666666667</v>
      </c>
      <c r="AF28" s="17">
        <v>1.2434999999999998E-2</v>
      </c>
    </row>
    <row r="29" spans="1:32" x14ac:dyDescent="0.35">
      <c r="A29" s="18">
        <v>23</v>
      </c>
      <c r="B29" s="19">
        <f t="shared" si="22"/>
        <v>1.2223206377325067</v>
      </c>
      <c r="C29" s="28">
        <v>0.13666666666666666</v>
      </c>
      <c r="D29" s="43">
        <v>1.2289999999999999E-2</v>
      </c>
      <c r="E29" s="28">
        <v>0.11833333333333333</v>
      </c>
      <c r="F29" s="43">
        <v>1.2685E-2</v>
      </c>
      <c r="G29" s="28">
        <v>0.16666666666666666</v>
      </c>
      <c r="H29" s="43">
        <v>1.252E-2</v>
      </c>
      <c r="I29" s="28">
        <v>0.12333333333333334</v>
      </c>
      <c r="J29" s="43">
        <v>1.2275000000000003E-2</v>
      </c>
      <c r="K29" s="28">
        <v>0.13833333333333334</v>
      </c>
      <c r="L29" s="43">
        <v>1.2474999999999998E-2</v>
      </c>
      <c r="M29" s="28">
        <v>0.13499999999999998</v>
      </c>
      <c r="N29" s="43">
        <v>1.055E-2</v>
      </c>
      <c r="O29" s="28">
        <v>0.15</v>
      </c>
      <c r="P29" s="43">
        <v>1.257E-2</v>
      </c>
      <c r="Q29" s="28">
        <v>0.14166666666666666</v>
      </c>
      <c r="R29" s="43">
        <v>1.2334999999999999E-2</v>
      </c>
      <c r="S29" s="28">
        <v>0.14499999999999999</v>
      </c>
      <c r="T29" s="20">
        <v>1.2405000000000001E-2</v>
      </c>
      <c r="U29" s="28">
        <v>0.12166666666666666</v>
      </c>
      <c r="V29" s="43">
        <v>1.2240000000000003E-2</v>
      </c>
      <c r="W29" s="28">
        <v>0.10833333333333334</v>
      </c>
      <c r="X29" s="43">
        <v>1.2540000000000001E-2</v>
      </c>
      <c r="Y29" s="36">
        <v>0.125</v>
      </c>
      <c r="Z29" s="43">
        <v>1.2135E-2</v>
      </c>
      <c r="AA29" s="28">
        <v>0.15833333333333333</v>
      </c>
      <c r="AB29" s="43">
        <v>1.2344999999999998E-2</v>
      </c>
      <c r="AC29" s="28">
        <v>0.125</v>
      </c>
      <c r="AD29" s="20">
        <v>1.247E-2</v>
      </c>
      <c r="AE29" s="28">
        <v>0.11166666666666666</v>
      </c>
      <c r="AF29" s="20">
        <v>1.244E-2</v>
      </c>
    </row>
    <row r="30" spans="1:32" x14ac:dyDescent="0.35">
      <c r="A30" s="15">
        <v>25</v>
      </c>
      <c r="B30" s="16">
        <f t="shared" si="22"/>
        <v>1.328609388839681</v>
      </c>
      <c r="C30" s="29">
        <v>0.12333333333333334</v>
      </c>
      <c r="D30" s="42">
        <v>1.1410000000000002E-2</v>
      </c>
      <c r="E30" s="29">
        <v>0.125</v>
      </c>
      <c r="F30" s="42">
        <v>1.1554999999999999E-2</v>
      </c>
      <c r="G30" s="29">
        <v>0.16</v>
      </c>
      <c r="H30" s="42">
        <v>1.1434999999999999E-2</v>
      </c>
      <c r="I30" s="29">
        <v>0.12833333333333333</v>
      </c>
      <c r="J30" s="42">
        <v>1.1415000000000003E-2</v>
      </c>
      <c r="K30" s="29">
        <v>0.12666666666666665</v>
      </c>
      <c r="L30" s="42">
        <v>1.1525000000000002E-2</v>
      </c>
      <c r="M30" s="29"/>
      <c r="N30" s="17"/>
      <c r="O30" s="15"/>
      <c r="P30" s="17"/>
      <c r="Q30" s="29">
        <v>0.13333333333333333</v>
      </c>
      <c r="R30" s="42">
        <v>1.1595000000000003E-2</v>
      </c>
      <c r="S30" s="29">
        <v>0.13166666666666668</v>
      </c>
      <c r="T30" s="17">
        <v>1.1690000000000001E-2</v>
      </c>
      <c r="U30" s="29">
        <v>0.14000000000000001</v>
      </c>
      <c r="V30" s="42">
        <v>1.1550000000000001E-2</v>
      </c>
      <c r="W30" s="29">
        <v>0.10166666666666666</v>
      </c>
      <c r="X30" s="42">
        <v>1.1639999999999999E-2</v>
      </c>
      <c r="Y30" s="35">
        <v>0.12666666666666665</v>
      </c>
      <c r="Z30" s="42">
        <v>1.1360000000000002E-2</v>
      </c>
      <c r="AA30" s="29">
        <v>0.13499999999999998</v>
      </c>
      <c r="AB30" s="42">
        <v>1.1464999999999999E-2</v>
      </c>
      <c r="AC30" s="29">
        <v>0.103333333</v>
      </c>
      <c r="AD30" s="17">
        <v>1.1640000000000001E-2</v>
      </c>
      <c r="AE30" s="29">
        <v>0.1</v>
      </c>
      <c r="AF30" s="17">
        <v>1.1699999999999999E-2</v>
      </c>
    </row>
    <row r="31" spans="1:32" x14ac:dyDescent="0.35">
      <c r="A31" s="18">
        <v>27</v>
      </c>
      <c r="B31" s="19">
        <f t="shared" si="22"/>
        <v>1.4348981399468557</v>
      </c>
      <c r="C31" s="28">
        <v>0.115</v>
      </c>
      <c r="D31" s="43">
        <v>1.1540000000000002E-2</v>
      </c>
      <c r="E31" s="28">
        <v>0.12166666666666666</v>
      </c>
      <c r="F31" s="43">
        <v>1.1515000000000003E-2</v>
      </c>
      <c r="G31" s="28">
        <v>0.14333333333333334</v>
      </c>
      <c r="H31" s="43">
        <v>1.1675E-2</v>
      </c>
      <c r="I31" s="28">
        <v>0.13666666666666666</v>
      </c>
      <c r="J31" s="43">
        <v>1.145E-2</v>
      </c>
      <c r="K31" s="28">
        <v>0.12333333333333334</v>
      </c>
      <c r="L31" s="43">
        <v>1.1564999999999999E-2</v>
      </c>
      <c r="M31" s="28"/>
      <c r="N31" s="20"/>
      <c r="O31" s="18"/>
      <c r="P31" s="20"/>
      <c r="Q31" s="28">
        <v>0.13166666666666668</v>
      </c>
      <c r="R31" s="43">
        <v>1.1580000000000002E-2</v>
      </c>
      <c r="S31" s="28">
        <v>0.13666666666666666</v>
      </c>
      <c r="T31" s="20">
        <v>1.15E-2</v>
      </c>
      <c r="U31" s="28">
        <v>0.11666666666666667</v>
      </c>
      <c r="V31" s="43">
        <v>1.1425000000000001E-2</v>
      </c>
      <c r="W31" s="28">
        <v>0.10666666666666667</v>
      </c>
      <c r="X31" s="43">
        <v>1.1299999999999998E-2</v>
      </c>
      <c r="Y31" s="36">
        <v>0.13</v>
      </c>
      <c r="Z31" s="43">
        <v>1.1290000000000001E-2</v>
      </c>
      <c r="AA31" s="28">
        <v>0.14000000000000001</v>
      </c>
      <c r="AB31" s="43">
        <v>1.124E-2</v>
      </c>
      <c r="AC31" s="28">
        <v>9.5000000000000001E-2</v>
      </c>
      <c r="AD31" s="20">
        <v>1.1585000000000002E-2</v>
      </c>
      <c r="AE31" s="28">
        <v>0.115</v>
      </c>
      <c r="AF31" s="20">
        <v>1.1714999999999998E-2</v>
      </c>
    </row>
    <row r="32" spans="1:32" x14ac:dyDescent="0.35">
      <c r="A32" s="15">
        <v>29</v>
      </c>
      <c r="B32" s="16">
        <f t="shared" si="22"/>
        <v>1.5411868910540301</v>
      </c>
      <c r="C32" s="29">
        <v>9.0000000000000011E-2</v>
      </c>
      <c r="D32" s="42">
        <v>1.0574999999999999E-2</v>
      </c>
      <c r="E32" s="29">
        <v>0.10333333333333333</v>
      </c>
      <c r="F32" s="42">
        <v>1.0735E-2</v>
      </c>
      <c r="G32" s="29">
        <v>0.12666666666666665</v>
      </c>
      <c r="H32" s="42">
        <v>1.0919999999999997E-2</v>
      </c>
      <c r="I32" s="29">
        <v>0.12833333333333333</v>
      </c>
      <c r="J32" s="42">
        <v>1.0799999999999999E-2</v>
      </c>
      <c r="K32" s="29">
        <v>0.10833333333333334</v>
      </c>
      <c r="L32" s="42">
        <v>1.0755000000000001E-2</v>
      </c>
      <c r="M32" s="15"/>
      <c r="N32" s="17"/>
      <c r="O32" s="15"/>
      <c r="P32" s="17"/>
      <c r="Q32" s="29">
        <v>0.12000000000000001</v>
      </c>
      <c r="R32" s="42">
        <v>1.0630000000000001E-2</v>
      </c>
      <c r="S32" s="29">
        <v>0.11333333333333333</v>
      </c>
      <c r="T32" s="17">
        <v>1.059E-2</v>
      </c>
      <c r="U32" s="29">
        <v>0.11</v>
      </c>
      <c r="V32" s="42">
        <v>1.0525E-2</v>
      </c>
      <c r="W32" s="29">
        <v>8.8333333333333333E-2</v>
      </c>
      <c r="X32" s="42">
        <v>1.0645E-2</v>
      </c>
      <c r="Y32" s="35">
        <v>0.11833333333333333</v>
      </c>
      <c r="Z32" s="42">
        <v>1.06E-2</v>
      </c>
      <c r="AA32" s="29">
        <v>0.13</v>
      </c>
      <c r="AB32" s="42">
        <v>1.0594999999999999E-2</v>
      </c>
      <c r="AC32" s="29">
        <v>9.5000000000000001E-2</v>
      </c>
      <c r="AD32" s="17">
        <v>1.0795000000000003E-2</v>
      </c>
      <c r="AE32" s="29">
        <v>9.3333333333333324E-2</v>
      </c>
      <c r="AF32" s="17">
        <v>1.0784999999999998E-2</v>
      </c>
    </row>
    <row r="33" spans="1:32" x14ac:dyDescent="0.35">
      <c r="A33" s="18">
        <v>31</v>
      </c>
      <c r="B33" s="19">
        <f t="shared" si="22"/>
        <v>1.6474756421612047</v>
      </c>
      <c r="C33" s="28">
        <v>0.11</v>
      </c>
      <c r="D33" s="43">
        <v>1.059E-2</v>
      </c>
      <c r="E33" s="28">
        <v>0.10666666666666667</v>
      </c>
      <c r="F33" s="43">
        <v>1.0935E-2</v>
      </c>
      <c r="G33" s="28">
        <v>0.13166666666666668</v>
      </c>
      <c r="H33" s="43">
        <v>1.0829999999999998E-2</v>
      </c>
      <c r="I33" s="28">
        <v>0.13499999999999998</v>
      </c>
      <c r="J33" s="43">
        <v>1.0739999999999998E-2</v>
      </c>
      <c r="K33" s="28">
        <v>0.12666666666666665</v>
      </c>
      <c r="L33" s="43">
        <v>1.0815000000000003E-2</v>
      </c>
      <c r="M33" s="18"/>
      <c r="N33" s="20"/>
      <c r="O33" s="18"/>
      <c r="P33" s="20"/>
      <c r="Q33" s="28">
        <v>0.10833333333333334</v>
      </c>
      <c r="R33" s="43">
        <v>1.0715000000000001E-2</v>
      </c>
      <c r="S33" s="28">
        <v>0.115</v>
      </c>
      <c r="T33" s="20">
        <v>1.0515E-2</v>
      </c>
      <c r="U33" s="28">
        <v>0.105</v>
      </c>
      <c r="V33" s="43">
        <v>1.0545000000000001E-2</v>
      </c>
      <c r="W33" s="28">
        <v>7.8333333333333338E-2</v>
      </c>
      <c r="X33" s="43">
        <v>1.0495000000000001E-2</v>
      </c>
      <c r="Y33" s="36">
        <v>0.12333333333333334</v>
      </c>
      <c r="Z33" s="43">
        <v>1.0639999999999998E-2</v>
      </c>
      <c r="AA33" s="28">
        <v>0.12666666666666665</v>
      </c>
      <c r="AB33" s="43">
        <v>1.0790000000000001E-2</v>
      </c>
      <c r="AC33" s="28">
        <v>9.6666666999999998E-2</v>
      </c>
      <c r="AD33" s="20">
        <v>1.0570000000000001E-2</v>
      </c>
      <c r="AE33" s="28">
        <v>0.10166666666666666</v>
      </c>
      <c r="AF33" s="20">
        <v>1.0775000000000002E-2</v>
      </c>
    </row>
    <row r="34" spans="1:32" x14ac:dyDescent="0.35">
      <c r="A34" s="15">
        <v>33</v>
      </c>
      <c r="B34" s="16">
        <f t="shared" si="22"/>
        <v>1.7537643932683791</v>
      </c>
      <c r="C34" s="29">
        <v>9.3333333333333324E-2</v>
      </c>
      <c r="D34" s="42">
        <v>1.0060000000000001E-2</v>
      </c>
      <c r="E34" s="29">
        <v>9.0000000000000011E-2</v>
      </c>
      <c r="F34" s="42">
        <v>9.9299999999999996E-3</v>
      </c>
      <c r="G34" s="29">
        <v>0.11</v>
      </c>
      <c r="H34" s="42">
        <v>9.5050000000000013E-3</v>
      </c>
      <c r="I34" s="29">
        <v>0.10833333333333334</v>
      </c>
      <c r="J34" s="42">
        <v>1.0065000000000001E-2</v>
      </c>
      <c r="K34" s="29">
        <v>0.105</v>
      </c>
      <c r="L34" s="42">
        <v>9.8850000000000014E-3</v>
      </c>
      <c r="M34" s="15"/>
      <c r="N34" s="17"/>
      <c r="O34" s="15"/>
      <c r="P34" s="17"/>
      <c r="Q34" s="29">
        <v>9.166666666666666E-2</v>
      </c>
      <c r="R34" s="42">
        <v>9.7850000000000003E-3</v>
      </c>
      <c r="S34" s="29">
        <v>9.6666666666666665E-2</v>
      </c>
      <c r="T34" s="17">
        <v>9.980000000000001E-3</v>
      </c>
      <c r="U34" s="29">
        <v>9.5000000000000001E-2</v>
      </c>
      <c r="V34" s="42">
        <v>1.0039999999999999E-2</v>
      </c>
      <c r="W34" s="29">
        <v>0.05</v>
      </c>
      <c r="X34" s="42">
        <v>9.6550000000000004E-3</v>
      </c>
      <c r="Y34" s="35">
        <v>0.10833333333333334</v>
      </c>
      <c r="Z34" s="42">
        <v>9.7500000000000017E-3</v>
      </c>
      <c r="AA34" s="29">
        <v>0.10666666666666667</v>
      </c>
      <c r="AB34" s="42">
        <v>9.7200000000000029E-3</v>
      </c>
      <c r="AC34" s="29">
        <v>8.3333332999999996E-2</v>
      </c>
      <c r="AD34" s="17">
        <v>9.6149999999999985E-3</v>
      </c>
      <c r="AE34" s="29">
        <v>0.1</v>
      </c>
      <c r="AF34" s="17">
        <v>9.9250000000000015E-3</v>
      </c>
    </row>
    <row r="35" spans="1:32" x14ac:dyDescent="0.35">
      <c r="A35" s="18">
        <v>35</v>
      </c>
      <c r="B35" s="19">
        <f t="shared" si="22"/>
        <v>1.8600531443755537</v>
      </c>
      <c r="C35" s="28">
        <v>9.5000000000000001E-2</v>
      </c>
      <c r="D35" s="43">
        <v>9.9299999999999979E-3</v>
      </c>
      <c r="E35" s="28">
        <v>9.166666666666666E-2</v>
      </c>
      <c r="F35" s="43">
        <v>9.7949999999999999E-3</v>
      </c>
      <c r="G35" s="28">
        <v>0.105</v>
      </c>
      <c r="H35" s="43">
        <v>9.5349999999999983E-3</v>
      </c>
      <c r="I35" s="28">
        <v>0.13</v>
      </c>
      <c r="J35" s="43">
        <v>1.0169999999999998E-2</v>
      </c>
      <c r="K35" s="28">
        <v>0.11833333333333333</v>
      </c>
      <c r="L35" s="43">
        <v>9.7099999999999999E-3</v>
      </c>
      <c r="M35" s="18"/>
      <c r="N35" s="20"/>
      <c r="O35" s="18"/>
      <c r="P35" s="20"/>
      <c r="Q35" s="28">
        <v>0.10166666666666666</v>
      </c>
      <c r="R35" s="43">
        <v>9.7699999999999992E-3</v>
      </c>
      <c r="S35" s="28">
        <v>9.5000000000000001E-2</v>
      </c>
      <c r="T35" s="20">
        <v>9.8699999999999986E-3</v>
      </c>
      <c r="U35" s="28">
        <v>9.8333333333333342E-2</v>
      </c>
      <c r="V35" s="43">
        <v>1.001E-2</v>
      </c>
      <c r="W35" s="28">
        <v>3.5000000000000003E-2</v>
      </c>
      <c r="X35" s="43">
        <v>9.5349999999999966E-3</v>
      </c>
      <c r="Y35" s="36">
        <v>0.10833333333333334</v>
      </c>
      <c r="Z35" s="43">
        <v>9.7400000000000004E-3</v>
      </c>
      <c r="AA35" s="28">
        <v>0.115</v>
      </c>
      <c r="AB35" s="43">
        <v>9.6449999999999991E-3</v>
      </c>
      <c r="AC35" s="28">
        <v>0.06</v>
      </c>
      <c r="AD35" s="20">
        <v>9.6949999999999988E-3</v>
      </c>
      <c r="AE35" s="28">
        <v>9.6666666666666665E-2</v>
      </c>
      <c r="AF35" s="20">
        <v>9.8449999999999996E-3</v>
      </c>
    </row>
    <row r="36" spans="1:32" x14ac:dyDescent="0.35">
      <c r="A36" s="15">
        <v>37</v>
      </c>
      <c r="B36" s="16">
        <f t="shared" si="22"/>
        <v>1.9663418954827281</v>
      </c>
      <c r="C36" s="29">
        <v>5.6666666666666664E-2</v>
      </c>
      <c r="D36" s="42">
        <v>8.94E-3</v>
      </c>
      <c r="E36" s="29">
        <v>6.0000000000000005E-2</v>
      </c>
      <c r="F36" s="42">
        <v>8.77E-3</v>
      </c>
      <c r="G36" s="29">
        <v>0.10166666666666666</v>
      </c>
      <c r="H36" s="42">
        <v>8.7199999999999986E-3</v>
      </c>
      <c r="I36" s="29">
        <v>6.6666666666666666E-2</v>
      </c>
      <c r="J36" s="42">
        <v>8.9250000000000006E-3</v>
      </c>
      <c r="K36" s="29">
        <v>6.6666666666666666E-2</v>
      </c>
      <c r="L36" s="42">
        <v>8.7399999999999978E-3</v>
      </c>
      <c r="M36" s="15"/>
      <c r="N36" s="17"/>
      <c r="O36" s="15"/>
      <c r="P36" s="17"/>
      <c r="Q36" s="29">
        <v>5.5E-2</v>
      </c>
      <c r="R36" s="42">
        <v>8.9850000000000017E-3</v>
      </c>
      <c r="S36" s="29">
        <v>6.8333333333333329E-2</v>
      </c>
      <c r="T36" s="17">
        <v>9.0400000000000029E-3</v>
      </c>
      <c r="U36" s="29">
        <v>5.1666666666666666E-2</v>
      </c>
      <c r="V36" s="42">
        <v>8.8450000000000004E-3</v>
      </c>
      <c r="W36" s="29">
        <v>0</v>
      </c>
      <c r="X36" s="42">
        <v>8.709999999999999E-3</v>
      </c>
      <c r="Y36" s="35">
        <v>9.0000000000000011E-2</v>
      </c>
      <c r="Z36" s="42">
        <v>9.0449999999999975E-3</v>
      </c>
      <c r="AA36" s="29">
        <v>9.5000000000000001E-2</v>
      </c>
      <c r="AB36" s="42">
        <v>8.8599999999999998E-3</v>
      </c>
      <c r="AC36" s="29">
        <v>2.1666667000000001E-2</v>
      </c>
      <c r="AD36" s="17">
        <v>8.9199999999999974E-3</v>
      </c>
      <c r="AE36" s="29">
        <v>7.4999999999999997E-2</v>
      </c>
      <c r="AF36" s="17">
        <v>9.045000000000001E-3</v>
      </c>
    </row>
    <row r="37" spans="1:32" x14ac:dyDescent="0.35">
      <c r="A37" s="18">
        <v>39</v>
      </c>
      <c r="B37" s="19">
        <f t="shared" si="22"/>
        <v>2.0726306465899027</v>
      </c>
      <c r="C37" s="28">
        <v>7.166666666666667E-2</v>
      </c>
      <c r="D37" s="43">
        <v>8.855E-3</v>
      </c>
      <c r="E37" s="28">
        <v>7.3333333333333334E-2</v>
      </c>
      <c r="F37" s="43">
        <v>8.879999999999999E-3</v>
      </c>
      <c r="G37" s="28">
        <v>0.11333333333333333</v>
      </c>
      <c r="H37" s="43">
        <v>9.1400000000000006E-3</v>
      </c>
      <c r="I37" s="28">
        <v>8.666666666666667E-2</v>
      </c>
      <c r="J37" s="43">
        <v>8.7750000000000015E-3</v>
      </c>
      <c r="K37" s="28">
        <v>0.08</v>
      </c>
      <c r="L37" s="43">
        <v>8.685E-3</v>
      </c>
      <c r="M37" s="18"/>
      <c r="N37" s="20"/>
      <c r="O37" s="18"/>
      <c r="P37" s="20"/>
      <c r="Q37" s="28">
        <v>7.166666666666667E-2</v>
      </c>
      <c r="R37" s="43">
        <v>8.8099999999999984E-3</v>
      </c>
      <c r="S37" s="28">
        <v>6.8333333333333329E-2</v>
      </c>
      <c r="T37" s="20">
        <v>8.8649999999999996E-3</v>
      </c>
      <c r="U37" s="28">
        <v>7.6666666666666661E-2</v>
      </c>
      <c r="V37" s="43">
        <v>8.8400000000000006E-3</v>
      </c>
      <c r="W37" s="28">
        <v>0</v>
      </c>
      <c r="X37" s="43">
        <v>8.7200000000000003E-3</v>
      </c>
      <c r="Y37" s="36">
        <v>9.3333333333333324E-2</v>
      </c>
      <c r="Z37" s="43">
        <v>8.8650000000000014E-3</v>
      </c>
      <c r="AA37" s="28">
        <v>0.10666666666666667</v>
      </c>
      <c r="AB37" s="43">
        <v>8.8799999999999973E-3</v>
      </c>
      <c r="AC37" s="28">
        <v>8.3333330000000001E-3</v>
      </c>
      <c r="AD37" s="20">
        <v>8.9499999999999996E-3</v>
      </c>
      <c r="AE37" s="28">
        <v>6.0000000000000005E-2</v>
      </c>
      <c r="AF37" s="20">
        <v>9.025E-3</v>
      </c>
    </row>
    <row r="38" spans="1:32" x14ac:dyDescent="0.35">
      <c r="A38" s="15">
        <v>41</v>
      </c>
      <c r="B38" s="16">
        <f t="shared" si="22"/>
        <v>2.1789193976970771</v>
      </c>
      <c r="C38" s="29">
        <v>3.5000000000000003E-2</v>
      </c>
      <c r="D38" s="42">
        <v>8.0549999999999997E-3</v>
      </c>
      <c r="E38" s="29">
        <v>0.04</v>
      </c>
      <c r="F38" s="42">
        <v>8.0850000000000002E-3</v>
      </c>
      <c r="G38" s="29">
        <v>9.6666666666666665E-2</v>
      </c>
      <c r="H38" s="42">
        <v>8.8850000000000023E-3</v>
      </c>
      <c r="I38" s="29">
        <v>5.5E-2</v>
      </c>
      <c r="J38" s="42">
        <v>7.9599999999999983E-3</v>
      </c>
      <c r="K38" s="29">
        <v>5.8333333333333334E-2</v>
      </c>
      <c r="L38" s="42">
        <v>8.0600000000000012E-3</v>
      </c>
      <c r="M38" s="15"/>
      <c r="N38" s="17"/>
      <c r="O38" s="15"/>
      <c r="P38" s="17"/>
      <c r="Q38" s="29">
        <v>0.05</v>
      </c>
      <c r="R38" s="42">
        <v>8.175E-3</v>
      </c>
      <c r="S38" s="29">
        <v>4.3333333333333335E-2</v>
      </c>
      <c r="T38" s="17">
        <v>8.09E-3</v>
      </c>
      <c r="U38" s="29">
        <v>5.3333333333333337E-2</v>
      </c>
      <c r="V38" s="42">
        <v>7.9099999999999986E-3</v>
      </c>
      <c r="W38" s="29">
        <v>5.0000000000000001E-3</v>
      </c>
      <c r="X38" s="42">
        <v>8.0499999999999981E-3</v>
      </c>
      <c r="Y38" s="35">
        <v>0.08</v>
      </c>
      <c r="Z38" s="42">
        <v>8.2099999999999968E-3</v>
      </c>
      <c r="AA38" s="29">
        <v>8.8333333333333333E-2</v>
      </c>
      <c r="AB38" s="42">
        <v>8.1349999999999981E-3</v>
      </c>
      <c r="AC38" s="29">
        <v>6.6666670000000003E-3</v>
      </c>
      <c r="AD38" s="17">
        <v>7.8799999999999999E-3</v>
      </c>
      <c r="AE38" s="29">
        <v>1.5000000000000001E-2</v>
      </c>
      <c r="AF38" s="17">
        <v>7.9099999999999986E-3</v>
      </c>
    </row>
    <row r="39" spans="1:32" x14ac:dyDescent="0.35">
      <c r="A39" s="18">
        <v>43</v>
      </c>
      <c r="B39" s="19">
        <f t="shared" si="22"/>
        <v>2.2852081488042515</v>
      </c>
      <c r="C39" s="28">
        <v>5.3333333333333337E-2</v>
      </c>
      <c r="D39" s="43">
        <v>7.9600000000000001E-3</v>
      </c>
      <c r="E39" s="28">
        <v>5.3333333333333337E-2</v>
      </c>
      <c r="F39" s="43">
        <v>7.9000000000000008E-3</v>
      </c>
      <c r="G39" s="28">
        <v>0.11</v>
      </c>
      <c r="H39" s="43">
        <v>8.2199999999999981E-3</v>
      </c>
      <c r="I39" s="28">
        <v>6.5000000000000002E-2</v>
      </c>
      <c r="J39" s="43">
        <v>7.8799999999999999E-3</v>
      </c>
      <c r="K39" s="28">
        <v>8.3333333333333329E-2</v>
      </c>
      <c r="L39" s="43">
        <v>8.1449999999999995E-3</v>
      </c>
      <c r="M39" s="18"/>
      <c r="N39" s="20"/>
      <c r="O39" s="18"/>
      <c r="P39" s="20"/>
      <c r="Q39" s="28">
        <v>6.0000000000000005E-2</v>
      </c>
      <c r="R39" s="43">
        <v>8.1200000000000005E-3</v>
      </c>
      <c r="S39" s="28">
        <v>6.6666666666666666E-2</v>
      </c>
      <c r="T39" s="20">
        <v>7.9850000000000008E-3</v>
      </c>
      <c r="U39" s="28">
        <v>7.4999999999999997E-2</v>
      </c>
      <c r="V39" s="43">
        <v>7.9749999999999995E-3</v>
      </c>
      <c r="W39" s="28">
        <v>0</v>
      </c>
      <c r="X39" s="43">
        <v>8.0149999999999996E-3</v>
      </c>
      <c r="Y39" s="36">
        <v>8.666666666666667E-2</v>
      </c>
      <c r="Z39" s="43">
        <v>8.1350000000000016E-3</v>
      </c>
      <c r="AA39" s="28">
        <v>7.8333333333333338E-2</v>
      </c>
      <c r="AB39" s="43">
        <v>8.1099999999999974E-3</v>
      </c>
      <c r="AC39" s="28">
        <v>6.6666670000000003E-3</v>
      </c>
      <c r="AD39" s="20">
        <v>7.8750000000000001E-3</v>
      </c>
      <c r="AE39" s="28">
        <v>0</v>
      </c>
      <c r="AF39" s="20">
        <v>8.0749999999999988E-3</v>
      </c>
    </row>
    <row r="40" spans="1:32" x14ac:dyDescent="0.35">
      <c r="A40" s="15">
        <v>45</v>
      </c>
      <c r="B40" s="16">
        <f t="shared" si="22"/>
        <v>2.3914968999114259</v>
      </c>
      <c r="C40" s="29">
        <v>4.3333333333333335E-2</v>
      </c>
      <c r="D40" s="42">
        <v>7.2449999999999997E-3</v>
      </c>
      <c r="E40" s="29">
        <v>5.1666666666666666E-2</v>
      </c>
      <c r="F40" s="42">
        <v>7.26E-3</v>
      </c>
      <c r="G40" s="29">
        <v>7.4999999999999997E-2</v>
      </c>
      <c r="H40" s="42">
        <v>7.6699999999999997E-3</v>
      </c>
      <c r="I40" s="29">
        <v>5.3333333333333337E-2</v>
      </c>
      <c r="J40" s="42">
        <v>7.0499999999999998E-3</v>
      </c>
      <c r="K40" s="29">
        <v>6.0000000000000005E-2</v>
      </c>
      <c r="L40" s="42">
        <v>7.1099999999999991E-3</v>
      </c>
      <c r="M40" s="15"/>
      <c r="N40" s="17"/>
      <c r="O40" s="15"/>
      <c r="P40" s="17"/>
      <c r="Q40" s="29">
        <v>5.3333333333333337E-2</v>
      </c>
      <c r="R40" s="42">
        <v>7.3800000000000003E-3</v>
      </c>
      <c r="S40" s="29">
        <v>5.6666666666666664E-2</v>
      </c>
      <c r="T40" s="17">
        <v>7.1249999999999985E-3</v>
      </c>
      <c r="U40" s="29">
        <v>6.5000000000000002E-2</v>
      </c>
      <c r="V40" s="42">
        <v>7.0699999999999973E-3</v>
      </c>
      <c r="W40" s="29">
        <v>0</v>
      </c>
      <c r="X40" s="42">
        <v>7.4349999999999998E-3</v>
      </c>
      <c r="Y40" s="35">
        <v>5.6666666666666664E-2</v>
      </c>
      <c r="Z40" s="42">
        <v>7.1849999999999995E-3</v>
      </c>
      <c r="AA40" s="29">
        <v>5.6666666666666664E-2</v>
      </c>
      <c r="AB40" s="42">
        <v>7.1399999999999988E-3</v>
      </c>
      <c r="AC40" s="29">
        <v>1.6666669999999999E-3</v>
      </c>
      <c r="AD40" s="17">
        <v>7.1899999999999993E-3</v>
      </c>
      <c r="AE40" s="29">
        <v>1.1666666666666665E-2</v>
      </c>
      <c r="AF40" s="17">
        <v>7.154999999999999E-3</v>
      </c>
    </row>
    <row r="41" spans="1:32" x14ac:dyDescent="0.35">
      <c r="A41" s="18">
        <v>47</v>
      </c>
      <c r="B41" s="19">
        <f t="shared" si="22"/>
        <v>2.4977856510186007</v>
      </c>
      <c r="C41" s="28">
        <v>0.05</v>
      </c>
      <c r="D41" s="43">
        <v>7.2200000000000007E-3</v>
      </c>
      <c r="E41" s="28">
        <v>5.5E-2</v>
      </c>
      <c r="F41" s="43">
        <v>7.2899999999999987E-3</v>
      </c>
      <c r="G41" s="28">
        <v>8.1666666666666679E-2</v>
      </c>
      <c r="H41" s="43">
        <v>7.3149999999999995E-3</v>
      </c>
      <c r="I41" s="28">
        <v>6.0000000000000005E-2</v>
      </c>
      <c r="J41" s="43">
        <v>6.8799999999999998E-3</v>
      </c>
      <c r="K41" s="28">
        <v>6.0000000000000005E-2</v>
      </c>
      <c r="L41" s="43">
        <v>7.1449999999999986E-3</v>
      </c>
      <c r="M41" s="18"/>
      <c r="N41" s="20"/>
      <c r="O41" s="18"/>
      <c r="P41" s="20"/>
      <c r="Q41" s="28">
        <v>5.8333333333333334E-2</v>
      </c>
      <c r="R41" s="43">
        <v>7.2699999999999987E-3</v>
      </c>
      <c r="S41" s="28">
        <v>9.3333333333333324E-2</v>
      </c>
      <c r="T41" s="20">
        <v>7.045E-3</v>
      </c>
      <c r="U41" s="28">
        <v>9.3333333333333324E-2</v>
      </c>
      <c r="V41" s="43">
        <v>7.1450000000000003E-3</v>
      </c>
      <c r="W41" s="28">
        <v>0</v>
      </c>
      <c r="X41" s="43">
        <v>7.3699999999999998E-3</v>
      </c>
      <c r="Y41" s="36">
        <v>6.0000000000000005E-2</v>
      </c>
      <c r="Z41" s="43">
        <v>7.0699999999999982E-3</v>
      </c>
      <c r="AA41" s="28">
        <v>6.6666666666666666E-2</v>
      </c>
      <c r="AB41" s="43">
        <v>7.1800000000000015E-3</v>
      </c>
      <c r="AC41" s="28">
        <v>1.6666669999999999E-3</v>
      </c>
      <c r="AD41" s="20">
        <v>7.1499999999999984E-3</v>
      </c>
      <c r="AE41" s="28">
        <v>1.6666666666666668E-3</v>
      </c>
      <c r="AF41" s="20">
        <v>7.2099999999999994E-3</v>
      </c>
    </row>
    <row r="42" spans="1:32" x14ac:dyDescent="0.35">
      <c r="A42" s="15">
        <v>49</v>
      </c>
      <c r="B42" s="16">
        <f t="shared" si="22"/>
        <v>2.6040744021257751</v>
      </c>
      <c r="C42" s="29">
        <v>3.1666666666666662E-2</v>
      </c>
      <c r="D42" s="42">
        <v>6.0999999999999995E-3</v>
      </c>
      <c r="E42" s="29">
        <v>3.0000000000000002E-2</v>
      </c>
      <c r="F42" s="42">
        <v>6.2349999999999992E-3</v>
      </c>
      <c r="G42" s="29">
        <v>4.1666666666666664E-2</v>
      </c>
      <c r="H42" s="42">
        <v>6.2500000000000003E-3</v>
      </c>
      <c r="I42" s="29">
        <v>5.3333333333333337E-2</v>
      </c>
      <c r="J42" s="42">
        <v>6.5849999999999988E-3</v>
      </c>
      <c r="K42" s="29">
        <v>3.0000000000000002E-2</v>
      </c>
      <c r="L42" s="42">
        <v>6.1499999999999983E-3</v>
      </c>
      <c r="M42" s="15"/>
      <c r="N42" s="17"/>
      <c r="O42" s="15"/>
      <c r="P42" s="17"/>
      <c r="Q42" s="29">
        <v>3.0000000000000002E-2</v>
      </c>
      <c r="R42" s="42">
        <v>6.1700000000000001E-3</v>
      </c>
      <c r="S42" s="29">
        <v>5.1666666666666666E-2</v>
      </c>
      <c r="T42" s="17">
        <v>6.2999999999999992E-3</v>
      </c>
      <c r="U42" s="29">
        <v>3.833333333333333E-2</v>
      </c>
      <c r="V42" s="42">
        <v>6.0249999999999982E-3</v>
      </c>
      <c r="W42" s="29">
        <v>0</v>
      </c>
      <c r="X42" s="42">
        <v>6.3100000000000005E-3</v>
      </c>
      <c r="Y42" s="35">
        <v>3.833333333333333E-2</v>
      </c>
      <c r="Z42" s="42">
        <v>6.45E-3</v>
      </c>
      <c r="AA42" s="29">
        <v>3.5000000000000003E-2</v>
      </c>
      <c r="AB42" s="42">
        <v>6.2599999999999999E-3</v>
      </c>
      <c r="AC42" s="29">
        <v>0</v>
      </c>
      <c r="AD42" s="17">
        <v>6.1899999999999993E-3</v>
      </c>
      <c r="AE42" s="29">
        <v>5.0000000000000001E-3</v>
      </c>
      <c r="AF42" s="17">
        <v>6.4650000000000011E-3</v>
      </c>
    </row>
    <row r="43" spans="1:32" x14ac:dyDescent="0.35">
      <c r="A43" s="18">
        <v>51</v>
      </c>
      <c r="B43" s="19">
        <f t="shared" si="22"/>
        <v>2.7103631532329495</v>
      </c>
      <c r="C43" s="28">
        <v>3.3333333333333333E-2</v>
      </c>
      <c r="D43" s="43">
        <v>6.1749999999999991E-3</v>
      </c>
      <c r="E43" s="28">
        <v>3.3333333333333333E-2</v>
      </c>
      <c r="F43" s="43">
        <v>6.3199999999999992E-3</v>
      </c>
      <c r="G43" s="28">
        <v>0.05</v>
      </c>
      <c r="H43" s="43">
        <v>6.2399999999999999E-3</v>
      </c>
      <c r="I43" s="28">
        <v>4.6666666666666662E-2</v>
      </c>
      <c r="J43" s="43">
        <v>6.4200000000000004E-3</v>
      </c>
      <c r="K43" s="28">
        <v>4.5000000000000005E-2</v>
      </c>
      <c r="L43" s="43">
        <v>6.2100000000000002E-3</v>
      </c>
      <c r="M43" s="18"/>
      <c r="N43" s="20"/>
      <c r="O43" s="18"/>
      <c r="P43" s="20"/>
      <c r="Q43" s="28">
        <v>4.3333333333333335E-2</v>
      </c>
      <c r="R43" s="43">
        <v>6.2700000000000004E-3</v>
      </c>
      <c r="S43" s="28">
        <v>5.1666666666666666E-2</v>
      </c>
      <c r="T43" s="20">
        <v>6.3299999999999997E-3</v>
      </c>
      <c r="U43" s="28">
        <v>5.1666666666666666E-2</v>
      </c>
      <c r="V43" s="43">
        <v>6.0350000000000004E-3</v>
      </c>
      <c r="W43" s="28">
        <v>1.6666666666666668E-3</v>
      </c>
      <c r="X43" s="43">
        <v>6.3749999999999979E-3</v>
      </c>
      <c r="Y43" s="36">
        <v>4.5000000000000005E-2</v>
      </c>
      <c r="Z43" s="43">
        <v>6.4799999999999988E-3</v>
      </c>
      <c r="AA43" s="28">
        <v>0.05</v>
      </c>
      <c r="AB43" s="43">
        <v>6.304999999999999E-3</v>
      </c>
      <c r="AC43" s="28">
        <v>1.6666669999999999E-3</v>
      </c>
      <c r="AD43" s="20">
        <v>6.2449999999999997E-3</v>
      </c>
      <c r="AE43" s="28">
        <v>1.6666666666666668E-3</v>
      </c>
      <c r="AF43" s="20">
        <v>6.340000000000001E-3</v>
      </c>
    </row>
    <row r="44" spans="1:32" x14ac:dyDescent="0.35">
      <c r="A44" s="15">
        <v>53</v>
      </c>
      <c r="B44" s="16">
        <f t="shared" si="22"/>
        <v>2.8166519043401239</v>
      </c>
      <c r="C44" s="29">
        <v>0.02</v>
      </c>
      <c r="D44" s="42">
        <v>5.4399999999999995E-3</v>
      </c>
      <c r="E44" s="29">
        <v>1.8333333333333333E-2</v>
      </c>
      <c r="F44" s="42">
        <v>5.4099999999999999E-3</v>
      </c>
      <c r="G44" s="29">
        <v>3.5000000000000003E-2</v>
      </c>
      <c r="H44" s="42">
        <v>5.8099999999999992E-3</v>
      </c>
      <c r="I44" s="29">
        <v>2.6666666666666668E-2</v>
      </c>
      <c r="J44" s="42">
        <v>5.4399999999999995E-3</v>
      </c>
      <c r="K44" s="29">
        <v>3.3333333333333333E-2</v>
      </c>
      <c r="L44" s="42">
        <v>5.5250000000000004E-3</v>
      </c>
      <c r="M44" s="15"/>
      <c r="N44" s="17"/>
      <c r="O44" s="15"/>
      <c r="P44" s="17"/>
      <c r="Q44" s="29">
        <v>2.3333333333333331E-2</v>
      </c>
      <c r="R44" s="42">
        <v>5.4200000000000003E-3</v>
      </c>
      <c r="S44" s="29">
        <v>3.6666666666666667E-2</v>
      </c>
      <c r="T44" s="17">
        <v>5.5000000000000005E-3</v>
      </c>
      <c r="U44" s="29">
        <v>3.0000000000000002E-2</v>
      </c>
      <c r="V44" s="42">
        <v>5.2549999999999993E-3</v>
      </c>
      <c r="W44" s="29">
        <v>1.6666666666666668E-3</v>
      </c>
      <c r="X44" s="42">
        <v>5.5350000000000009E-3</v>
      </c>
      <c r="Y44" s="35">
        <v>4.1666666666666664E-2</v>
      </c>
      <c r="Z44" s="42">
        <v>5.6100000000000004E-3</v>
      </c>
      <c r="AA44" s="29">
        <v>4.3333333333333335E-2</v>
      </c>
      <c r="AB44" s="42">
        <v>5.5699999999999994E-3</v>
      </c>
      <c r="AC44" s="29">
        <v>5.0000000000000001E-3</v>
      </c>
      <c r="AD44" s="17">
        <v>5.6349999999999994E-3</v>
      </c>
      <c r="AE44" s="29">
        <v>3.3333333333333335E-3</v>
      </c>
      <c r="AF44" s="17">
        <v>5.5200000000000015E-3</v>
      </c>
    </row>
    <row r="45" spans="1:32" ht="15" thickBot="1" x14ac:dyDescent="0.4">
      <c r="A45" s="21">
        <v>55</v>
      </c>
      <c r="B45" s="22">
        <f t="shared" si="22"/>
        <v>2.9229406554472983</v>
      </c>
      <c r="C45" s="30">
        <v>0.02</v>
      </c>
      <c r="D45" s="44">
        <v>4.6099999999999995E-3</v>
      </c>
      <c r="E45" s="30">
        <v>1.6666666666666666E-2</v>
      </c>
      <c r="F45" s="44">
        <v>4.8300000000000001E-3</v>
      </c>
      <c r="G45" s="30">
        <v>2.8333333333333332E-2</v>
      </c>
      <c r="H45" s="44">
        <v>5.5849999999999997E-3</v>
      </c>
      <c r="I45" s="30">
        <v>2.1666666666666667E-2</v>
      </c>
      <c r="J45" s="44">
        <v>5.3950000000000014E-3</v>
      </c>
      <c r="K45" s="30">
        <v>2.3333333333333331E-2</v>
      </c>
      <c r="L45" s="44">
        <v>5.4949999999999999E-3</v>
      </c>
      <c r="M45" s="21"/>
      <c r="N45" s="23"/>
      <c r="O45" s="21"/>
      <c r="P45" s="23"/>
      <c r="Q45" s="30">
        <v>3.0000000000000002E-2</v>
      </c>
      <c r="R45" s="44">
        <v>4.7549999999999988E-3</v>
      </c>
      <c r="S45" s="30">
        <v>2.3333333333333331E-2</v>
      </c>
      <c r="T45" s="23">
        <v>4.7199999999999994E-3</v>
      </c>
      <c r="U45" s="30">
        <v>1.8333333333333333E-2</v>
      </c>
      <c r="V45" s="44">
        <v>4.814999999999999E-3</v>
      </c>
      <c r="W45" s="30">
        <v>1.6666666666666668E-3</v>
      </c>
      <c r="X45" s="44">
        <v>5.0900000000000008E-3</v>
      </c>
      <c r="Y45" s="39">
        <v>3.5000000000000003E-2</v>
      </c>
      <c r="Z45" s="44">
        <v>4.79E-3</v>
      </c>
      <c r="AA45" s="30">
        <v>2.8333333333333332E-2</v>
      </c>
      <c r="AB45" s="44">
        <v>4.9849999999999998E-3</v>
      </c>
      <c r="AC45" s="30">
        <v>0</v>
      </c>
      <c r="AD45" s="23">
        <v>5.6599999999999984E-3</v>
      </c>
      <c r="AE45" s="30">
        <v>5.0000000000000001E-3</v>
      </c>
      <c r="AF45" s="23">
        <v>5.3999999999999994E-3</v>
      </c>
    </row>
    <row r="46" spans="1:32" x14ac:dyDescent="0.35">
      <c r="A46" s="100" t="s">
        <v>58</v>
      </c>
      <c r="B46" s="97"/>
      <c r="C46" s="98"/>
      <c r="D46" s="98"/>
      <c r="E46" s="98"/>
      <c r="F46" s="98"/>
      <c r="G46" s="101">
        <v>0.14583333333333334</v>
      </c>
      <c r="H46" s="98"/>
      <c r="I46" s="101">
        <v>0.27083333333333331</v>
      </c>
      <c r="J46" s="98"/>
      <c r="K46" s="101">
        <v>0.29166666666666669</v>
      </c>
      <c r="L46" s="98"/>
      <c r="M46" s="101">
        <v>0.20833333333333334</v>
      </c>
      <c r="N46" s="101"/>
      <c r="O46" s="101">
        <v>0.22916666666666666</v>
      </c>
      <c r="P46" s="101"/>
      <c r="Q46" s="101">
        <v>0.29166666666666669</v>
      </c>
      <c r="R46" s="101"/>
      <c r="S46" s="101">
        <v>0.19444444444444445</v>
      </c>
      <c r="T46" s="101"/>
      <c r="U46" s="101">
        <v>0.25</v>
      </c>
      <c r="V46" s="101"/>
      <c r="W46" s="101">
        <v>0.33333333333333331</v>
      </c>
      <c r="X46" s="101"/>
      <c r="Y46" s="101">
        <v>0.3125</v>
      </c>
      <c r="Z46" s="101"/>
      <c r="AA46" s="101">
        <v>0.29166666666666669</v>
      </c>
      <c r="AB46" s="101"/>
      <c r="AC46" s="101">
        <v>0.3125</v>
      </c>
      <c r="AD46" s="101"/>
      <c r="AE46" s="101">
        <v>0.3125</v>
      </c>
      <c r="AF46" s="101"/>
    </row>
    <row r="47" spans="1:32" x14ac:dyDescent="0.35">
      <c r="A47" s="100" t="s">
        <v>59</v>
      </c>
      <c r="B47" s="97"/>
      <c r="C47" s="98"/>
      <c r="D47" s="98"/>
      <c r="E47" s="98"/>
      <c r="F47" s="98"/>
      <c r="G47" s="98">
        <v>6.7000000000000002E-3</v>
      </c>
      <c r="H47" s="98"/>
      <c r="I47" s="98">
        <v>7.1000000000000004E-3</v>
      </c>
      <c r="J47" s="98"/>
      <c r="K47" s="98">
        <v>7.1000000000000004E-3</v>
      </c>
      <c r="L47" s="98"/>
      <c r="M47" s="96">
        <v>7.1999999999999998E-3</v>
      </c>
      <c r="N47" s="96"/>
      <c r="O47" s="96">
        <v>6.8999999999999999E-3</v>
      </c>
      <c r="P47" s="96"/>
      <c r="Q47" s="98">
        <v>7.1000000000000004E-3</v>
      </c>
      <c r="R47" s="98"/>
      <c r="S47" s="98">
        <v>7.1000000000000004E-3</v>
      </c>
      <c r="T47" s="96"/>
      <c r="U47" s="98">
        <v>6.7000000000000002E-3</v>
      </c>
      <c r="V47" s="98"/>
      <c r="W47" s="98">
        <v>8.6999999999999994E-3</v>
      </c>
      <c r="X47" s="98"/>
      <c r="Y47" s="99">
        <v>8.3000000000000001E-3</v>
      </c>
      <c r="Z47" s="98"/>
      <c r="AA47" s="98">
        <v>7.1000000000000004E-3</v>
      </c>
      <c r="AB47" s="98"/>
      <c r="AC47" s="98">
        <v>7.7000000000000002E-3</v>
      </c>
      <c r="AD47" s="96"/>
      <c r="AE47" s="98">
        <v>7.7000000000000002E-3</v>
      </c>
      <c r="AF47" s="96"/>
    </row>
    <row r="48" spans="1:32" x14ac:dyDescent="0.35">
      <c r="A48" s="100" t="s">
        <v>60</v>
      </c>
      <c r="B48" s="97"/>
      <c r="C48" s="98"/>
      <c r="D48" s="98"/>
      <c r="E48" s="98"/>
      <c r="F48" s="98"/>
      <c r="G48" s="98">
        <v>7.0000000000000001E-3</v>
      </c>
      <c r="H48" s="98"/>
      <c r="I48" s="98">
        <v>7.1000000000000004E-3</v>
      </c>
      <c r="J48" s="98"/>
      <c r="K48" s="98">
        <v>8.3999999999999995E-3</v>
      </c>
      <c r="L48" s="98"/>
      <c r="M48" s="96">
        <v>7.0000000000000001E-3</v>
      </c>
      <c r="N48" s="96"/>
      <c r="O48" s="96">
        <v>7.0000000000000001E-3</v>
      </c>
      <c r="P48" s="96"/>
      <c r="Q48" s="98">
        <v>8.3999999999999995E-3</v>
      </c>
      <c r="R48" s="98"/>
      <c r="S48" s="98">
        <v>7.4000000000000003E-3</v>
      </c>
      <c r="T48" s="96"/>
      <c r="U48" s="98">
        <v>6.6E-3</v>
      </c>
      <c r="V48" s="98"/>
      <c r="W48" s="98">
        <v>8.3999999999999995E-3</v>
      </c>
      <c r="X48" s="98"/>
      <c r="Y48" s="99">
        <v>8.5000000000000006E-3</v>
      </c>
      <c r="Z48" s="98"/>
      <c r="AA48" s="98">
        <v>8.3999999999999995E-3</v>
      </c>
      <c r="AB48" s="98"/>
      <c r="AC48" s="98">
        <v>8.5000000000000006E-3</v>
      </c>
      <c r="AD48" s="96"/>
      <c r="AE48" s="98">
        <v>8.5000000000000006E-3</v>
      </c>
      <c r="AF48" s="96"/>
    </row>
    <row r="49" spans="1:35" s="106" customFormat="1" x14ac:dyDescent="0.35">
      <c r="A49" s="102"/>
      <c r="B49" s="103"/>
      <c r="C49" s="104"/>
      <c r="D49" s="104"/>
      <c r="E49" s="104"/>
      <c r="F49" s="104"/>
      <c r="G49" s="104"/>
      <c r="H49" s="104"/>
      <c r="I49" s="104"/>
      <c r="J49" s="104"/>
      <c r="K49" s="104"/>
      <c r="L49" s="104"/>
      <c r="M49" s="102"/>
      <c r="N49" s="102"/>
      <c r="O49" s="102"/>
      <c r="P49" s="102"/>
      <c r="Q49" s="104"/>
      <c r="R49" s="104"/>
      <c r="S49" s="104"/>
      <c r="T49" s="102"/>
      <c r="U49" s="104"/>
      <c r="V49" s="104"/>
      <c r="W49" s="104"/>
      <c r="X49" s="104"/>
      <c r="Y49" s="105"/>
      <c r="Z49" s="104"/>
      <c r="AA49" s="104"/>
      <c r="AB49" s="104"/>
      <c r="AC49" s="104"/>
      <c r="AD49" s="102"/>
      <c r="AE49" s="104"/>
      <c r="AF49" s="102"/>
    </row>
    <row r="50" spans="1:35" s="106" customFormat="1" x14ac:dyDescent="0.35">
      <c r="A50" s="107" t="s">
        <v>61</v>
      </c>
      <c r="B50" s="108"/>
      <c r="C50" s="108">
        <v>0.9</v>
      </c>
      <c r="D50" s="109"/>
      <c r="E50" s="109">
        <v>0.8</v>
      </c>
      <c r="F50" s="109"/>
      <c r="G50" s="112" t="s">
        <v>63</v>
      </c>
      <c r="H50" s="109"/>
      <c r="I50" s="109">
        <v>0.75</v>
      </c>
      <c r="J50" s="109"/>
      <c r="K50" s="109">
        <v>0.8</v>
      </c>
      <c r="L50" s="109"/>
      <c r="M50" s="110">
        <v>0.7</v>
      </c>
      <c r="N50" s="110"/>
      <c r="O50" s="110">
        <v>0.8</v>
      </c>
      <c r="P50" s="110"/>
      <c r="Q50" s="109">
        <v>0.8</v>
      </c>
      <c r="R50" s="109"/>
      <c r="S50" s="109">
        <v>0.85</v>
      </c>
      <c r="T50" s="110"/>
      <c r="U50" s="109">
        <v>0.9</v>
      </c>
      <c r="V50" s="109"/>
      <c r="W50" s="109">
        <v>1.1000000000000001</v>
      </c>
      <c r="X50" s="109"/>
      <c r="Y50" s="111">
        <v>0.8</v>
      </c>
      <c r="Z50" s="109"/>
      <c r="AA50" s="109">
        <v>0.7</v>
      </c>
      <c r="AB50" s="109"/>
      <c r="AC50" s="109">
        <v>1.1000000000000001</v>
      </c>
      <c r="AD50" s="110"/>
      <c r="AE50" s="109">
        <v>1.1000000000000001</v>
      </c>
      <c r="AF50" s="110"/>
    </row>
    <row r="51" spans="1:35" s="106" customFormat="1" x14ac:dyDescent="0.35">
      <c r="A51" s="107" t="s">
        <v>62</v>
      </c>
      <c r="B51" s="108"/>
      <c r="C51" s="108">
        <v>1.1499999999999999</v>
      </c>
      <c r="D51" s="109"/>
      <c r="E51" s="109">
        <v>1.1000000000000001</v>
      </c>
      <c r="F51" s="109"/>
      <c r="G51" s="109">
        <v>0.7</v>
      </c>
      <c r="H51" s="109"/>
      <c r="I51" s="109">
        <v>1.1499999999999999</v>
      </c>
      <c r="J51" s="109"/>
      <c r="K51" s="109">
        <v>1.1499999999999999</v>
      </c>
      <c r="L51" s="109"/>
      <c r="M51" s="110">
        <v>0.4</v>
      </c>
      <c r="N51" s="110"/>
      <c r="O51" s="110">
        <v>0.9</v>
      </c>
      <c r="P51" s="110"/>
      <c r="Q51" s="109">
        <v>1.1000000000000001</v>
      </c>
      <c r="R51" s="109"/>
      <c r="S51" s="109">
        <v>1</v>
      </c>
      <c r="T51" s="110"/>
      <c r="U51" s="109">
        <v>1</v>
      </c>
      <c r="V51" s="109"/>
      <c r="W51" s="109">
        <v>1.5</v>
      </c>
      <c r="X51" s="109"/>
      <c r="Y51" s="111">
        <v>1.3</v>
      </c>
      <c r="Z51" s="109"/>
      <c r="AA51" s="109">
        <v>1.2</v>
      </c>
      <c r="AB51" s="109"/>
      <c r="AC51" s="109">
        <v>1.4</v>
      </c>
      <c r="AD51" s="110"/>
      <c r="AE51" s="109">
        <v>1.4</v>
      </c>
      <c r="AF51" s="110"/>
    </row>
    <row r="52" spans="1:35" s="106" customFormat="1" x14ac:dyDescent="0.35">
      <c r="A52" s="113"/>
      <c r="B52" s="103"/>
      <c r="C52" s="103"/>
      <c r="D52" s="104"/>
      <c r="E52" s="104"/>
      <c r="F52" s="104"/>
      <c r="G52" s="104"/>
      <c r="H52" s="104"/>
      <c r="I52" s="104"/>
      <c r="J52" s="104"/>
      <c r="K52" s="104"/>
      <c r="L52" s="104"/>
      <c r="M52" s="102"/>
      <c r="N52" s="102"/>
      <c r="O52" s="102"/>
      <c r="P52" s="102"/>
      <c r="Q52" s="104"/>
      <c r="R52" s="104"/>
      <c r="S52" s="104"/>
      <c r="T52" s="102"/>
      <c r="U52" s="104"/>
      <c r="V52" s="104"/>
      <c r="W52" s="104"/>
      <c r="X52" s="104"/>
      <c r="Y52" s="105"/>
      <c r="Z52" s="104"/>
      <c r="AA52" s="104"/>
      <c r="AB52" s="104"/>
      <c r="AC52" s="104"/>
      <c r="AD52" s="102"/>
      <c r="AE52" s="104"/>
      <c r="AF52" s="102"/>
    </row>
    <row r="53" spans="1:35" s="106" customFormat="1" x14ac:dyDescent="0.35">
      <c r="A53" s="113" t="s">
        <v>64</v>
      </c>
      <c r="C53" s="105">
        <v>7.8399999999999997E-2</v>
      </c>
      <c r="E53" s="104"/>
      <c r="F53" s="104"/>
      <c r="G53" s="104"/>
      <c r="H53" s="104"/>
      <c r="I53" s="105">
        <v>6.7599999999999993E-2</v>
      </c>
      <c r="K53" s="105"/>
      <c r="M53" s="105"/>
      <c r="O53" s="105"/>
      <c r="Q53" s="105"/>
      <c r="S53" s="105"/>
      <c r="U53" s="105"/>
      <c r="W53" s="105"/>
      <c r="Y53" s="105">
        <v>0.1003</v>
      </c>
      <c r="AA53" s="105"/>
      <c r="AC53" s="105">
        <v>0.21</v>
      </c>
      <c r="AE53" s="105"/>
      <c r="AG53" s="105"/>
    </row>
    <row r="54" spans="1:35" s="106" customFormat="1" x14ac:dyDescent="0.35">
      <c r="A54" s="113" t="s">
        <v>65</v>
      </c>
      <c r="C54" s="114">
        <f t="shared" ref="C54" si="23">C11/C53</f>
        <v>969.38775510204084</v>
      </c>
      <c r="D54" s="114"/>
      <c r="E54" s="114"/>
      <c r="F54" s="104"/>
      <c r="G54" s="114"/>
      <c r="H54" s="104"/>
      <c r="I54" s="114">
        <f>I11/I53</f>
        <v>1020.7100591715978</v>
      </c>
      <c r="J54" s="104"/>
      <c r="K54" s="114" t="e">
        <f t="shared" ref="K54" si="24">K11/K53</f>
        <v>#DIV/0!</v>
      </c>
      <c r="L54" s="104"/>
      <c r="M54" s="114" t="e">
        <f t="shared" ref="M54" si="25">M11/M53</f>
        <v>#DIV/0!</v>
      </c>
      <c r="N54" s="104"/>
      <c r="O54" s="114" t="e">
        <f t="shared" ref="O54" si="26">O11/O53</f>
        <v>#DIV/0!</v>
      </c>
      <c r="P54" s="104"/>
      <c r="Q54" s="114" t="e">
        <f t="shared" ref="Q54" si="27">Q11/Q53</f>
        <v>#DIV/0!</v>
      </c>
      <c r="R54" s="104"/>
      <c r="S54" s="114" t="e">
        <f t="shared" ref="S54" si="28">S11/S53</f>
        <v>#DIV/0!</v>
      </c>
      <c r="T54" s="104"/>
      <c r="U54" s="114" t="e">
        <f t="shared" ref="U54" si="29">U11/U53</f>
        <v>#DIV/0!</v>
      </c>
      <c r="V54" s="104"/>
      <c r="W54" s="114" t="e">
        <f t="shared" ref="W54" si="30">W11/W53</f>
        <v>#DIV/0!</v>
      </c>
      <c r="X54" s="104"/>
      <c r="Y54" s="114">
        <f t="shared" ref="Y54" si="31">Y11/Y53</f>
        <v>737.78664007976067</v>
      </c>
      <c r="Z54" s="104"/>
      <c r="AA54" s="114" t="e">
        <f t="shared" ref="AA54" si="32">AA11/AA53</f>
        <v>#DIV/0!</v>
      </c>
      <c r="AB54" s="104"/>
      <c r="AC54" s="114">
        <f t="shared" ref="AC54" si="33">AC11/AC53</f>
        <v>833.33333333333337</v>
      </c>
      <c r="AD54" s="104"/>
      <c r="AE54" s="114" t="e">
        <f t="shared" ref="AE54" si="34">AE11/AE53</f>
        <v>#DIV/0!</v>
      </c>
      <c r="AF54" s="104"/>
      <c r="AG54" s="114" t="e">
        <f t="shared" ref="AG54" si="35">AG11/AG53</f>
        <v>#DIV/0!</v>
      </c>
    </row>
    <row r="55" spans="1:35" s="106" customFormat="1" x14ac:dyDescent="0.35">
      <c r="A55" s="113"/>
      <c r="C55" s="114"/>
      <c r="D55" s="114"/>
      <c r="E55" s="114"/>
      <c r="F55" s="104"/>
      <c r="G55" s="114"/>
      <c r="H55" s="104"/>
      <c r="I55" s="114"/>
      <c r="J55" s="104"/>
      <c r="K55" s="114"/>
      <c r="L55" s="104"/>
      <c r="M55" s="114"/>
      <c r="N55" s="104"/>
      <c r="O55" s="114"/>
      <c r="P55" s="104"/>
      <c r="Q55" s="114"/>
      <c r="R55" s="104"/>
      <c r="S55" s="114"/>
      <c r="T55" s="104"/>
      <c r="U55" s="114"/>
      <c r="V55" s="104"/>
      <c r="W55" s="114"/>
      <c r="X55" s="104"/>
      <c r="Y55" s="114"/>
      <c r="Z55" s="104"/>
      <c r="AA55" s="114"/>
      <c r="AB55" s="104"/>
      <c r="AC55" s="114"/>
      <c r="AD55" s="104"/>
      <c r="AE55" s="114"/>
      <c r="AF55" s="104"/>
      <c r="AG55" s="114"/>
    </row>
    <row r="56" spans="1:35" s="106" customFormat="1" x14ac:dyDescent="0.35">
      <c r="A56" s="113" t="s">
        <v>69</v>
      </c>
      <c r="C56" s="114"/>
      <c r="D56" s="103">
        <f>Wtrap*C8^2/(2*S0)</f>
        <v>0.12099999999999998</v>
      </c>
      <c r="E56" s="114"/>
      <c r="F56" s="103">
        <f>Wtrap*E8^2/(2*S0)</f>
        <v>0.12099999999999998</v>
      </c>
      <c r="G56" s="114"/>
      <c r="H56" s="103">
        <f>Wtrap*G8^2/(2*S0)</f>
        <v>0.12099999999999998</v>
      </c>
      <c r="I56" s="105"/>
      <c r="J56" s="105">
        <f>Wtrap*I8^2/(2*S0)</f>
        <v>0.17424000000000003</v>
      </c>
      <c r="K56" s="105"/>
      <c r="L56" s="105">
        <f>Wtrap*K8^2/(2*S0)</f>
        <v>0.17424000000000003</v>
      </c>
      <c r="M56" s="105"/>
      <c r="N56" s="105">
        <f>Wtrap*M8^2/(2*S0)</f>
        <v>0.14884</v>
      </c>
      <c r="O56" s="105"/>
      <c r="P56" s="105">
        <f>Wtrap*O8^2/(2*S0)</f>
        <v>0.14884</v>
      </c>
      <c r="Q56" s="105"/>
      <c r="R56" s="105">
        <f>Wtrap*Q8^2/(2*S0)</f>
        <v>0.15876000000000001</v>
      </c>
      <c r="S56" s="105"/>
      <c r="T56" s="105">
        <f>Wtrap*S8^2/(2*S0)</f>
        <v>0.15375999999999998</v>
      </c>
      <c r="U56" s="105"/>
      <c r="V56" s="105">
        <f>Wtrap*U8^2/(2*S0)</f>
        <v>0.15375999999999998</v>
      </c>
      <c r="W56" s="105"/>
      <c r="X56" s="105">
        <f>Wtrap*W8^2/(2*S0)</f>
        <v>0.23104</v>
      </c>
      <c r="Y56" s="105"/>
      <c r="Z56" s="105">
        <f>Wtrap*Y8^2/(2*S0)</f>
        <v>0.20163999999999999</v>
      </c>
      <c r="AA56" s="105"/>
      <c r="AB56" s="105">
        <f>Wtrap*AA8^2/(2*S0)</f>
        <v>0.20163999999999999</v>
      </c>
      <c r="AC56" s="105"/>
      <c r="AD56" s="105">
        <f>Wtrap*AC8^2/(2*S0)</f>
        <v>0.21903999999999996</v>
      </c>
      <c r="AE56" s="105"/>
      <c r="AF56" s="105">
        <f>Wtrap*AE8^2/(2*S0)</f>
        <v>0.21903999999999996</v>
      </c>
      <c r="AG56" s="105"/>
      <c r="AH56" s="118"/>
      <c r="AI56" s="118"/>
    </row>
    <row r="57" spans="1:35" x14ac:dyDescent="0.35">
      <c r="A57" s="113" t="s">
        <v>70</v>
      </c>
      <c r="D57" s="117">
        <f>D12/D56</f>
        <v>1.5635470180924729</v>
      </c>
      <c r="F57" s="117">
        <f>F12/F56</f>
        <v>1.5901379537743177</v>
      </c>
      <c r="H57" s="117">
        <f t="shared" ref="H57" si="36">H12/H56</f>
        <v>1.8603018603018606</v>
      </c>
      <c r="J57" s="117">
        <f t="shared" ref="J57" si="37">J12/J56</f>
        <v>1.1928989201716473</v>
      </c>
      <c r="L57" s="117">
        <f t="shared" ref="L57" si="38">L12/L56</f>
        <v>1.1596602505693412</v>
      </c>
      <c r="N57" s="117">
        <f>0.21/N56</f>
        <v>1.4109110454178984</v>
      </c>
      <c r="P57" s="117">
        <f>0.2/P56</f>
        <v>1.3437248051599033</v>
      </c>
      <c r="Q57" s="4"/>
      <c r="R57" s="117">
        <f t="shared" ref="R57" si="39">R12/R56</f>
        <v>1.2686804070024025</v>
      </c>
      <c r="S57" s="4"/>
      <c r="T57" s="117">
        <f t="shared" ref="T57" si="40">T12/T56</f>
        <v>1.314120720988567</v>
      </c>
      <c r="U57" s="4"/>
      <c r="V57" s="117">
        <f t="shared" ref="V57" si="41">V12/V56</f>
        <v>1.2986358589896574</v>
      </c>
      <c r="W57" s="4"/>
      <c r="X57" s="117">
        <f t="shared" ref="X57" si="42">X12/X56</f>
        <v>0.9191274772992224</v>
      </c>
      <c r="Y57" s="4"/>
      <c r="Z57" s="117">
        <f t="shared" ref="Z57" si="43">Z12/Z56</f>
        <v>1.0084616313539148</v>
      </c>
      <c r="AA57" s="4"/>
      <c r="AB57" s="117">
        <f t="shared" ref="AB57" si="44">AB12/AB56</f>
        <v>1.0148442999067877</v>
      </c>
      <c r="AC57" s="4"/>
      <c r="AD57" s="117">
        <f t="shared" ref="AD57" si="45">AD12/AD56</f>
        <v>0.93128973698732664</v>
      </c>
      <c r="AE57" s="4"/>
      <c r="AF57" s="117">
        <f t="shared" ref="AF57" si="46">AF12/AF56</f>
        <v>0.94891667207226038</v>
      </c>
    </row>
    <row r="58" spans="1:35" x14ac:dyDescent="0.35">
      <c r="A58" s="113"/>
      <c r="I58" s="2"/>
      <c r="J58" s="2"/>
    </row>
    <row r="59" spans="1:35" x14ac:dyDescent="0.35">
      <c r="A59" s="4" t="s">
        <v>21</v>
      </c>
      <c r="B59" s="4" t="s">
        <v>20</v>
      </c>
      <c r="C59" s="4" t="s">
        <v>19</v>
      </c>
      <c r="E59" s="31" t="s">
        <v>23</v>
      </c>
      <c r="G59" s="31" t="s">
        <v>27</v>
      </c>
    </row>
    <row r="60" spans="1:35" x14ac:dyDescent="0.35">
      <c r="E60" s="4" t="s">
        <v>42</v>
      </c>
      <c r="H60" s="4" t="s">
        <v>55</v>
      </c>
      <c r="AE60" t="s">
        <v>41</v>
      </c>
    </row>
    <row r="61" spans="1:35" x14ac:dyDescent="0.35">
      <c r="A61" s="4">
        <f>B61*1129</f>
        <v>0</v>
      </c>
      <c r="B61" s="4">
        <v>0</v>
      </c>
      <c r="C61" s="4">
        <v>5.4999999999999997E-3</v>
      </c>
      <c r="E61" s="4">
        <v>7.3700000000000002E-2</v>
      </c>
      <c r="F61" s="4">
        <f>E61*180</f>
        <v>13.266</v>
      </c>
      <c r="G61" s="4">
        <f>E61/374*315</f>
        <v>6.2073529411764708E-2</v>
      </c>
      <c r="H61" s="4">
        <f>A61/60</f>
        <v>0</v>
      </c>
    </row>
    <row r="62" spans="1:35" x14ac:dyDescent="0.35">
      <c r="A62" s="4">
        <f t="shared" ref="A62:A89" si="47">B62*1129</f>
        <v>180</v>
      </c>
      <c r="B62" s="4">
        <v>0.15943312666076173</v>
      </c>
      <c r="C62" s="4">
        <v>5.4999999999999997E-3</v>
      </c>
      <c r="E62" s="4">
        <v>7.3700000000000002E-2</v>
      </c>
      <c r="F62" s="4">
        <f>E62*180</f>
        <v>13.266</v>
      </c>
      <c r="G62" s="4">
        <f t="shared" ref="G62:G89" si="48">E62/374*315</f>
        <v>6.2073529411764708E-2</v>
      </c>
      <c r="H62" s="4">
        <f t="shared" ref="H62:H89" si="49">A62/60</f>
        <v>3</v>
      </c>
    </row>
    <row r="63" spans="1:35" x14ac:dyDescent="0.35">
      <c r="A63" s="4">
        <f t="shared" si="47"/>
        <v>180</v>
      </c>
      <c r="B63" s="4">
        <v>0.15943312666076173</v>
      </c>
      <c r="C63" s="4">
        <v>6.9877492509689823E-3</v>
      </c>
      <c r="E63" s="4">
        <v>9.3635999999999997E-2</v>
      </c>
      <c r="F63" s="4">
        <f>E63*240</f>
        <v>22.472639999999998</v>
      </c>
      <c r="G63" s="4">
        <f t="shared" si="48"/>
        <v>7.8864545454545451E-2</v>
      </c>
      <c r="H63" s="4">
        <f t="shared" si="49"/>
        <v>3</v>
      </c>
    </row>
    <row r="64" spans="1:35" x14ac:dyDescent="0.35">
      <c r="A64" s="4">
        <f t="shared" si="47"/>
        <v>420</v>
      </c>
      <c r="B64" s="4">
        <v>0.37201062887511072</v>
      </c>
      <c r="C64" s="4">
        <v>6.9877492509689823E-3</v>
      </c>
      <c r="E64" s="4">
        <v>9.3635999999999997E-2</v>
      </c>
      <c r="F64" s="4">
        <f t="shared" ref="F64:F89" si="50">E64*240</f>
        <v>22.472639999999998</v>
      </c>
      <c r="G64" s="4">
        <f t="shared" si="48"/>
        <v>7.8864545454545451E-2</v>
      </c>
      <c r="H64" s="4">
        <f t="shared" si="49"/>
        <v>7</v>
      </c>
    </row>
    <row r="65" spans="1:8" x14ac:dyDescent="0.35">
      <c r="A65" s="4">
        <f t="shared" si="47"/>
        <v>420</v>
      </c>
      <c r="B65" s="4">
        <v>0.37201062887511072</v>
      </c>
      <c r="C65" s="4">
        <v>8.4754985019379649E-3</v>
      </c>
      <c r="E65" s="4">
        <v>0.11357200000000001</v>
      </c>
      <c r="F65" s="4">
        <f t="shared" si="50"/>
        <v>27.257280000000002</v>
      </c>
      <c r="G65" s="4">
        <f t="shared" si="48"/>
        <v>9.5655561497326208E-2</v>
      </c>
      <c r="H65" s="4">
        <f t="shared" si="49"/>
        <v>7</v>
      </c>
    </row>
    <row r="66" spans="1:8" x14ac:dyDescent="0.35">
      <c r="A66" s="4">
        <f t="shared" si="47"/>
        <v>660</v>
      </c>
      <c r="B66" s="4">
        <v>0.58458813108945973</v>
      </c>
      <c r="C66" s="4">
        <v>8.4754985019379649E-3</v>
      </c>
      <c r="E66" s="4">
        <v>0.11357200000000001</v>
      </c>
      <c r="F66" s="4">
        <f t="shared" si="50"/>
        <v>27.257280000000002</v>
      </c>
      <c r="G66" s="4">
        <f t="shared" si="48"/>
        <v>9.5655561497326208E-2</v>
      </c>
      <c r="H66" s="4">
        <f t="shared" si="49"/>
        <v>11</v>
      </c>
    </row>
    <row r="67" spans="1:8" x14ac:dyDescent="0.35">
      <c r="A67" s="4">
        <f t="shared" si="47"/>
        <v>660</v>
      </c>
      <c r="B67" s="4">
        <v>0.58458813108945973</v>
      </c>
      <c r="C67" s="4">
        <v>9.9632477529069483E-3</v>
      </c>
      <c r="E67" s="4">
        <v>0.13350799999999999</v>
      </c>
      <c r="F67" s="4">
        <f t="shared" si="50"/>
        <v>32.041919999999998</v>
      </c>
      <c r="G67" s="4">
        <f t="shared" si="48"/>
        <v>0.11244657754010695</v>
      </c>
      <c r="H67" s="4">
        <f t="shared" si="49"/>
        <v>11</v>
      </c>
    </row>
    <row r="68" spans="1:8" x14ac:dyDescent="0.35">
      <c r="A68" s="4">
        <f t="shared" si="47"/>
        <v>899.99999999999989</v>
      </c>
      <c r="B68" s="4">
        <v>0.79716563330380863</v>
      </c>
      <c r="C68" s="4">
        <v>9.9632477529069483E-3</v>
      </c>
      <c r="E68" s="4">
        <v>0.13350799999999999</v>
      </c>
      <c r="F68" s="4">
        <f t="shared" si="50"/>
        <v>32.041919999999998</v>
      </c>
      <c r="G68" s="4">
        <f t="shared" si="48"/>
        <v>0.11244657754010695</v>
      </c>
      <c r="H68" s="4">
        <f t="shared" si="49"/>
        <v>14.999999999999998</v>
      </c>
    </row>
    <row r="69" spans="1:8" x14ac:dyDescent="0.35">
      <c r="A69" s="4">
        <f t="shared" si="47"/>
        <v>899.99999999999989</v>
      </c>
      <c r="B69" s="4">
        <v>0.79716563330380863</v>
      </c>
      <c r="C69" s="4">
        <v>1.145099700387593E-2</v>
      </c>
      <c r="E69" s="4">
        <v>0.153443</v>
      </c>
      <c r="F69" s="4">
        <f t="shared" si="50"/>
        <v>36.826319999999996</v>
      </c>
      <c r="G69" s="4">
        <f t="shared" si="48"/>
        <v>0.12923675133689841</v>
      </c>
      <c r="H69" s="4">
        <f t="shared" si="49"/>
        <v>14.999999999999998</v>
      </c>
    </row>
    <row r="70" spans="1:8" x14ac:dyDescent="0.35">
      <c r="A70" s="4">
        <f t="shared" si="47"/>
        <v>1140</v>
      </c>
      <c r="B70" s="4">
        <v>1.0097431355181576</v>
      </c>
      <c r="C70" s="4">
        <v>1.145099700387593E-2</v>
      </c>
      <c r="E70" s="4">
        <v>0.153443</v>
      </c>
      <c r="F70" s="4">
        <f t="shared" si="50"/>
        <v>36.826319999999996</v>
      </c>
      <c r="G70" s="4">
        <f t="shared" si="48"/>
        <v>0.12923675133689841</v>
      </c>
      <c r="H70" s="4">
        <f t="shared" si="49"/>
        <v>19</v>
      </c>
    </row>
    <row r="71" spans="1:8" x14ac:dyDescent="0.35">
      <c r="A71" s="4">
        <f t="shared" si="47"/>
        <v>1140</v>
      </c>
      <c r="B71" s="4">
        <v>1.0097431355181576</v>
      </c>
      <c r="C71" s="4">
        <v>1.2500000000000001E-2</v>
      </c>
      <c r="E71" s="4">
        <v>0.16750000000000001</v>
      </c>
      <c r="F71" s="4">
        <f t="shared" si="50"/>
        <v>40.200000000000003</v>
      </c>
      <c r="G71" s="4">
        <f t="shared" si="48"/>
        <v>0.14107620320855616</v>
      </c>
      <c r="H71" s="4">
        <f t="shared" si="49"/>
        <v>19</v>
      </c>
    </row>
    <row r="72" spans="1:8" x14ac:dyDescent="0.35">
      <c r="A72" s="4">
        <f t="shared" si="47"/>
        <v>1380</v>
      </c>
      <c r="B72" s="4">
        <v>1.2223206377325067</v>
      </c>
      <c r="C72" s="4">
        <v>1.2500000000000001E-2</v>
      </c>
      <c r="E72" s="4">
        <v>0.16750000000000001</v>
      </c>
      <c r="F72" s="4">
        <f t="shared" si="50"/>
        <v>40.200000000000003</v>
      </c>
      <c r="G72" s="4">
        <f t="shared" si="48"/>
        <v>0.14107620320855616</v>
      </c>
      <c r="H72" s="4">
        <f t="shared" si="49"/>
        <v>23</v>
      </c>
    </row>
    <row r="73" spans="1:8" x14ac:dyDescent="0.35">
      <c r="A73" s="4">
        <f t="shared" si="47"/>
        <v>1380</v>
      </c>
      <c r="B73" s="4">
        <v>1.2223206377325067</v>
      </c>
      <c r="C73" s="4">
        <v>1.1624853381782952E-2</v>
      </c>
      <c r="E73" s="4">
        <v>0.15577299999999999</v>
      </c>
      <c r="F73" s="4">
        <f t="shared" si="50"/>
        <v>37.38552</v>
      </c>
      <c r="G73" s="4">
        <f t="shared" si="48"/>
        <v>0.13119918449197862</v>
      </c>
      <c r="H73" s="4">
        <f t="shared" si="49"/>
        <v>23</v>
      </c>
    </row>
    <row r="74" spans="1:8" x14ac:dyDescent="0.35">
      <c r="A74" s="4">
        <f t="shared" si="47"/>
        <v>1620</v>
      </c>
      <c r="B74" s="4">
        <v>1.4348981399468557</v>
      </c>
      <c r="C74" s="4">
        <v>1.1624853381782952E-2</v>
      </c>
      <c r="E74" s="4">
        <v>0.15577299999999999</v>
      </c>
      <c r="F74" s="4">
        <f t="shared" si="50"/>
        <v>37.38552</v>
      </c>
      <c r="G74" s="4">
        <f t="shared" si="48"/>
        <v>0.13119918449197862</v>
      </c>
      <c r="H74" s="4">
        <f t="shared" si="49"/>
        <v>27</v>
      </c>
    </row>
    <row r="75" spans="1:8" x14ac:dyDescent="0.35">
      <c r="A75" s="4">
        <f t="shared" si="47"/>
        <v>1620</v>
      </c>
      <c r="B75" s="4">
        <v>1.4348981399468557</v>
      </c>
      <c r="C75" s="4">
        <v>1.0749706763565904E-2</v>
      </c>
      <c r="E75" s="4">
        <v>0.14404600000000001</v>
      </c>
      <c r="F75" s="4">
        <f t="shared" si="50"/>
        <v>34.571040000000004</v>
      </c>
      <c r="G75" s="4">
        <f t="shared" si="48"/>
        <v>0.12132216577540107</v>
      </c>
      <c r="H75" s="4">
        <f t="shared" si="49"/>
        <v>27</v>
      </c>
    </row>
    <row r="76" spans="1:8" x14ac:dyDescent="0.35">
      <c r="A76" s="4">
        <f t="shared" si="47"/>
        <v>1860</v>
      </c>
      <c r="B76" s="4">
        <v>1.6474756421612047</v>
      </c>
      <c r="C76" s="4">
        <v>1.0749706763565904E-2</v>
      </c>
      <c r="E76" s="4">
        <v>0.14404600000000001</v>
      </c>
      <c r="F76" s="4">
        <f t="shared" si="50"/>
        <v>34.571040000000004</v>
      </c>
      <c r="G76" s="4">
        <f t="shared" si="48"/>
        <v>0.12132216577540107</v>
      </c>
      <c r="H76" s="4">
        <f t="shared" si="49"/>
        <v>31</v>
      </c>
    </row>
    <row r="77" spans="1:8" x14ac:dyDescent="0.35">
      <c r="A77" s="4">
        <f t="shared" si="47"/>
        <v>1860</v>
      </c>
      <c r="B77" s="4">
        <v>1.6474756421612047</v>
      </c>
      <c r="C77" s="4">
        <v>9.8745601453488555E-3</v>
      </c>
      <c r="E77" s="4">
        <v>0.13231899999999999</v>
      </c>
      <c r="F77" s="4">
        <f t="shared" si="50"/>
        <v>31.756559999999997</v>
      </c>
      <c r="G77" s="4">
        <f t="shared" si="48"/>
        <v>0.11144514705882352</v>
      </c>
      <c r="H77" s="4">
        <f t="shared" si="49"/>
        <v>31</v>
      </c>
    </row>
    <row r="78" spans="1:8" x14ac:dyDescent="0.35">
      <c r="A78" s="4">
        <f t="shared" si="47"/>
        <v>2100</v>
      </c>
      <c r="B78" s="4">
        <v>1.8600531443755537</v>
      </c>
      <c r="C78" s="4">
        <v>9.8745601453488555E-3</v>
      </c>
      <c r="E78" s="4">
        <v>0.13231899999999999</v>
      </c>
      <c r="F78" s="4">
        <f t="shared" si="50"/>
        <v>31.756559999999997</v>
      </c>
      <c r="G78" s="4">
        <f t="shared" si="48"/>
        <v>0.11144514705882352</v>
      </c>
      <c r="H78" s="4">
        <f t="shared" si="49"/>
        <v>35</v>
      </c>
    </row>
    <row r="79" spans="1:8" x14ac:dyDescent="0.35">
      <c r="A79" s="4">
        <f t="shared" si="47"/>
        <v>2100</v>
      </c>
      <c r="B79" s="4">
        <v>1.8600531443755537</v>
      </c>
      <c r="C79" s="4">
        <v>8.9994135271318065E-3</v>
      </c>
      <c r="E79" s="4">
        <v>0.120592</v>
      </c>
      <c r="F79" s="4">
        <f t="shared" si="50"/>
        <v>28.942080000000001</v>
      </c>
      <c r="G79" s="4">
        <f t="shared" si="48"/>
        <v>0.101568128342246</v>
      </c>
      <c r="H79" s="4">
        <f t="shared" si="49"/>
        <v>35</v>
      </c>
    </row>
    <row r="80" spans="1:8" x14ac:dyDescent="0.35">
      <c r="A80" s="4">
        <f t="shared" si="47"/>
        <v>2340</v>
      </c>
      <c r="B80" s="4">
        <v>2.0726306465899027</v>
      </c>
      <c r="C80" s="4">
        <v>8.9994135271318065E-3</v>
      </c>
      <c r="E80" s="4">
        <v>0.120592</v>
      </c>
      <c r="F80" s="4">
        <f t="shared" si="50"/>
        <v>28.942080000000001</v>
      </c>
      <c r="G80" s="4">
        <f t="shared" si="48"/>
        <v>0.101568128342246</v>
      </c>
      <c r="H80" s="4">
        <f t="shared" si="49"/>
        <v>39</v>
      </c>
    </row>
    <row r="81" spans="1:8" x14ac:dyDescent="0.35">
      <c r="A81" s="4">
        <f t="shared" si="47"/>
        <v>2340</v>
      </c>
      <c r="B81" s="4">
        <v>2.0726306465899027</v>
      </c>
      <c r="C81" s="4">
        <v>8.1242669089147592E-3</v>
      </c>
      <c r="E81" s="4">
        <v>0.108865</v>
      </c>
      <c r="F81" s="4">
        <f t="shared" si="50"/>
        <v>26.127600000000001</v>
      </c>
      <c r="G81" s="4">
        <f t="shared" si="48"/>
        <v>9.1691109625668454E-2</v>
      </c>
      <c r="H81" s="4">
        <f t="shared" si="49"/>
        <v>39</v>
      </c>
    </row>
    <row r="82" spans="1:8" x14ac:dyDescent="0.35">
      <c r="A82" s="4">
        <f t="shared" si="47"/>
        <v>2580</v>
      </c>
      <c r="B82" s="4">
        <v>2.2852081488042515</v>
      </c>
      <c r="C82" s="4">
        <v>8.1242669089147592E-3</v>
      </c>
      <c r="E82" s="4">
        <v>0.108865</v>
      </c>
      <c r="F82" s="4">
        <f t="shared" si="50"/>
        <v>26.127600000000001</v>
      </c>
      <c r="G82" s="4">
        <f t="shared" si="48"/>
        <v>9.1691109625668454E-2</v>
      </c>
      <c r="H82" s="4">
        <f t="shared" si="49"/>
        <v>43</v>
      </c>
    </row>
    <row r="83" spans="1:8" x14ac:dyDescent="0.35">
      <c r="A83" s="4">
        <f t="shared" si="47"/>
        <v>2580</v>
      </c>
      <c r="B83" s="4">
        <v>2.2852081488042515</v>
      </c>
      <c r="C83" s="4">
        <v>7.2491202906977111E-3</v>
      </c>
      <c r="E83" s="4">
        <v>9.7138000000000002E-2</v>
      </c>
      <c r="F83" s="4">
        <f t="shared" si="50"/>
        <v>23.313120000000001</v>
      </c>
      <c r="G83" s="4">
        <f t="shared" si="48"/>
        <v>8.181409090909092E-2</v>
      </c>
      <c r="H83" s="4">
        <f t="shared" si="49"/>
        <v>43</v>
      </c>
    </row>
    <row r="84" spans="1:8" x14ac:dyDescent="0.35">
      <c r="A84" s="4">
        <f t="shared" si="47"/>
        <v>2820</v>
      </c>
      <c r="B84" s="4">
        <v>2.4977856510186007</v>
      </c>
      <c r="C84" s="4">
        <v>7.2491202906977111E-3</v>
      </c>
      <c r="E84" s="4">
        <v>9.7138000000000002E-2</v>
      </c>
      <c r="F84" s="4">
        <f t="shared" si="50"/>
        <v>23.313120000000001</v>
      </c>
      <c r="G84" s="4">
        <f t="shared" si="48"/>
        <v>8.181409090909092E-2</v>
      </c>
      <c r="H84" s="4">
        <f t="shared" si="49"/>
        <v>47</v>
      </c>
    </row>
    <row r="85" spans="1:8" x14ac:dyDescent="0.35">
      <c r="A85" s="4">
        <f t="shared" si="47"/>
        <v>2820</v>
      </c>
      <c r="B85" s="4">
        <v>2.4977856510186007</v>
      </c>
      <c r="C85" s="4">
        <v>6.373973672480663E-3</v>
      </c>
      <c r="E85" s="4">
        <v>8.5411000000000001E-2</v>
      </c>
      <c r="F85" s="4">
        <f t="shared" si="50"/>
        <v>20.498640000000002</v>
      </c>
      <c r="G85" s="4">
        <f t="shared" si="48"/>
        <v>7.1937072192513371E-2</v>
      </c>
      <c r="H85" s="4">
        <f t="shared" si="49"/>
        <v>47</v>
      </c>
    </row>
    <row r="86" spans="1:8" x14ac:dyDescent="0.35">
      <c r="A86" s="4">
        <f t="shared" si="47"/>
        <v>3060</v>
      </c>
      <c r="B86" s="4">
        <v>2.7103631532329495</v>
      </c>
      <c r="C86" s="4">
        <v>6.373973672480663E-3</v>
      </c>
      <c r="E86" s="4">
        <v>8.5411000000000001E-2</v>
      </c>
      <c r="F86" s="4">
        <f t="shared" si="50"/>
        <v>20.498640000000002</v>
      </c>
      <c r="G86" s="4">
        <f t="shared" si="48"/>
        <v>7.1937072192513371E-2</v>
      </c>
      <c r="H86" s="4">
        <f t="shared" si="49"/>
        <v>51</v>
      </c>
    </row>
    <row r="87" spans="1:8" x14ac:dyDescent="0.35">
      <c r="A87" s="4">
        <f t="shared" si="47"/>
        <v>3060</v>
      </c>
      <c r="B87" s="4">
        <v>2.7103631532329495</v>
      </c>
      <c r="C87" s="4">
        <v>5.498827054263614E-3</v>
      </c>
      <c r="E87" s="4">
        <v>0</v>
      </c>
      <c r="F87" s="4">
        <f t="shared" si="50"/>
        <v>0</v>
      </c>
      <c r="G87" s="4">
        <f t="shared" si="48"/>
        <v>0</v>
      </c>
      <c r="H87" s="4">
        <f t="shared" si="49"/>
        <v>51</v>
      </c>
    </row>
    <row r="88" spans="1:8" x14ac:dyDescent="0.35">
      <c r="A88" s="4">
        <f t="shared" si="47"/>
        <v>3300</v>
      </c>
      <c r="B88" s="4">
        <v>2.9229406554472983</v>
      </c>
      <c r="C88" s="4">
        <v>5.498827054263614E-3</v>
      </c>
      <c r="E88" s="4">
        <v>0</v>
      </c>
      <c r="F88" s="4">
        <f t="shared" si="50"/>
        <v>0</v>
      </c>
      <c r="G88" s="4">
        <f t="shared" si="48"/>
        <v>0</v>
      </c>
      <c r="H88" s="4">
        <f t="shared" si="49"/>
        <v>55</v>
      </c>
    </row>
    <row r="89" spans="1:8" x14ac:dyDescent="0.35">
      <c r="A89" s="4">
        <f t="shared" si="47"/>
        <v>3300</v>
      </c>
      <c r="B89" s="4">
        <v>2.9229406554472983</v>
      </c>
      <c r="C89" s="4">
        <v>5.4999999999999997E-3</v>
      </c>
      <c r="E89" s="4">
        <v>0</v>
      </c>
      <c r="F89" s="4">
        <f t="shared" si="50"/>
        <v>0</v>
      </c>
      <c r="G89" s="4">
        <f t="shared" si="48"/>
        <v>0</v>
      </c>
      <c r="H89" s="4">
        <f t="shared" si="49"/>
        <v>55</v>
      </c>
    </row>
    <row r="90" spans="1:8" x14ac:dyDescent="0.35">
      <c r="E90" s="4" t="s">
        <v>26</v>
      </c>
      <c r="F90" s="31">
        <f>SUM(F61:F89)/2</f>
        <v>374.65872000000007</v>
      </c>
    </row>
  </sheetData>
  <mergeCells count="138">
    <mergeCell ref="AE15:AF15"/>
    <mergeCell ref="AA4:AB4"/>
    <mergeCell ref="AA5:AB5"/>
    <mergeCell ref="AA7:AB7"/>
    <mergeCell ref="AA8:AB8"/>
    <mergeCell ref="AA13:AB13"/>
    <mergeCell ref="AA15:AB15"/>
    <mergeCell ref="AE4:AF4"/>
    <mergeCell ref="AE5:AF5"/>
    <mergeCell ref="AE7:AF7"/>
    <mergeCell ref="AE8:AF8"/>
    <mergeCell ref="AE13:AF13"/>
    <mergeCell ref="AC15:AD15"/>
    <mergeCell ref="AC4:AD4"/>
    <mergeCell ref="AC5:AD5"/>
    <mergeCell ref="AC7:AD7"/>
    <mergeCell ref="Q15:R15"/>
    <mergeCell ref="S4:T4"/>
    <mergeCell ref="S5:T5"/>
    <mergeCell ref="S7:T7"/>
    <mergeCell ref="S8:T8"/>
    <mergeCell ref="S15:T15"/>
    <mergeCell ref="Q4:R4"/>
    <mergeCell ref="Q14:R14"/>
    <mergeCell ref="S14:T14"/>
    <mergeCell ref="Q9:R9"/>
    <mergeCell ref="S9:T9"/>
    <mergeCell ref="S13:T13"/>
    <mergeCell ref="U1:W1"/>
    <mergeCell ref="U15:V15"/>
    <mergeCell ref="U4:V4"/>
    <mergeCell ref="U5:V5"/>
    <mergeCell ref="U7:V7"/>
    <mergeCell ref="U8:V8"/>
    <mergeCell ref="U13:V13"/>
    <mergeCell ref="W5:X5"/>
    <mergeCell ref="W7:X7"/>
    <mergeCell ref="W8:X8"/>
    <mergeCell ref="W13:X13"/>
    <mergeCell ref="U14:V14"/>
    <mergeCell ref="W14:X14"/>
    <mergeCell ref="U9:V9"/>
    <mergeCell ref="W9:X9"/>
    <mergeCell ref="C7:D7"/>
    <mergeCell ref="C14:D14"/>
    <mergeCell ref="E14:F14"/>
    <mergeCell ref="I15:J15"/>
    <mergeCell ref="I8:J8"/>
    <mergeCell ref="O5:P5"/>
    <mergeCell ref="O7:P7"/>
    <mergeCell ref="O8:P8"/>
    <mergeCell ref="O13:P13"/>
    <mergeCell ref="O15:P15"/>
    <mergeCell ref="K13:L13"/>
    <mergeCell ref="K15:L15"/>
    <mergeCell ref="K8:L8"/>
    <mergeCell ref="M8:N8"/>
    <mergeCell ref="M13:N13"/>
    <mergeCell ref="M15:N15"/>
    <mergeCell ref="I13:J13"/>
    <mergeCell ref="C9:D9"/>
    <mergeCell ref="E9:F9"/>
    <mergeCell ref="G9:H9"/>
    <mergeCell ref="I9:J9"/>
    <mergeCell ref="K9:L9"/>
    <mergeCell ref="M9:N9"/>
    <mergeCell ref="O9:P9"/>
    <mergeCell ref="A7:B7"/>
    <mergeCell ref="A8:B8"/>
    <mergeCell ref="C13:D13"/>
    <mergeCell ref="Q5:R5"/>
    <mergeCell ref="Q7:R7"/>
    <mergeCell ref="Q8:R8"/>
    <mergeCell ref="Q13:R13"/>
    <mergeCell ref="O4:P4"/>
    <mergeCell ref="I4:J4"/>
    <mergeCell ref="I5:J5"/>
    <mergeCell ref="I7:J7"/>
    <mergeCell ref="M4:N4"/>
    <mergeCell ref="M5:N5"/>
    <mergeCell ref="M7:N7"/>
    <mergeCell ref="K4:L4"/>
    <mergeCell ref="K5:L5"/>
    <mergeCell ref="K7:L7"/>
    <mergeCell ref="E4:F4"/>
    <mergeCell ref="E5:F5"/>
    <mergeCell ref="E7:F7"/>
    <mergeCell ref="E13:F13"/>
    <mergeCell ref="C8:D8"/>
    <mergeCell ref="E8:F8"/>
    <mergeCell ref="C4:D4"/>
    <mergeCell ref="C16:D16"/>
    <mergeCell ref="E16:F16"/>
    <mergeCell ref="G16:H16"/>
    <mergeCell ref="I16:J16"/>
    <mergeCell ref="K16:L16"/>
    <mergeCell ref="AC8:AD8"/>
    <mergeCell ref="AC13:AD13"/>
    <mergeCell ref="G15:H15"/>
    <mergeCell ref="G4:H4"/>
    <mergeCell ref="G5:H5"/>
    <mergeCell ref="G7:H7"/>
    <mergeCell ref="G8:H8"/>
    <mergeCell ref="G13:H13"/>
    <mergeCell ref="W15:X15"/>
    <mergeCell ref="Y4:Z4"/>
    <mergeCell ref="Y5:Z5"/>
    <mergeCell ref="Y7:Z7"/>
    <mergeCell ref="Y8:Z8"/>
    <mergeCell ref="Y13:Z13"/>
    <mergeCell ref="Y15:Z15"/>
    <mergeCell ref="W4:X4"/>
    <mergeCell ref="C15:D15"/>
    <mergeCell ref="E15:F15"/>
    <mergeCell ref="C5:D5"/>
    <mergeCell ref="W16:X16"/>
    <mergeCell ref="Y16:Z16"/>
    <mergeCell ref="AA16:AB16"/>
    <mergeCell ref="AC16:AD16"/>
    <mergeCell ref="AE16:AF16"/>
    <mergeCell ref="M16:N16"/>
    <mergeCell ref="O16:P16"/>
    <mergeCell ref="Q16:R16"/>
    <mergeCell ref="S16:T16"/>
    <mergeCell ref="U16:V16"/>
    <mergeCell ref="Y9:Z9"/>
    <mergeCell ref="AA9:AB9"/>
    <mergeCell ref="AC9:AD9"/>
    <mergeCell ref="AE9:AF9"/>
    <mergeCell ref="Y14:Z14"/>
    <mergeCell ref="AA14:AB14"/>
    <mergeCell ref="AC14:AD14"/>
    <mergeCell ref="AE14:AF14"/>
    <mergeCell ref="G14:H14"/>
    <mergeCell ref="I14:J14"/>
    <mergeCell ref="K14:L14"/>
    <mergeCell ref="M14:N14"/>
    <mergeCell ref="O14:P14"/>
  </mergeCells>
  <pageMargins left="0.7" right="0.7" top="0.75" bottom="0.75" header="0.3" footer="0.3"/>
  <pageSetup paperSize="9" scale="33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78"/>
  <sheetViews>
    <sheetView zoomScaleNormal="100" workbookViewId="0">
      <selection sqref="A1:XFD1048576"/>
    </sheetView>
  </sheetViews>
  <sheetFormatPr baseColWidth="10" defaultColWidth="8.81640625" defaultRowHeight="14.5" x14ac:dyDescent="0.35"/>
  <cols>
    <col min="1" max="1" width="14.54296875" style="4" customWidth="1"/>
    <col min="2" max="2" width="11" style="4" customWidth="1"/>
    <col min="3" max="3" width="7.1796875" style="4" customWidth="1"/>
    <col min="4" max="4" width="8.1796875" style="4" customWidth="1"/>
    <col min="5" max="7" width="7.1796875" style="4" customWidth="1"/>
    <col min="8" max="8" width="8.1796875" style="4" customWidth="1"/>
    <col min="9" max="9" width="7.1796875" style="4" customWidth="1"/>
    <col min="10" max="10" width="7.81640625" style="4" customWidth="1"/>
    <col min="11" max="15" width="7.1796875" style="4" customWidth="1"/>
    <col min="16" max="17" width="7.1796875" customWidth="1"/>
    <col min="18" max="18" width="7.54296875" customWidth="1"/>
    <col min="19" max="19" width="7.1796875" customWidth="1"/>
    <col min="20" max="20" width="6.81640625" customWidth="1"/>
    <col min="21" max="21" width="7.1796875" customWidth="1"/>
    <col min="22" max="22" width="7.54296875" customWidth="1"/>
    <col min="23" max="23" width="7.1796875" customWidth="1"/>
    <col min="24" max="24" width="7.54296875" customWidth="1"/>
    <col min="25" max="25" width="7" customWidth="1"/>
    <col min="26" max="26" width="7.1796875" customWidth="1"/>
    <col min="28" max="28" width="7.453125" customWidth="1"/>
  </cols>
  <sheetData>
    <row r="1" spans="1:32" s="6" customFormat="1" ht="23.5" x14ac:dyDescent="0.55000000000000004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R1" s="40" t="s">
        <v>40</v>
      </c>
      <c r="S1" s="40"/>
      <c r="T1" s="40"/>
      <c r="U1" s="146" t="s">
        <v>34</v>
      </c>
      <c r="V1" s="146"/>
      <c r="W1" s="146"/>
      <c r="X1" s="1" t="s">
        <v>48</v>
      </c>
    </row>
    <row r="2" spans="1:32" s="1" customFormat="1" ht="15.75" customHeight="1" x14ac:dyDescent="0.45">
      <c r="A2" s="9"/>
      <c r="B2" s="9"/>
      <c r="C2" s="9"/>
      <c r="D2" s="9"/>
      <c r="E2" s="9"/>
      <c r="F2" s="9"/>
      <c r="G2" s="9"/>
      <c r="H2" s="9"/>
      <c r="I2" s="9" t="s">
        <v>16</v>
      </c>
      <c r="J2" s="9"/>
      <c r="K2" s="9"/>
      <c r="L2" s="27" t="s">
        <v>17</v>
      </c>
      <c r="M2" s="9">
        <v>1550</v>
      </c>
      <c r="N2" s="9" t="s">
        <v>18</v>
      </c>
      <c r="O2" s="9"/>
      <c r="R2" s="41" t="s">
        <v>39</v>
      </c>
      <c r="S2" s="41"/>
      <c r="T2" s="41"/>
    </row>
    <row r="3" spans="1:32" s="1" customFormat="1" ht="15.75" customHeight="1" x14ac:dyDescent="0.35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27"/>
      <c r="M3" s="9"/>
      <c r="N3" s="9"/>
      <c r="O3" s="9"/>
      <c r="R3" s="33" t="s">
        <v>33</v>
      </c>
      <c r="S3" s="33"/>
      <c r="T3" s="33"/>
      <c r="U3" s="1" t="s">
        <v>43</v>
      </c>
    </row>
    <row r="4" spans="1:32" ht="15" thickBot="1" x14ac:dyDescent="0.4"/>
    <row r="5" spans="1:32" ht="15" thickBot="1" x14ac:dyDescent="0.4">
      <c r="A5" s="13" t="s">
        <v>28</v>
      </c>
      <c r="B5" s="14"/>
      <c r="C5" s="144" t="s">
        <v>30</v>
      </c>
      <c r="D5" s="145"/>
      <c r="E5" s="133" t="s">
        <v>31</v>
      </c>
      <c r="F5" s="134"/>
      <c r="G5" s="133">
        <v>301</v>
      </c>
      <c r="H5" s="134"/>
      <c r="I5" s="133" t="s">
        <v>9</v>
      </c>
      <c r="J5" s="134"/>
      <c r="K5" s="133" t="s">
        <v>11</v>
      </c>
      <c r="L5" s="134"/>
      <c r="M5" s="133" t="s">
        <v>22</v>
      </c>
      <c r="N5" s="134"/>
      <c r="O5" s="133" t="s">
        <v>10</v>
      </c>
      <c r="P5" s="134"/>
      <c r="Q5" s="133">
        <v>503</v>
      </c>
      <c r="R5" s="134"/>
      <c r="S5" s="133" t="s">
        <v>25</v>
      </c>
      <c r="T5" s="134"/>
      <c r="U5" s="133" t="s">
        <v>24</v>
      </c>
      <c r="V5" s="134"/>
      <c r="W5" s="133">
        <v>505</v>
      </c>
      <c r="X5" s="134"/>
      <c r="Y5" s="133" t="s">
        <v>37</v>
      </c>
      <c r="Z5" s="134"/>
      <c r="AA5" s="133" t="s">
        <v>38</v>
      </c>
      <c r="AB5" s="134"/>
      <c r="AC5" s="133" t="s">
        <v>35</v>
      </c>
      <c r="AD5" s="134"/>
      <c r="AE5" s="133" t="s">
        <v>36</v>
      </c>
      <c r="AF5" s="134"/>
    </row>
    <row r="6" spans="1:32" x14ac:dyDescent="0.35">
      <c r="A6" s="74" t="s">
        <v>1</v>
      </c>
      <c r="B6" s="8"/>
      <c r="C6" s="139" t="s">
        <v>29</v>
      </c>
      <c r="D6" s="134"/>
      <c r="E6" s="142" t="s">
        <v>29</v>
      </c>
      <c r="F6" s="135"/>
      <c r="G6" s="129" t="s">
        <v>29</v>
      </c>
      <c r="H6" s="135"/>
      <c r="I6" s="129" t="s">
        <v>2</v>
      </c>
      <c r="J6" s="135"/>
      <c r="K6" s="129" t="s">
        <v>2</v>
      </c>
      <c r="L6" s="135"/>
      <c r="M6" s="129" t="s">
        <v>32</v>
      </c>
      <c r="N6" s="135"/>
      <c r="O6" s="129" t="s">
        <v>2</v>
      </c>
      <c r="P6" s="135"/>
      <c r="Q6" s="129" t="s">
        <v>2</v>
      </c>
      <c r="R6" s="135"/>
      <c r="S6" s="129" t="s">
        <v>2</v>
      </c>
      <c r="T6" s="135"/>
      <c r="U6" s="129" t="s">
        <v>2</v>
      </c>
      <c r="V6" s="135"/>
      <c r="W6" s="129" t="s">
        <v>2</v>
      </c>
      <c r="X6" s="135"/>
      <c r="Y6" s="129" t="s">
        <v>2</v>
      </c>
      <c r="Z6" s="135"/>
      <c r="AA6" s="129" t="s">
        <v>2</v>
      </c>
      <c r="AB6" s="135"/>
      <c r="AC6" s="129" t="s">
        <v>2</v>
      </c>
      <c r="AD6" s="135"/>
      <c r="AE6" s="129" t="s">
        <v>2</v>
      </c>
      <c r="AF6" s="135"/>
    </row>
    <row r="7" spans="1:32" ht="16.5" x14ac:dyDescent="0.45">
      <c r="A7" s="74" t="s">
        <v>3</v>
      </c>
      <c r="B7" s="8" t="s">
        <v>5</v>
      </c>
      <c r="C7" s="72">
        <v>1.85</v>
      </c>
      <c r="D7" s="71">
        <v>1.35</v>
      </c>
      <c r="E7" s="84">
        <v>1.85</v>
      </c>
      <c r="F7" s="71">
        <v>1.35</v>
      </c>
      <c r="G7" s="72">
        <v>3</v>
      </c>
      <c r="H7" s="71">
        <v>1.6</v>
      </c>
      <c r="I7" s="73" t="s">
        <v>4</v>
      </c>
      <c r="J7" s="12" t="s">
        <v>4</v>
      </c>
      <c r="K7" s="73" t="s">
        <v>4</v>
      </c>
      <c r="L7" s="12" t="s">
        <v>4</v>
      </c>
      <c r="M7" s="73" t="s">
        <v>4</v>
      </c>
      <c r="N7" s="12" t="s">
        <v>4</v>
      </c>
      <c r="O7" s="73" t="s">
        <v>4</v>
      </c>
      <c r="P7" s="12" t="s">
        <v>4</v>
      </c>
      <c r="Q7" s="73" t="s">
        <v>4</v>
      </c>
      <c r="R7" s="12" t="s">
        <v>4</v>
      </c>
      <c r="S7" s="73" t="s">
        <v>4</v>
      </c>
      <c r="T7" s="12" t="s">
        <v>4</v>
      </c>
      <c r="U7" s="73" t="s">
        <v>4</v>
      </c>
      <c r="V7" s="12" t="s">
        <v>4</v>
      </c>
      <c r="W7" s="73" t="s">
        <v>4</v>
      </c>
      <c r="X7" s="12" t="s">
        <v>4</v>
      </c>
      <c r="Y7" s="73" t="s">
        <v>4</v>
      </c>
      <c r="Z7" s="12" t="s">
        <v>4</v>
      </c>
      <c r="AA7" s="73" t="s">
        <v>4</v>
      </c>
      <c r="AB7" s="12" t="s">
        <v>4</v>
      </c>
      <c r="AC7" s="73" t="s">
        <v>4</v>
      </c>
      <c r="AD7" s="12" t="s">
        <v>4</v>
      </c>
      <c r="AE7" s="73" t="s">
        <v>4</v>
      </c>
      <c r="AF7" s="12" t="s">
        <v>4</v>
      </c>
    </row>
    <row r="8" spans="1:32" ht="16.5" x14ac:dyDescent="0.45">
      <c r="A8" s="140" t="s">
        <v>6</v>
      </c>
      <c r="B8" s="141"/>
      <c r="C8" s="136">
        <v>4.7E-2</v>
      </c>
      <c r="D8" s="135"/>
      <c r="E8" s="143">
        <v>4.7E-2</v>
      </c>
      <c r="F8" s="135"/>
      <c r="G8" s="136">
        <v>4.2999999999999997E-2</v>
      </c>
      <c r="H8" s="135"/>
      <c r="I8" s="136">
        <v>4.2999999999999997E-2</v>
      </c>
      <c r="J8" s="135"/>
      <c r="K8" s="136">
        <v>4.2999999999999997E-2</v>
      </c>
      <c r="L8" s="135"/>
      <c r="M8" s="136">
        <v>4.2999999999999997E-2</v>
      </c>
      <c r="N8" s="135"/>
      <c r="O8" s="136"/>
      <c r="P8" s="135"/>
      <c r="Q8" s="136">
        <v>4.2999999999999997E-2</v>
      </c>
      <c r="R8" s="135"/>
      <c r="S8" s="136">
        <v>4.2999999999999997E-2</v>
      </c>
      <c r="T8" s="135"/>
      <c r="U8" s="136">
        <v>4.2999999999999997E-2</v>
      </c>
      <c r="V8" s="135"/>
      <c r="W8" s="136">
        <v>4.2999999999999997E-2</v>
      </c>
      <c r="X8" s="135"/>
      <c r="Y8" s="136">
        <v>4.2999999999999997E-2</v>
      </c>
      <c r="Z8" s="135"/>
      <c r="AA8" s="136">
        <v>4.2999999999999997E-2</v>
      </c>
      <c r="AB8" s="135"/>
      <c r="AC8" s="136">
        <v>4.2999999999999997E-2</v>
      </c>
      <c r="AD8" s="135"/>
      <c r="AE8" s="136">
        <v>4.2999999999999997E-2</v>
      </c>
      <c r="AF8" s="135"/>
    </row>
    <row r="9" spans="1:32" x14ac:dyDescent="0.35">
      <c r="A9" s="140" t="s">
        <v>8</v>
      </c>
      <c r="B9" s="141"/>
      <c r="C9" s="136">
        <v>0.11</v>
      </c>
      <c r="D9" s="135"/>
      <c r="E9" s="143">
        <v>0.11</v>
      </c>
      <c r="F9" s="135"/>
      <c r="G9" s="129">
        <v>0.11</v>
      </c>
      <c r="H9" s="130"/>
      <c r="I9" s="129">
        <v>0.13200000000000001</v>
      </c>
      <c r="J9" s="130"/>
      <c r="K9" s="129">
        <v>0.13200000000000001</v>
      </c>
      <c r="L9" s="130"/>
      <c r="M9" s="129">
        <v>0.122</v>
      </c>
      <c r="N9" s="130"/>
      <c r="O9" s="129">
        <v>0.122</v>
      </c>
      <c r="P9" s="130"/>
      <c r="Q9" s="129">
        <v>0.126</v>
      </c>
      <c r="R9" s="130"/>
      <c r="S9" s="129">
        <v>0.124</v>
      </c>
      <c r="T9" s="130"/>
      <c r="U9" s="129">
        <v>0.124</v>
      </c>
      <c r="V9" s="130"/>
      <c r="W9" s="129">
        <v>0.152</v>
      </c>
      <c r="X9" s="130"/>
      <c r="Y9" s="129">
        <v>0.14199999999999999</v>
      </c>
      <c r="Z9" s="130"/>
      <c r="AA9" s="129">
        <v>0.14199999999999999</v>
      </c>
      <c r="AB9" s="130"/>
      <c r="AC9" s="129">
        <v>0.14799999999999999</v>
      </c>
      <c r="AD9" s="130"/>
      <c r="AE9" s="129">
        <v>0.14799999999999999</v>
      </c>
      <c r="AF9" s="130"/>
    </row>
    <row r="10" spans="1:32" s="80" customFormat="1" ht="17.5" x14ac:dyDescent="0.45">
      <c r="A10" s="77" t="s">
        <v>49</v>
      </c>
      <c r="B10" s="78" t="s">
        <v>50</v>
      </c>
      <c r="C10" s="38">
        <v>218</v>
      </c>
      <c r="D10" s="79">
        <f>C10/ρp</f>
        <v>0.14028314028314029</v>
      </c>
      <c r="E10" s="85">
        <v>220</v>
      </c>
      <c r="F10" s="79">
        <f>E10/ρp</f>
        <v>0.14157014157014158</v>
      </c>
      <c r="G10" s="38">
        <v>333</v>
      </c>
      <c r="H10" s="79">
        <f>G10/ρp</f>
        <v>0.21428571428571427</v>
      </c>
      <c r="I10" s="38">
        <v>254</v>
      </c>
      <c r="J10" s="79">
        <f>I10/ρp</f>
        <v>0.16344916344916344</v>
      </c>
      <c r="K10" s="38">
        <v>238</v>
      </c>
      <c r="L10" s="79">
        <f>K10/ρp</f>
        <v>0.15315315315315314</v>
      </c>
      <c r="M10" s="38">
        <v>119</v>
      </c>
      <c r="N10" s="79">
        <f>M10/ρp</f>
        <v>7.6576576576576572E-2</v>
      </c>
      <c r="O10" s="38">
        <v>128</v>
      </c>
      <c r="P10" s="79">
        <f>O10/ρp</f>
        <v>8.2368082368082365E-2</v>
      </c>
      <c r="Q10" s="38">
        <v>246</v>
      </c>
      <c r="R10" s="79">
        <f>Q10/ρp</f>
        <v>0.15830115830115829</v>
      </c>
      <c r="S10" s="38">
        <v>263</v>
      </c>
      <c r="T10" s="79">
        <f>S10/ρp</f>
        <v>0.16924066924066924</v>
      </c>
      <c r="U10" s="38">
        <v>267.3</v>
      </c>
      <c r="V10" s="79">
        <f>U10/ρp</f>
        <v>0.17200772200772202</v>
      </c>
      <c r="W10" s="38">
        <v>124</v>
      </c>
      <c r="X10" s="79">
        <f>W10/ρp</f>
        <v>7.9794079794079792E-2</v>
      </c>
      <c r="Y10" s="38">
        <v>242</v>
      </c>
      <c r="Z10" s="79">
        <f>Y10/ρp</f>
        <v>0.15572715572715573</v>
      </c>
      <c r="AA10" s="38">
        <v>256</v>
      </c>
      <c r="AB10" s="79">
        <f>AA10/ρp</f>
        <v>0.16473616473616473</v>
      </c>
      <c r="AC10" s="38">
        <v>142</v>
      </c>
      <c r="AD10" s="79">
        <f>AC10/ρp</f>
        <v>9.137709137709138E-2</v>
      </c>
      <c r="AE10" s="38">
        <v>162</v>
      </c>
      <c r="AF10" s="79">
        <f>AE10/ρp</f>
        <v>0.10424710424710425</v>
      </c>
    </row>
    <row r="11" spans="1:32" s="80" customFormat="1" ht="17.5" x14ac:dyDescent="0.45">
      <c r="A11" s="77" t="s">
        <v>51</v>
      </c>
      <c r="B11" s="78" t="s">
        <v>52</v>
      </c>
      <c r="C11" s="38">
        <v>76</v>
      </c>
      <c r="D11" s="79">
        <f>C11/ρp</f>
        <v>4.8906048906048903E-2</v>
      </c>
      <c r="E11" s="85">
        <v>79</v>
      </c>
      <c r="F11" s="79">
        <f>E11/ρp</f>
        <v>5.0836550836550837E-2</v>
      </c>
      <c r="G11" s="38">
        <v>16.8</v>
      </c>
      <c r="H11" s="79">
        <f>G11/ρp</f>
        <v>1.0810810810810811E-2</v>
      </c>
      <c r="I11" s="38">
        <v>69</v>
      </c>
      <c r="J11" s="79">
        <f>I11/ρp</f>
        <v>4.4401544401544403E-2</v>
      </c>
      <c r="K11" s="38">
        <v>76</v>
      </c>
      <c r="L11" s="79">
        <f>K11/ρp</f>
        <v>4.8906048906048903E-2</v>
      </c>
      <c r="M11" s="38">
        <v>21</v>
      </c>
      <c r="N11" s="79">
        <f>M11/ρp</f>
        <v>1.3513513513513514E-2</v>
      </c>
      <c r="O11" s="38">
        <v>22</v>
      </c>
      <c r="P11" s="79">
        <f>O11/ρp</f>
        <v>1.4157014157014158E-2</v>
      </c>
      <c r="Q11" s="38">
        <v>67</v>
      </c>
      <c r="R11" s="79">
        <f>Q11/ρp</f>
        <v>4.3114543114543116E-2</v>
      </c>
      <c r="S11" s="38">
        <v>51</v>
      </c>
      <c r="T11" s="79">
        <f>S11/ρp</f>
        <v>3.2818532818532815E-2</v>
      </c>
      <c r="U11" s="38">
        <v>43</v>
      </c>
      <c r="V11" s="79">
        <f>U11/ρp</f>
        <v>2.7670527670527672E-2</v>
      </c>
      <c r="W11" s="38">
        <v>206</v>
      </c>
      <c r="X11" s="79">
        <f>W11/ρp</f>
        <v>0.13256113256113256</v>
      </c>
      <c r="Y11" s="38">
        <v>74</v>
      </c>
      <c r="Z11" s="79">
        <f>Y11/ρp</f>
        <v>4.7619047619047616E-2</v>
      </c>
      <c r="AA11" s="38">
        <v>62</v>
      </c>
      <c r="AB11" s="79">
        <f>AA11/ρp</f>
        <v>3.9897039897039896E-2</v>
      </c>
      <c r="AC11" s="38">
        <v>175</v>
      </c>
      <c r="AD11" s="79">
        <f>AC11/ρp</f>
        <v>0.11261261261261261</v>
      </c>
      <c r="AE11" s="38">
        <v>161</v>
      </c>
      <c r="AF11" s="79">
        <f>AE11/ρp</f>
        <v>0.1036036036036036</v>
      </c>
    </row>
    <row r="12" spans="1:32" s="80" customFormat="1" ht="16.5" x14ac:dyDescent="0.45">
      <c r="A12" s="77" t="s">
        <v>53</v>
      </c>
      <c r="B12" s="78"/>
      <c r="C12" s="38">
        <f t="shared" ref="C12" si="0">C11+C10</f>
        <v>294</v>
      </c>
      <c r="D12" s="83">
        <f t="shared" ref="D12" si="1">SUM(D10:D11)</f>
        <v>0.1891891891891892</v>
      </c>
      <c r="E12" s="85">
        <f t="shared" ref="E12" si="2">E11+E10</f>
        <v>299</v>
      </c>
      <c r="F12" s="83">
        <f t="shared" ref="F12" si="3">SUM(F10:F11)</f>
        <v>0.19240669240669242</v>
      </c>
      <c r="G12" s="38">
        <v>350</v>
      </c>
      <c r="H12" s="83">
        <f>SUM(H10:H11)</f>
        <v>0.22509652509652509</v>
      </c>
      <c r="I12" s="38">
        <f t="shared" ref="I12" si="4">I11+I10</f>
        <v>323</v>
      </c>
      <c r="J12" s="83">
        <f t="shared" ref="J12" si="5">SUM(J10:J11)</f>
        <v>0.20785070785070783</v>
      </c>
      <c r="K12" s="38">
        <f t="shared" ref="K12" si="6">K11+K10</f>
        <v>314</v>
      </c>
      <c r="L12" s="83">
        <f>K12/ρp</f>
        <v>0.20205920205920205</v>
      </c>
      <c r="M12" s="38">
        <v>314</v>
      </c>
      <c r="N12" s="83">
        <f>M12/ρp</f>
        <v>0.20205920205920205</v>
      </c>
      <c r="O12" s="38">
        <v>315</v>
      </c>
      <c r="P12" s="83">
        <f>O12/ρp</f>
        <v>0.20270270270270271</v>
      </c>
      <c r="Q12" s="38">
        <f t="shared" ref="Q12" si="7">Q11+Q10</f>
        <v>313</v>
      </c>
      <c r="R12" s="83">
        <f t="shared" ref="R12" si="8">SUM(R10:R11)</f>
        <v>0.20141570141570142</v>
      </c>
      <c r="S12" s="38">
        <f t="shared" ref="S12" si="9">S11+S10</f>
        <v>314</v>
      </c>
      <c r="T12" s="79">
        <f t="shared" ref="T12" si="10">SUM(T10:T11)</f>
        <v>0.20205920205920205</v>
      </c>
      <c r="U12" s="38">
        <f t="shared" ref="U12:W12" si="11">U11+U10</f>
        <v>310.3</v>
      </c>
      <c r="V12" s="79">
        <f t="shared" ref="V12:X12" si="12">SUM(V10:V11)</f>
        <v>0.19967824967824968</v>
      </c>
      <c r="W12" s="38">
        <f t="shared" si="11"/>
        <v>330</v>
      </c>
      <c r="X12" s="79">
        <f t="shared" si="12"/>
        <v>0.21235521235521235</v>
      </c>
      <c r="Y12" s="38">
        <f t="shared" ref="Y12:AC12" si="13">Y11+Y10</f>
        <v>316</v>
      </c>
      <c r="Z12" s="79">
        <f t="shared" ref="Z12:AD12" si="14">SUM(Z10:Z11)</f>
        <v>0.20334620334620335</v>
      </c>
      <c r="AA12" s="38">
        <f t="shared" si="13"/>
        <v>318</v>
      </c>
      <c r="AB12" s="79">
        <f>SUM(AB10:AB11)</f>
        <v>0.20463320463320461</v>
      </c>
      <c r="AC12" s="38">
        <f t="shared" si="13"/>
        <v>317</v>
      </c>
      <c r="AD12" s="79">
        <f t="shared" si="14"/>
        <v>0.20398970398970401</v>
      </c>
      <c r="AE12" s="38">
        <f t="shared" ref="AE12" si="15">AE11+AE10</f>
        <v>323</v>
      </c>
      <c r="AF12" s="79">
        <f t="shared" ref="AF12" si="16">SUM(AF10:AF11)</f>
        <v>0.20785070785070786</v>
      </c>
    </row>
    <row r="13" spans="1:32" s="80" customFormat="1" ht="17.5" x14ac:dyDescent="0.45">
      <c r="A13" s="77" t="s">
        <v>7</v>
      </c>
      <c r="B13" s="78" t="s">
        <v>52</v>
      </c>
      <c r="C13" s="137"/>
      <c r="D13" s="122"/>
      <c r="E13" s="138"/>
      <c r="F13" s="122"/>
      <c r="G13" s="137"/>
      <c r="H13" s="122"/>
      <c r="I13" s="137"/>
      <c r="J13" s="122"/>
      <c r="K13" s="137"/>
      <c r="L13" s="122"/>
      <c r="M13" s="137"/>
      <c r="N13" s="122"/>
      <c r="O13" s="137"/>
      <c r="P13" s="122"/>
      <c r="Q13" s="137"/>
      <c r="R13" s="122"/>
      <c r="S13" s="38"/>
      <c r="T13" s="83"/>
      <c r="U13" s="137"/>
      <c r="V13" s="122"/>
      <c r="W13" s="137"/>
      <c r="X13" s="122"/>
      <c r="Y13" s="137"/>
      <c r="Z13" s="122"/>
      <c r="AA13" s="137"/>
      <c r="AB13" s="122"/>
      <c r="AC13" s="137"/>
      <c r="AD13" s="122"/>
      <c r="AE13" s="137"/>
      <c r="AF13" s="122"/>
    </row>
    <row r="14" spans="1:32" s="80" customFormat="1" x14ac:dyDescent="0.35">
      <c r="A14" s="77" t="s">
        <v>47</v>
      </c>
      <c r="B14" s="78" t="s">
        <v>46</v>
      </c>
      <c r="C14" s="137"/>
      <c r="D14" s="122"/>
      <c r="E14" s="138"/>
      <c r="F14" s="122"/>
      <c r="G14" s="121">
        <v>3.4722222222222224E-2</v>
      </c>
      <c r="H14" s="122"/>
      <c r="I14" s="121">
        <v>0.125</v>
      </c>
      <c r="J14" s="122"/>
      <c r="K14" s="121">
        <v>0.16666666666666666</v>
      </c>
      <c r="L14" s="122"/>
      <c r="M14" s="121">
        <v>0.125</v>
      </c>
      <c r="N14" s="122"/>
      <c r="O14" s="121">
        <v>0.16666666666666666</v>
      </c>
      <c r="P14" s="122"/>
      <c r="Q14" s="121">
        <v>0.14583333333333334</v>
      </c>
      <c r="R14" s="122"/>
      <c r="S14" s="121">
        <v>0.14583333333333334</v>
      </c>
      <c r="T14" s="122"/>
      <c r="U14" s="121">
        <v>0.14583333333333334</v>
      </c>
      <c r="V14" s="122"/>
      <c r="W14" s="121">
        <v>0.15625</v>
      </c>
      <c r="X14" s="122"/>
      <c r="Y14" s="121">
        <v>0.16666666666666666</v>
      </c>
      <c r="Z14" s="122"/>
      <c r="AA14" s="121">
        <v>0.16666666666666666</v>
      </c>
      <c r="AB14" s="122"/>
      <c r="AC14" s="121">
        <v>0.16666666666666666</v>
      </c>
      <c r="AD14" s="122"/>
      <c r="AE14" s="121">
        <v>0.16666666666666666</v>
      </c>
      <c r="AF14" s="122"/>
    </row>
    <row r="15" spans="1:32" s="80" customFormat="1" x14ac:dyDescent="0.35">
      <c r="A15" s="77" t="s">
        <v>45</v>
      </c>
      <c r="B15" s="78" t="s">
        <v>46</v>
      </c>
      <c r="C15" s="137"/>
      <c r="D15" s="122"/>
      <c r="E15" s="138"/>
      <c r="F15" s="122"/>
      <c r="G15" s="121">
        <v>0.29166666666666669</v>
      </c>
      <c r="H15" s="122"/>
      <c r="I15" s="121">
        <v>0.29166666666666669</v>
      </c>
      <c r="J15" s="122"/>
      <c r="K15" s="121">
        <v>0.3125</v>
      </c>
      <c r="L15" s="122"/>
      <c r="M15" s="121">
        <v>0.29166666666666669</v>
      </c>
      <c r="N15" s="122"/>
      <c r="O15" s="121">
        <v>0.29166666666666669</v>
      </c>
      <c r="P15" s="122"/>
      <c r="Q15" s="121">
        <v>0.29166666666666669</v>
      </c>
      <c r="R15" s="122"/>
      <c r="S15" s="121">
        <v>0.29166666666666669</v>
      </c>
      <c r="T15" s="122"/>
      <c r="U15" s="121">
        <v>0.29166666666666669</v>
      </c>
      <c r="V15" s="122"/>
      <c r="W15" s="121">
        <v>0.4375</v>
      </c>
      <c r="X15" s="122"/>
      <c r="Y15" s="121">
        <v>0.29166666666666669</v>
      </c>
      <c r="Z15" s="122"/>
      <c r="AA15" s="121">
        <v>0.29166666666666669</v>
      </c>
      <c r="AB15" s="122"/>
      <c r="AC15" s="121">
        <v>0.29166666666666669</v>
      </c>
      <c r="AD15" s="122"/>
      <c r="AE15" s="121">
        <v>0.33333333333333331</v>
      </c>
      <c r="AF15" s="122"/>
    </row>
    <row r="16" spans="1:32" s="80" customFormat="1" ht="15" thickBot="1" x14ac:dyDescent="0.4">
      <c r="A16" s="81" t="s">
        <v>44</v>
      </c>
      <c r="B16" s="82" t="s">
        <v>46</v>
      </c>
      <c r="C16" s="126"/>
      <c r="D16" s="127"/>
      <c r="E16" s="128"/>
      <c r="F16" s="124"/>
      <c r="G16" s="125">
        <v>0.29166666666666669</v>
      </c>
      <c r="H16" s="124"/>
      <c r="I16" s="123"/>
      <c r="J16" s="124"/>
      <c r="K16" s="123"/>
      <c r="L16" s="124"/>
      <c r="M16" s="125">
        <v>0.58333333333333337</v>
      </c>
      <c r="N16" s="124"/>
      <c r="O16" s="125">
        <v>0.54166666666666663</v>
      </c>
      <c r="P16" s="124"/>
      <c r="Q16" s="125">
        <v>0.58333333333333337</v>
      </c>
      <c r="R16" s="124"/>
      <c r="S16" s="125">
        <v>0.54166666666666663</v>
      </c>
      <c r="T16" s="124"/>
      <c r="U16" s="125">
        <v>0.58333333333333337</v>
      </c>
      <c r="V16" s="124"/>
      <c r="W16" s="123"/>
      <c r="X16" s="124"/>
      <c r="Y16" s="123"/>
      <c r="Z16" s="124"/>
      <c r="AA16" s="123"/>
      <c r="AB16" s="124"/>
      <c r="AC16" s="123"/>
      <c r="AD16" s="124"/>
      <c r="AE16" s="123"/>
      <c r="AF16" s="124"/>
    </row>
    <row r="17" spans="1:32" s="3" customFormat="1" ht="17.5" x14ac:dyDescent="0.45">
      <c r="A17" s="24" t="s">
        <v>12</v>
      </c>
      <c r="B17" s="25" t="s">
        <v>13</v>
      </c>
      <c r="C17" s="86" t="s">
        <v>14</v>
      </c>
      <c r="D17" s="87" t="s">
        <v>15</v>
      </c>
      <c r="E17" s="24" t="s">
        <v>14</v>
      </c>
      <c r="F17" s="26" t="s">
        <v>15</v>
      </c>
      <c r="G17" s="24" t="s">
        <v>14</v>
      </c>
      <c r="H17" s="26" t="s">
        <v>15</v>
      </c>
      <c r="I17" s="24" t="s">
        <v>14</v>
      </c>
      <c r="J17" s="26" t="s">
        <v>15</v>
      </c>
      <c r="K17" s="24" t="s">
        <v>14</v>
      </c>
      <c r="L17" s="26" t="s">
        <v>15</v>
      </c>
      <c r="M17" s="24" t="s">
        <v>14</v>
      </c>
      <c r="N17" s="26" t="s">
        <v>15</v>
      </c>
      <c r="O17" s="24" t="s">
        <v>14</v>
      </c>
      <c r="P17" s="26" t="s">
        <v>15</v>
      </c>
      <c r="Q17" s="24" t="s">
        <v>14</v>
      </c>
      <c r="R17" s="26" t="s">
        <v>15</v>
      </c>
      <c r="S17" s="24" t="s">
        <v>14</v>
      </c>
      <c r="T17" s="26" t="s">
        <v>15</v>
      </c>
      <c r="U17" s="24" t="s">
        <v>14</v>
      </c>
      <c r="V17" s="26" t="s">
        <v>15</v>
      </c>
      <c r="W17" s="24" t="s">
        <v>14</v>
      </c>
      <c r="X17" s="26" t="s">
        <v>15</v>
      </c>
      <c r="Y17" s="24" t="s">
        <v>14</v>
      </c>
      <c r="Z17" s="26" t="s">
        <v>15</v>
      </c>
      <c r="AA17" s="24" t="s">
        <v>14</v>
      </c>
      <c r="AB17" s="26" t="s">
        <v>15</v>
      </c>
      <c r="AC17" s="24" t="s">
        <v>14</v>
      </c>
      <c r="AD17" s="26" t="s">
        <v>15</v>
      </c>
      <c r="AE17" s="24" t="s">
        <v>14</v>
      </c>
      <c r="AF17" s="26" t="s">
        <v>15</v>
      </c>
    </row>
    <row r="18" spans="1:32" x14ac:dyDescent="0.35">
      <c r="A18" s="15">
        <v>1</v>
      </c>
      <c r="B18" s="16">
        <f>A18*60/1129</f>
        <v>5.3144375553587246E-2</v>
      </c>
      <c r="C18" s="29">
        <v>6.5000000000000002E-2</v>
      </c>
      <c r="D18" s="42">
        <v>5.3749999999999996E-3</v>
      </c>
      <c r="E18" s="29">
        <v>5.1666666666666666E-2</v>
      </c>
      <c r="F18" s="42">
        <v>5.3499999999999997E-3</v>
      </c>
      <c r="G18" s="55">
        <v>5.1666666666666666E-2</v>
      </c>
      <c r="H18" s="57">
        <v>4.8250000000000003E-3</v>
      </c>
      <c r="I18" s="29">
        <v>6.0000000000000005E-2</v>
      </c>
      <c r="J18" s="42">
        <v>5.2599999999999999E-3</v>
      </c>
      <c r="K18" s="29">
        <v>6.0000000000000005E-2</v>
      </c>
      <c r="L18" s="42">
        <v>5.5199999999999989E-3</v>
      </c>
      <c r="M18" s="29">
        <v>6.3333333333333325E-2</v>
      </c>
      <c r="N18" s="42">
        <v>5.5600000000000007E-3</v>
      </c>
      <c r="O18" s="29">
        <v>6.0000000000000005E-2</v>
      </c>
      <c r="P18" s="42">
        <v>5.584999999999998E-3</v>
      </c>
      <c r="Q18" s="29">
        <v>6.1666666666666668E-2</v>
      </c>
      <c r="R18" s="42">
        <v>5.3999999999999994E-3</v>
      </c>
      <c r="S18" s="29">
        <v>6.5000000000000002E-2</v>
      </c>
      <c r="T18" s="17">
        <v>5.3450000000000008E-3</v>
      </c>
      <c r="U18" s="29">
        <v>6.6666666666666666E-2</v>
      </c>
      <c r="V18" s="42">
        <v>5.5649999999999996E-3</v>
      </c>
      <c r="W18" s="29">
        <v>6.3333333333333325E-2</v>
      </c>
      <c r="X18" s="42">
        <v>5.4099999999999999E-3</v>
      </c>
      <c r="Y18" s="35">
        <v>5.3333333333333337E-2</v>
      </c>
      <c r="Z18" s="42">
        <v>5.5299999999999993E-3</v>
      </c>
      <c r="AA18" s="29">
        <v>4.5000000000000005E-2</v>
      </c>
      <c r="AB18" s="42">
        <v>5.0849999999999992E-3</v>
      </c>
      <c r="AC18" s="29">
        <v>6.6666666999999999E-2</v>
      </c>
      <c r="AD18" s="17">
        <v>5.4350000000000006E-3</v>
      </c>
      <c r="AE18" s="29">
        <v>8.3333333333333329E-2</v>
      </c>
      <c r="AF18" s="17">
        <v>5.3949999999999996E-3</v>
      </c>
    </row>
    <row r="19" spans="1:32" s="10" customFormat="1" x14ac:dyDescent="0.35">
      <c r="A19" s="18">
        <v>3</v>
      </c>
      <c r="B19" s="19">
        <f t="shared" ref="B19:B45" si="17">A19*60/1129</f>
        <v>0.15943312666076173</v>
      </c>
      <c r="C19" s="45">
        <v>5.0000000000000001E-3</v>
      </c>
      <c r="D19" s="46">
        <v>5.4200000000000003E-3</v>
      </c>
      <c r="E19" s="45">
        <v>5.8333333333333334E-2</v>
      </c>
      <c r="F19" s="46">
        <v>5.4800000000000005E-3</v>
      </c>
      <c r="G19" s="65">
        <v>0</v>
      </c>
      <c r="H19" s="66">
        <v>4.7549999999999997E-3</v>
      </c>
      <c r="I19" s="45">
        <v>6.6666666666666666E-2</v>
      </c>
      <c r="J19" s="46">
        <v>5.385E-3</v>
      </c>
      <c r="K19" s="45">
        <v>6.1666666666666668E-2</v>
      </c>
      <c r="L19" s="46">
        <v>5.5250000000000004E-3</v>
      </c>
      <c r="M19" s="45">
        <v>6.5000000000000002E-2</v>
      </c>
      <c r="N19" s="46">
        <v>5.47E-3</v>
      </c>
      <c r="O19" s="45">
        <v>6.1666666666666668E-2</v>
      </c>
      <c r="P19" s="46">
        <v>5.595000000000001E-3</v>
      </c>
      <c r="Q19" s="45">
        <v>6.3333333333333325E-2</v>
      </c>
      <c r="R19" s="46">
        <v>5.6549999999999994E-3</v>
      </c>
      <c r="S19" s="45">
        <v>6.6666666666666666E-2</v>
      </c>
      <c r="T19" s="69">
        <v>5.4699999999999992E-3</v>
      </c>
      <c r="U19" s="45">
        <v>6.6666666666666666E-2</v>
      </c>
      <c r="V19" s="46">
        <v>5.664999999999999E-3</v>
      </c>
      <c r="W19" s="45">
        <v>6.5000000000000002E-2</v>
      </c>
      <c r="X19" s="46">
        <v>5.4899999999999992E-3</v>
      </c>
      <c r="Y19" s="70">
        <v>6.0000000000000005E-2</v>
      </c>
      <c r="Z19" s="46">
        <v>5.5649999999999996E-3</v>
      </c>
      <c r="AA19" s="45">
        <v>6.3333333333333325E-2</v>
      </c>
      <c r="AB19" s="46">
        <v>5.1200000000000004E-3</v>
      </c>
      <c r="AC19" s="45">
        <v>6.1666667000000001E-2</v>
      </c>
      <c r="AD19" s="69">
        <v>5.4549999999999998E-3</v>
      </c>
      <c r="AE19" s="45">
        <v>8.4999999999999992E-2</v>
      </c>
      <c r="AF19" s="69">
        <v>5.3950000000000005E-3</v>
      </c>
    </row>
    <row r="20" spans="1:32" x14ac:dyDescent="0.35">
      <c r="A20" s="15">
        <v>5</v>
      </c>
      <c r="B20" s="16">
        <f t="shared" si="17"/>
        <v>0.26572187776793621</v>
      </c>
      <c r="C20" s="29">
        <v>5.3333333333333337E-2</v>
      </c>
      <c r="D20" s="42">
        <v>7.0649999999999992E-3</v>
      </c>
      <c r="E20" s="29">
        <v>2.1666666666666667E-2</v>
      </c>
      <c r="F20" s="42">
        <v>7.0950000000000006E-3</v>
      </c>
      <c r="G20" s="61">
        <v>5.6666666666666664E-2</v>
      </c>
      <c r="H20" s="62">
        <v>6.9099999999999995E-3</v>
      </c>
      <c r="I20" s="29">
        <v>0.02</v>
      </c>
      <c r="J20" s="42">
        <v>7.0399999999999994E-3</v>
      </c>
      <c r="K20" s="61">
        <v>1.8333333333333333E-2</v>
      </c>
      <c r="L20" s="61">
        <v>7.0599999999999994E-3</v>
      </c>
      <c r="M20" s="61">
        <v>3.1666666666666662E-2</v>
      </c>
      <c r="N20" s="62">
        <v>7.1700000000000002E-3</v>
      </c>
      <c r="O20" s="61">
        <v>3.1666666666666662E-2</v>
      </c>
      <c r="P20" s="62">
        <v>6.8949999999999984E-3</v>
      </c>
      <c r="Q20" s="61">
        <v>1.8333333333333333E-2</v>
      </c>
      <c r="R20" s="62">
        <v>6.8849999999999996E-3</v>
      </c>
      <c r="S20" s="61">
        <v>1.5000000000000001E-2</v>
      </c>
      <c r="T20" s="68">
        <v>7.2400000000000016E-3</v>
      </c>
      <c r="U20" s="61">
        <v>1.3333333333333334E-2</v>
      </c>
      <c r="V20" s="62">
        <v>6.6900000000000024E-3</v>
      </c>
      <c r="W20" s="61">
        <v>0.01</v>
      </c>
      <c r="X20" s="62">
        <v>7.0049999999999999E-3</v>
      </c>
      <c r="Y20" s="63">
        <v>1.1666666666666665E-2</v>
      </c>
      <c r="Z20" s="62">
        <v>7.0149999999999987E-3</v>
      </c>
      <c r="AA20" s="61">
        <v>1.3333333333333334E-2</v>
      </c>
      <c r="AB20" s="62">
        <v>6.9099999999999995E-3</v>
      </c>
      <c r="AC20" s="61">
        <v>1.1666667E-2</v>
      </c>
      <c r="AD20" s="68">
        <v>7.0099999999999997E-3</v>
      </c>
      <c r="AE20" s="61">
        <v>2.6666666666666668E-2</v>
      </c>
      <c r="AF20" s="68">
        <v>6.980000000000001E-3</v>
      </c>
    </row>
    <row r="21" spans="1:32" x14ac:dyDescent="0.35">
      <c r="A21" s="18">
        <v>7</v>
      </c>
      <c r="B21" s="19">
        <f t="shared" si="17"/>
        <v>0.37201062887511072</v>
      </c>
      <c r="C21" s="28">
        <v>8.3333333333333332E-3</v>
      </c>
      <c r="D21" s="43">
        <v>7.1400000000000005E-3</v>
      </c>
      <c r="E21" s="28">
        <v>3.6666666666666667E-2</v>
      </c>
      <c r="F21" s="43">
        <v>7.2249999999999997E-3</v>
      </c>
      <c r="G21" s="51">
        <v>4.5000000000000005E-2</v>
      </c>
      <c r="H21" s="54">
        <v>6.8700000000000002E-3</v>
      </c>
      <c r="I21" s="51">
        <v>1.6666666666666668E-3</v>
      </c>
      <c r="J21" s="54">
        <v>7.1400000000000005E-3</v>
      </c>
      <c r="K21" s="51">
        <v>1.6666666666666668E-3</v>
      </c>
      <c r="L21" s="51">
        <v>7.1749999999999991E-3</v>
      </c>
      <c r="M21" s="51">
        <v>1.6666666666666666E-2</v>
      </c>
      <c r="N21" s="54">
        <v>7.2050000000000005E-3</v>
      </c>
      <c r="O21" s="51">
        <v>3.0000000000000002E-2</v>
      </c>
      <c r="P21" s="54">
        <v>7.0299999999999998E-3</v>
      </c>
      <c r="Q21" s="51">
        <v>3.3333333333333335E-3</v>
      </c>
      <c r="R21" s="54">
        <v>7.025E-3</v>
      </c>
      <c r="S21" s="51">
        <v>0.01</v>
      </c>
      <c r="T21" s="60">
        <v>7.389999999999999E-3</v>
      </c>
      <c r="U21" s="51">
        <v>5.0000000000000001E-3</v>
      </c>
      <c r="V21" s="54">
        <v>6.7599999999999995E-3</v>
      </c>
      <c r="W21" s="65">
        <v>0</v>
      </c>
      <c r="X21" s="66">
        <v>7.3099999999999997E-3</v>
      </c>
      <c r="Y21" s="64">
        <v>1.6666666666666668E-3</v>
      </c>
      <c r="Z21" s="54">
        <v>7.0200000000000002E-3</v>
      </c>
      <c r="AA21" s="51">
        <v>1.66666666666667E-3</v>
      </c>
      <c r="AB21" s="54">
        <v>7.0800000000000004E-3</v>
      </c>
      <c r="AC21" s="51">
        <v>3.333333E-3</v>
      </c>
      <c r="AD21" s="60">
        <v>6.984999999999999E-3</v>
      </c>
      <c r="AE21" s="51">
        <v>1.6666666666666668E-3</v>
      </c>
      <c r="AF21" s="60">
        <v>6.9349999999999993E-3</v>
      </c>
    </row>
    <row r="22" spans="1:32" x14ac:dyDescent="0.35">
      <c r="A22" s="15">
        <v>9</v>
      </c>
      <c r="B22" s="16">
        <f t="shared" si="17"/>
        <v>0.47829937998228522</v>
      </c>
      <c r="C22" s="29">
        <v>1.6666666666666666E-2</v>
      </c>
      <c r="D22" s="42">
        <v>8.4449999999999976E-3</v>
      </c>
      <c r="E22" s="29">
        <v>2.5000000000000001E-2</v>
      </c>
      <c r="F22" s="42">
        <v>8.4399999999999996E-3</v>
      </c>
      <c r="G22" s="29">
        <v>0.10333333333333333</v>
      </c>
      <c r="H22" s="42">
        <v>8.3700000000000007E-3</v>
      </c>
      <c r="I22" s="29">
        <v>0.01</v>
      </c>
      <c r="J22" s="42">
        <v>8.3349999999999987E-3</v>
      </c>
      <c r="K22" s="29">
        <v>1.6666666666666666E-2</v>
      </c>
      <c r="L22" s="42">
        <v>8.43E-3</v>
      </c>
      <c r="M22" s="29">
        <v>2.8333333333333332E-2</v>
      </c>
      <c r="N22" s="42">
        <v>8.5299999999999977E-3</v>
      </c>
      <c r="O22" s="29">
        <v>2.1666666666666667E-2</v>
      </c>
      <c r="P22" s="42">
        <v>8.4650000000000003E-3</v>
      </c>
      <c r="Q22" s="61">
        <v>0.02</v>
      </c>
      <c r="R22" s="62">
        <v>8.3800000000000003E-3</v>
      </c>
      <c r="S22" s="29">
        <v>2.8333333333333332E-2</v>
      </c>
      <c r="T22" s="17">
        <v>8.6350000000000003E-3</v>
      </c>
      <c r="U22" s="29">
        <v>3.0000000000000002E-2</v>
      </c>
      <c r="V22" s="42">
        <v>8.264999999999998E-3</v>
      </c>
      <c r="W22" s="56">
        <v>0</v>
      </c>
      <c r="X22" s="58">
        <v>8.5950000000000002E-3</v>
      </c>
      <c r="Y22" s="63">
        <v>0</v>
      </c>
      <c r="Z22" s="62">
        <v>8.4700000000000001E-3</v>
      </c>
      <c r="AA22" s="61">
        <v>0</v>
      </c>
      <c r="AB22" s="62">
        <v>8.400000000000003E-3</v>
      </c>
      <c r="AC22" s="61">
        <v>1.6666669999999999E-3</v>
      </c>
      <c r="AD22" s="68">
        <v>8.4349999999999981E-3</v>
      </c>
      <c r="AE22" s="61">
        <v>1.6666666666666668E-3</v>
      </c>
      <c r="AF22" s="68">
        <v>8.5950000000000002E-3</v>
      </c>
    </row>
    <row r="23" spans="1:32" x14ac:dyDescent="0.35">
      <c r="A23" s="18">
        <v>11</v>
      </c>
      <c r="B23" s="19">
        <f t="shared" si="17"/>
        <v>0.58458813108945973</v>
      </c>
      <c r="C23" s="28">
        <v>2.1666666666666667E-2</v>
      </c>
      <c r="D23" s="43">
        <v>8.6249999999999973E-3</v>
      </c>
      <c r="E23" s="28">
        <v>5.0000000000000001E-3</v>
      </c>
      <c r="F23" s="43">
        <v>8.43E-3</v>
      </c>
      <c r="G23" s="28">
        <v>0.08</v>
      </c>
      <c r="H23" s="43">
        <v>8.2500000000000004E-3</v>
      </c>
      <c r="I23" s="28">
        <v>1.6666666666666666E-2</v>
      </c>
      <c r="J23" s="43">
        <v>8.2900000000000005E-3</v>
      </c>
      <c r="K23" s="28">
        <v>2.3333333333333331E-2</v>
      </c>
      <c r="L23" s="43">
        <v>8.5100000000000019E-3</v>
      </c>
      <c r="M23" s="28">
        <v>4.1666666666666664E-2</v>
      </c>
      <c r="N23" s="43">
        <v>8.6399999999999984E-3</v>
      </c>
      <c r="O23" s="28">
        <v>3.833333333333333E-2</v>
      </c>
      <c r="P23" s="43">
        <v>8.4499999999999992E-3</v>
      </c>
      <c r="Q23" s="28">
        <v>3.3333333333333333E-2</v>
      </c>
      <c r="R23" s="43">
        <v>8.6250000000000007E-3</v>
      </c>
      <c r="S23" s="28">
        <v>3.0000000000000002E-2</v>
      </c>
      <c r="T23" s="20">
        <v>8.8449999999999987E-3</v>
      </c>
      <c r="U23" s="28">
        <v>4.8333333333333332E-2</v>
      </c>
      <c r="V23" s="43">
        <v>8.6049999999999981E-3</v>
      </c>
      <c r="W23" s="28">
        <v>0</v>
      </c>
      <c r="X23" s="43">
        <v>8.6699999999999989E-3</v>
      </c>
      <c r="Y23" s="36">
        <v>2.1666666666666667E-2</v>
      </c>
      <c r="Z23" s="43">
        <v>8.6899999999999998E-3</v>
      </c>
      <c r="AA23" s="28">
        <v>0.01</v>
      </c>
      <c r="AB23" s="43">
        <v>8.5199999999999998E-3</v>
      </c>
      <c r="AC23" s="28">
        <v>0</v>
      </c>
      <c r="AD23" s="20">
        <v>8.4899999999999993E-3</v>
      </c>
      <c r="AE23" s="28">
        <v>6.6666666666666671E-3</v>
      </c>
      <c r="AF23" s="20">
        <v>8.5249999999999996E-3</v>
      </c>
    </row>
    <row r="24" spans="1:32" x14ac:dyDescent="0.35">
      <c r="A24" s="15">
        <v>13</v>
      </c>
      <c r="B24" s="16">
        <f t="shared" si="17"/>
        <v>0.69087688219663423</v>
      </c>
      <c r="C24" s="49">
        <v>7.3333333333333334E-2</v>
      </c>
      <c r="D24" s="50">
        <v>9.7949999999999999E-3</v>
      </c>
      <c r="E24" s="29">
        <v>6.0000000000000005E-2</v>
      </c>
      <c r="F24" s="42">
        <v>1.0035000000000001E-2</v>
      </c>
      <c r="G24" s="29">
        <v>0.13833333333333334</v>
      </c>
      <c r="H24" s="42">
        <v>1.004E-2</v>
      </c>
      <c r="I24" s="29">
        <v>8.1666666666666679E-2</v>
      </c>
      <c r="J24" s="42">
        <v>9.8550000000000009E-3</v>
      </c>
      <c r="K24" s="29">
        <v>8.666666666666667E-2</v>
      </c>
      <c r="L24" s="42">
        <v>1.0019999999999999E-2</v>
      </c>
      <c r="M24" s="47">
        <v>0.12333333333333334</v>
      </c>
      <c r="N24" s="48">
        <v>9.9799999999999993E-3</v>
      </c>
      <c r="O24" s="47">
        <v>0.11833333333333333</v>
      </c>
      <c r="P24" s="48">
        <v>1.0065000000000001E-2</v>
      </c>
      <c r="Q24" s="47">
        <v>0.105</v>
      </c>
      <c r="R24" s="48">
        <v>9.774999999999999E-3</v>
      </c>
      <c r="S24" s="47">
        <v>0.115</v>
      </c>
      <c r="T24" s="59">
        <v>1.0119999999999999E-2</v>
      </c>
      <c r="U24" s="47">
        <v>0.12333333333333334</v>
      </c>
      <c r="V24" s="48">
        <v>9.944999999999999E-3</v>
      </c>
      <c r="W24" s="29">
        <v>6.6666666666666671E-3</v>
      </c>
      <c r="X24" s="42">
        <v>9.92E-3</v>
      </c>
      <c r="Y24" s="35">
        <v>4.8333333333333298E-2</v>
      </c>
      <c r="Z24" s="42">
        <v>9.9049999999999971E-3</v>
      </c>
      <c r="AA24" s="29">
        <v>5.1666666666666666E-2</v>
      </c>
      <c r="AB24" s="42">
        <v>9.9099999999999987E-3</v>
      </c>
      <c r="AC24" s="29">
        <v>0.03</v>
      </c>
      <c r="AD24" s="17">
        <v>9.6749999999999996E-3</v>
      </c>
      <c r="AE24" s="29">
        <v>0.05</v>
      </c>
      <c r="AF24" s="17">
        <v>9.9049999999999989E-3</v>
      </c>
    </row>
    <row r="25" spans="1:32" x14ac:dyDescent="0.35">
      <c r="A25" s="18">
        <v>15</v>
      </c>
      <c r="B25" s="19">
        <f t="shared" si="17"/>
        <v>0.79716563330380863</v>
      </c>
      <c r="C25" s="28">
        <v>7.6666666666666661E-2</v>
      </c>
      <c r="D25" s="43">
        <v>9.9100000000000004E-3</v>
      </c>
      <c r="E25" s="52">
        <v>0.08</v>
      </c>
      <c r="F25" s="53">
        <v>1.0209999999999999E-2</v>
      </c>
      <c r="G25" s="28">
        <v>0.13</v>
      </c>
      <c r="H25" s="43">
        <v>1.009E-2</v>
      </c>
      <c r="I25" s="28">
        <v>9.166666666666666E-2</v>
      </c>
      <c r="J25" s="43">
        <v>9.9950000000000004E-3</v>
      </c>
      <c r="K25" s="28">
        <v>8.8333333333333333E-2</v>
      </c>
      <c r="L25" s="43">
        <v>1.0050000000000002E-2</v>
      </c>
      <c r="M25" s="28">
        <v>0.10833333333333334</v>
      </c>
      <c r="N25" s="43">
        <v>0.01</v>
      </c>
      <c r="O25" s="28">
        <v>0.105</v>
      </c>
      <c r="P25" s="43">
        <v>1.0099999999999998E-2</v>
      </c>
      <c r="Q25" s="65">
        <v>8.666666666666667E-2</v>
      </c>
      <c r="R25" s="66">
        <v>9.8550000000000009E-3</v>
      </c>
      <c r="S25" s="28">
        <v>0.11166666666666666</v>
      </c>
      <c r="T25" s="20">
        <v>1.021E-2</v>
      </c>
      <c r="U25" s="75">
        <v>0.11</v>
      </c>
      <c r="V25" s="76">
        <v>1.0109999999999999E-2</v>
      </c>
      <c r="W25" s="28">
        <v>3.6666666666666667E-2</v>
      </c>
      <c r="X25" s="43">
        <v>9.944999999999999E-3</v>
      </c>
      <c r="Y25" s="36">
        <v>6.0000000000000005E-2</v>
      </c>
      <c r="Z25" s="43">
        <v>1.009E-2</v>
      </c>
      <c r="AA25" s="28">
        <v>6.0000000000000005E-2</v>
      </c>
      <c r="AB25" s="43">
        <v>1.014E-2</v>
      </c>
      <c r="AC25" s="28">
        <v>5.1666666999999999E-2</v>
      </c>
      <c r="AD25" s="20">
        <v>9.774999999999999E-3</v>
      </c>
      <c r="AE25" s="28">
        <v>5.5E-2</v>
      </c>
      <c r="AF25" s="20">
        <v>1.0070000000000001E-2</v>
      </c>
    </row>
    <row r="26" spans="1:32" x14ac:dyDescent="0.35">
      <c r="A26" s="15">
        <v>17</v>
      </c>
      <c r="B26" s="16">
        <f t="shared" si="17"/>
        <v>0.90345438441098314</v>
      </c>
      <c r="C26" s="29">
        <v>0.14666666666666667</v>
      </c>
      <c r="D26" s="42">
        <v>1.1425000000000001E-2</v>
      </c>
      <c r="E26" s="29">
        <v>0.10333333333333333</v>
      </c>
      <c r="F26" s="42">
        <v>1.1544999999999998E-2</v>
      </c>
      <c r="G26" s="29">
        <v>0.16</v>
      </c>
      <c r="H26" s="42">
        <v>1.1415000000000002E-2</v>
      </c>
      <c r="I26" s="29">
        <v>0.11666666666666667</v>
      </c>
      <c r="J26" s="42">
        <v>1.1360000000000002E-2</v>
      </c>
      <c r="K26" s="29">
        <v>0.11666666666666667</v>
      </c>
      <c r="L26" s="42">
        <v>1.1390000000000001E-2</v>
      </c>
      <c r="M26" s="29">
        <v>0.13833333333333334</v>
      </c>
      <c r="N26" s="42">
        <v>1.1375000000000001E-2</v>
      </c>
      <c r="O26" s="29">
        <v>0.14499999999999999</v>
      </c>
      <c r="P26" s="42">
        <v>1.1640000000000001E-2</v>
      </c>
      <c r="Q26" s="29">
        <v>0.14333333333333334</v>
      </c>
      <c r="R26" s="42">
        <v>1.146E-2</v>
      </c>
      <c r="S26" s="61">
        <v>0.14333333333333334</v>
      </c>
      <c r="T26" s="68">
        <v>1.1390000000000001E-2</v>
      </c>
      <c r="U26" s="61">
        <v>0.14499999999999999</v>
      </c>
      <c r="V26" s="62">
        <v>1.1445E-2</v>
      </c>
      <c r="W26" s="29">
        <v>5.8333333333333334E-2</v>
      </c>
      <c r="X26" s="42">
        <v>1.1390000000000003E-2</v>
      </c>
      <c r="Y26" s="35">
        <v>9.5000000000000001E-2</v>
      </c>
      <c r="Z26" s="42">
        <v>1.1609999999999999E-2</v>
      </c>
      <c r="AA26" s="29">
        <v>0.10833333333333334</v>
      </c>
      <c r="AB26" s="42">
        <v>1.1395000000000001E-2</v>
      </c>
      <c r="AC26" s="29">
        <v>7.3333333000000001E-2</v>
      </c>
      <c r="AD26" s="17">
        <v>1.1385000000000001E-2</v>
      </c>
      <c r="AE26" s="29">
        <v>8.3333333333333329E-2</v>
      </c>
      <c r="AF26" s="17">
        <v>1.1399999999999999E-2</v>
      </c>
    </row>
    <row r="27" spans="1:32" x14ac:dyDescent="0.35">
      <c r="A27" s="18">
        <v>19</v>
      </c>
      <c r="B27" s="19">
        <f t="shared" si="17"/>
        <v>1.0097431355181576</v>
      </c>
      <c r="C27" s="28">
        <v>0.14000000000000001</v>
      </c>
      <c r="D27" s="43">
        <v>1.1650000000000001E-2</v>
      </c>
      <c r="E27" s="28">
        <v>0.12833333333333333</v>
      </c>
      <c r="F27" s="43">
        <v>1.1569999999999999E-2</v>
      </c>
      <c r="G27" s="28">
        <v>0.15333333333333332</v>
      </c>
      <c r="H27" s="43">
        <v>1.159E-2</v>
      </c>
      <c r="I27" s="28">
        <v>0.115</v>
      </c>
      <c r="J27" s="43">
        <v>1.1620000000000002E-2</v>
      </c>
      <c r="K27" s="28">
        <v>0.115</v>
      </c>
      <c r="L27" s="43">
        <v>1.1275000000000002E-2</v>
      </c>
      <c r="M27" s="28">
        <v>0.13499999999999998</v>
      </c>
      <c r="N27" s="43">
        <v>1.149E-2</v>
      </c>
      <c r="O27" s="28">
        <v>0.11833333333333333</v>
      </c>
      <c r="P27" s="43">
        <v>1.1625E-2</v>
      </c>
      <c r="Q27" s="28">
        <v>0.14666666666666667</v>
      </c>
      <c r="R27" s="43">
        <v>1.1610000000000001E-2</v>
      </c>
      <c r="S27" s="28">
        <v>0.14333333333333334</v>
      </c>
      <c r="T27" s="20">
        <v>1.1560000000000004E-2</v>
      </c>
      <c r="U27" s="28">
        <v>0.125</v>
      </c>
      <c r="V27" s="43">
        <v>1.1639999999999999E-2</v>
      </c>
      <c r="W27" s="28">
        <v>7.0000000000000007E-2</v>
      </c>
      <c r="X27" s="43">
        <v>1.1519999999999999E-2</v>
      </c>
      <c r="Y27" s="36">
        <v>0.10666666666666667</v>
      </c>
      <c r="Z27" s="43">
        <v>1.1765000000000001E-2</v>
      </c>
      <c r="AA27" s="28">
        <v>0.11</v>
      </c>
      <c r="AB27" s="43">
        <v>1.1455E-2</v>
      </c>
      <c r="AC27" s="28">
        <v>8.1666666999999998E-2</v>
      </c>
      <c r="AD27" s="20">
        <v>1.1514999999999997E-2</v>
      </c>
      <c r="AE27" s="28">
        <v>0.08</v>
      </c>
      <c r="AF27" s="20">
        <v>1.1359999999999999E-2</v>
      </c>
    </row>
    <row r="28" spans="1:32" x14ac:dyDescent="0.35">
      <c r="A28" s="15">
        <v>21</v>
      </c>
      <c r="B28" s="16">
        <f t="shared" si="17"/>
        <v>1.1160318866253323</v>
      </c>
      <c r="C28" s="29">
        <v>0.155</v>
      </c>
      <c r="D28" s="42">
        <v>1.2305000000000002E-2</v>
      </c>
      <c r="E28" s="29">
        <v>0.15333333333333332</v>
      </c>
      <c r="F28" s="42">
        <v>1.2535000000000001E-2</v>
      </c>
      <c r="G28" s="29">
        <v>0.15166666666666667</v>
      </c>
      <c r="H28" s="42">
        <v>1.2379999999999999E-2</v>
      </c>
      <c r="I28" s="29">
        <v>0.13666666666666666</v>
      </c>
      <c r="J28" s="42">
        <v>1.2370000000000001E-2</v>
      </c>
      <c r="K28" s="29">
        <v>0.125</v>
      </c>
      <c r="L28" s="42">
        <v>1.2489999999999998E-2</v>
      </c>
      <c r="M28" s="29">
        <v>0.13333333333333333</v>
      </c>
      <c r="N28" s="42">
        <v>1.2489999999999998E-2</v>
      </c>
      <c r="O28" s="29">
        <v>0.14000000000000001</v>
      </c>
      <c r="P28" s="42">
        <v>1.2474999999999998E-2</v>
      </c>
      <c r="Q28" s="29">
        <v>0.13666666666666666</v>
      </c>
      <c r="R28" s="42">
        <v>1.235E-2</v>
      </c>
      <c r="S28" s="29">
        <v>0.14833333333333334</v>
      </c>
      <c r="T28" s="17">
        <v>1.2495000000000001E-2</v>
      </c>
      <c r="U28" s="29">
        <v>0.155</v>
      </c>
      <c r="V28" s="42">
        <v>1.2334999999999997E-2</v>
      </c>
      <c r="W28" s="29">
        <v>0.11</v>
      </c>
      <c r="X28" s="42">
        <v>1.2544999999999999E-2</v>
      </c>
      <c r="Y28" s="35">
        <v>0.13</v>
      </c>
      <c r="Z28" s="42">
        <v>1.2434999999999998E-2</v>
      </c>
      <c r="AA28" s="29">
        <v>0.13</v>
      </c>
      <c r="AB28" s="42">
        <v>1.2430000000000002E-2</v>
      </c>
      <c r="AC28" s="29">
        <v>0.138333333</v>
      </c>
      <c r="AD28" s="17">
        <v>1.255E-2</v>
      </c>
      <c r="AE28" s="29">
        <v>0.11666666666666667</v>
      </c>
      <c r="AF28" s="17">
        <v>1.2434999999999998E-2</v>
      </c>
    </row>
    <row r="29" spans="1:32" x14ac:dyDescent="0.35">
      <c r="A29" s="18">
        <v>23</v>
      </c>
      <c r="B29" s="19">
        <f t="shared" si="17"/>
        <v>1.2223206377325067</v>
      </c>
      <c r="C29" s="28">
        <v>0.13666666666666666</v>
      </c>
      <c r="D29" s="43">
        <v>1.2289999999999999E-2</v>
      </c>
      <c r="E29" s="28">
        <v>0.11833333333333333</v>
      </c>
      <c r="F29" s="43">
        <v>1.2685E-2</v>
      </c>
      <c r="G29" s="28">
        <v>0.16666666666666666</v>
      </c>
      <c r="H29" s="43">
        <v>1.252E-2</v>
      </c>
      <c r="I29" s="28">
        <v>0.12333333333333334</v>
      </c>
      <c r="J29" s="43">
        <v>1.2275000000000003E-2</v>
      </c>
      <c r="K29" s="28">
        <v>0.13833333333333334</v>
      </c>
      <c r="L29" s="43">
        <v>1.2474999999999998E-2</v>
      </c>
      <c r="M29" s="28">
        <v>0.13499999999999998</v>
      </c>
      <c r="N29" s="43">
        <v>1.055E-2</v>
      </c>
      <c r="O29" s="28">
        <v>0.15</v>
      </c>
      <c r="P29" s="43">
        <v>1.257E-2</v>
      </c>
      <c r="Q29" s="28">
        <v>0.14166666666666666</v>
      </c>
      <c r="R29" s="43">
        <v>1.2334999999999999E-2</v>
      </c>
      <c r="S29" s="28">
        <v>0.14499999999999999</v>
      </c>
      <c r="T29" s="20">
        <v>1.2405000000000001E-2</v>
      </c>
      <c r="U29" s="28">
        <v>0.12166666666666666</v>
      </c>
      <c r="V29" s="43">
        <v>1.2240000000000003E-2</v>
      </c>
      <c r="W29" s="28">
        <v>0.10833333333333334</v>
      </c>
      <c r="X29" s="43">
        <v>1.2540000000000001E-2</v>
      </c>
      <c r="Y29" s="36">
        <v>0.125</v>
      </c>
      <c r="Z29" s="43">
        <v>1.2135E-2</v>
      </c>
      <c r="AA29" s="28">
        <v>0.15833333333333333</v>
      </c>
      <c r="AB29" s="43">
        <v>1.2344999999999998E-2</v>
      </c>
      <c r="AC29" s="28">
        <v>0.125</v>
      </c>
      <c r="AD29" s="20">
        <v>1.247E-2</v>
      </c>
      <c r="AE29" s="28">
        <v>0.11166666666666666</v>
      </c>
      <c r="AF29" s="20">
        <v>1.244E-2</v>
      </c>
    </row>
    <row r="30" spans="1:32" x14ac:dyDescent="0.35">
      <c r="A30" s="15">
        <v>25</v>
      </c>
      <c r="B30" s="16">
        <f t="shared" si="17"/>
        <v>1.328609388839681</v>
      </c>
      <c r="C30" s="29">
        <v>0.12333333333333334</v>
      </c>
      <c r="D30" s="42">
        <v>1.1410000000000002E-2</v>
      </c>
      <c r="E30" s="29">
        <v>0.125</v>
      </c>
      <c r="F30" s="42">
        <v>1.1554999999999999E-2</v>
      </c>
      <c r="G30" s="29">
        <v>0.16</v>
      </c>
      <c r="H30" s="42">
        <v>1.1434999999999999E-2</v>
      </c>
      <c r="I30" s="29">
        <v>0.12833333333333333</v>
      </c>
      <c r="J30" s="42">
        <v>1.1415000000000003E-2</v>
      </c>
      <c r="K30" s="29">
        <v>0.12666666666666665</v>
      </c>
      <c r="L30" s="42">
        <v>1.1525000000000002E-2</v>
      </c>
      <c r="M30" s="29"/>
      <c r="N30" s="17"/>
      <c r="O30" s="15"/>
      <c r="P30" s="17"/>
      <c r="Q30" s="29">
        <v>0.13333333333333333</v>
      </c>
      <c r="R30" s="42">
        <v>1.1595000000000003E-2</v>
      </c>
      <c r="S30" s="29">
        <v>0.13166666666666668</v>
      </c>
      <c r="T30" s="17">
        <v>1.1690000000000001E-2</v>
      </c>
      <c r="U30" s="29">
        <v>0.14000000000000001</v>
      </c>
      <c r="V30" s="42">
        <v>1.1550000000000001E-2</v>
      </c>
      <c r="W30" s="29">
        <v>0.10166666666666666</v>
      </c>
      <c r="X30" s="42">
        <v>1.1639999999999999E-2</v>
      </c>
      <c r="Y30" s="35">
        <v>0.12666666666666665</v>
      </c>
      <c r="Z30" s="42">
        <v>1.1360000000000002E-2</v>
      </c>
      <c r="AA30" s="29">
        <v>0.13499999999999998</v>
      </c>
      <c r="AB30" s="42">
        <v>1.1464999999999999E-2</v>
      </c>
      <c r="AC30" s="29">
        <v>0.103333333</v>
      </c>
      <c r="AD30" s="17">
        <v>1.1640000000000001E-2</v>
      </c>
      <c r="AE30" s="29">
        <v>0.1</v>
      </c>
      <c r="AF30" s="17">
        <v>1.1699999999999999E-2</v>
      </c>
    </row>
    <row r="31" spans="1:32" x14ac:dyDescent="0.35">
      <c r="A31" s="18">
        <v>27</v>
      </c>
      <c r="B31" s="19">
        <f t="shared" si="17"/>
        <v>1.4348981399468557</v>
      </c>
      <c r="C31" s="28">
        <v>0.115</v>
      </c>
      <c r="D31" s="43">
        <v>1.1540000000000002E-2</v>
      </c>
      <c r="E31" s="28">
        <v>0.12166666666666666</v>
      </c>
      <c r="F31" s="43">
        <v>1.1515000000000003E-2</v>
      </c>
      <c r="G31" s="28">
        <v>0.14333333333333334</v>
      </c>
      <c r="H31" s="43">
        <v>1.1675E-2</v>
      </c>
      <c r="I31" s="28">
        <v>0.13666666666666666</v>
      </c>
      <c r="J31" s="43">
        <v>1.145E-2</v>
      </c>
      <c r="K31" s="28">
        <v>0.12333333333333334</v>
      </c>
      <c r="L31" s="43">
        <v>1.1564999999999999E-2</v>
      </c>
      <c r="M31" s="28"/>
      <c r="N31" s="20"/>
      <c r="O31" s="18"/>
      <c r="P31" s="20"/>
      <c r="Q31" s="28">
        <v>0.13166666666666668</v>
      </c>
      <c r="R31" s="43">
        <v>1.1580000000000002E-2</v>
      </c>
      <c r="S31" s="28">
        <v>0.13666666666666666</v>
      </c>
      <c r="T31" s="20">
        <v>1.15E-2</v>
      </c>
      <c r="U31" s="28">
        <v>0.11666666666666667</v>
      </c>
      <c r="V31" s="43">
        <v>1.1425000000000001E-2</v>
      </c>
      <c r="W31" s="28">
        <v>0.10666666666666667</v>
      </c>
      <c r="X31" s="43">
        <v>1.1299999999999998E-2</v>
      </c>
      <c r="Y31" s="36">
        <v>0.13</v>
      </c>
      <c r="Z31" s="43">
        <v>1.1290000000000001E-2</v>
      </c>
      <c r="AA31" s="28">
        <v>0.14000000000000001</v>
      </c>
      <c r="AB31" s="43">
        <v>1.124E-2</v>
      </c>
      <c r="AC31" s="28">
        <v>9.5000000000000001E-2</v>
      </c>
      <c r="AD31" s="20">
        <v>1.1585000000000002E-2</v>
      </c>
      <c r="AE31" s="28">
        <v>0.115</v>
      </c>
      <c r="AF31" s="20">
        <v>1.1714999999999998E-2</v>
      </c>
    </row>
    <row r="32" spans="1:32" x14ac:dyDescent="0.35">
      <c r="A32" s="15">
        <v>29</v>
      </c>
      <c r="B32" s="16">
        <f t="shared" si="17"/>
        <v>1.5411868910540301</v>
      </c>
      <c r="C32" s="29">
        <v>9.0000000000000011E-2</v>
      </c>
      <c r="D32" s="42">
        <v>1.0574999999999999E-2</v>
      </c>
      <c r="E32" s="29">
        <v>0.10333333333333333</v>
      </c>
      <c r="F32" s="42">
        <v>1.0735E-2</v>
      </c>
      <c r="G32" s="29">
        <v>0.12666666666666665</v>
      </c>
      <c r="H32" s="42">
        <v>1.0919999999999997E-2</v>
      </c>
      <c r="I32" s="29">
        <v>0.12833333333333333</v>
      </c>
      <c r="J32" s="42">
        <v>1.0799999999999999E-2</v>
      </c>
      <c r="K32" s="29">
        <v>0.10833333333333334</v>
      </c>
      <c r="L32" s="42">
        <v>1.0755000000000001E-2</v>
      </c>
      <c r="M32" s="15"/>
      <c r="N32" s="17"/>
      <c r="O32" s="15"/>
      <c r="P32" s="17"/>
      <c r="Q32" s="29">
        <v>0.12000000000000001</v>
      </c>
      <c r="R32" s="42">
        <v>1.0630000000000001E-2</v>
      </c>
      <c r="S32" s="29">
        <v>0.11333333333333333</v>
      </c>
      <c r="T32" s="17">
        <v>1.059E-2</v>
      </c>
      <c r="U32" s="29">
        <v>0.11</v>
      </c>
      <c r="V32" s="42">
        <v>1.0525E-2</v>
      </c>
      <c r="W32" s="29">
        <v>8.8333333333333333E-2</v>
      </c>
      <c r="X32" s="42">
        <v>1.0645E-2</v>
      </c>
      <c r="Y32" s="35">
        <v>0.11833333333333333</v>
      </c>
      <c r="Z32" s="42">
        <v>1.06E-2</v>
      </c>
      <c r="AA32" s="29">
        <v>0.13</v>
      </c>
      <c r="AB32" s="42">
        <v>1.0594999999999999E-2</v>
      </c>
      <c r="AC32" s="29">
        <v>9.5000000000000001E-2</v>
      </c>
      <c r="AD32" s="17">
        <v>1.0795000000000003E-2</v>
      </c>
      <c r="AE32" s="29">
        <v>9.3333333333333324E-2</v>
      </c>
      <c r="AF32" s="17">
        <v>1.0784999999999998E-2</v>
      </c>
    </row>
    <row r="33" spans="1:32" x14ac:dyDescent="0.35">
      <c r="A33" s="18">
        <v>31</v>
      </c>
      <c r="B33" s="19">
        <f t="shared" si="17"/>
        <v>1.6474756421612047</v>
      </c>
      <c r="C33" s="28">
        <v>0.11</v>
      </c>
      <c r="D33" s="43">
        <v>1.059E-2</v>
      </c>
      <c r="E33" s="28">
        <v>0.10666666666666667</v>
      </c>
      <c r="F33" s="43">
        <v>1.0935E-2</v>
      </c>
      <c r="G33" s="28">
        <v>0.13166666666666668</v>
      </c>
      <c r="H33" s="43">
        <v>1.0829999999999998E-2</v>
      </c>
      <c r="I33" s="28">
        <v>0.13499999999999998</v>
      </c>
      <c r="J33" s="43">
        <v>1.0739999999999998E-2</v>
      </c>
      <c r="K33" s="28">
        <v>0.12666666666666665</v>
      </c>
      <c r="L33" s="43">
        <v>1.0815000000000003E-2</v>
      </c>
      <c r="M33" s="18"/>
      <c r="N33" s="20"/>
      <c r="O33" s="18"/>
      <c r="P33" s="20"/>
      <c r="Q33" s="28">
        <v>0.10833333333333334</v>
      </c>
      <c r="R33" s="43">
        <v>1.0715000000000001E-2</v>
      </c>
      <c r="S33" s="28">
        <v>0.115</v>
      </c>
      <c r="T33" s="20">
        <v>1.0515E-2</v>
      </c>
      <c r="U33" s="28">
        <v>0.105</v>
      </c>
      <c r="V33" s="43">
        <v>1.0545000000000001E-2</v>
      </c>
      <c r="W33" s="28">
        <v>7.8333333333333338E-2</v>
      </c>
      <c r="X33" s="43">
        <v>1.0495000000000001E-2</v>
      </c>
      <c r="Y33" s="36">
        <v>0.12333333333333334</v>
      </c>
      <c r="Z33" s="43">
        <v>1.0639999999999998E-2</v>
      </c>
      <c r="AA33" s="28">
        <v>0.12666666666666665</v>
      </c>
      <c r="AB33" s="43">
        <v>1.0790000000000001E-2</v>
      </c>
      <c r="AC33" s="28">
        <v>9.6666666999999998E-2</v>
      </c>
      <c r="AD33" s="20">
        <v>1.0570000000000001E-2</v>
      </c>
      <c r="AE33" s="28">
        <v>0.10166666666666666</v>
      </c>
      <c r="AF33" s="20">
        <v>1.0775000000000002E-2</v>
      </c>
    </row>
    <row r="34" spans="1:32" x14ac:dyDescent="0.35">
      <c r="A34" s="15">
        <v>33</v>
      </c>
      <c r="B34" s="16">
        <f t="shared" si="17"/>
        <v>1.7537643932683791</v>
      </c>
      <c r="C34" s="29">
        <v>9.3333333333333324E-2</v>
      </c>
      <c r="D34" s="42">
        <v>1.0060000000000001E-2</v>
      </c>
      <c r="E34" s="29">
        <v>9.0000000000000011E-2</v>
      </c>
      <c r="F34" s="42">
        <v>9.9299999999999996E-3</v>
      </c>
      <c r="G34" s="29">
        <v>0.11</v>
      </c>
      <c r="H34" s="42">
        <v>9.5050000000000013E-3</v>
      </c>
      <c r="I34" s="29">
        <v>0.10833333333333334</v>
      </c>
      <c r="J34" s="42">
        <v>1.0065000000000001E-2</v>
      </c>
      <c r="K34" s="29">
        <v>0.105</v>
      </c>
      <c r="L34" s="42">
        <v>9.8850000000000014E-3</v>
      </c>
      <c r="M34" s="15"/>
      <c r="N34" s="17"/>
      <c r="O34" s="15"/>
      <c r="P34" s="17"/>
      <c r="Q34" s="29">
        <v>9.166666666666666E-2</v>
      </c>
      <c r="R34" s="42">
        <v>9.7850000000000003E-3</v>
      </c>
      <c r="S34" s="29">
        <v>9.6666666666666665E-2</v>
      </c>
      <c r="T34" s="17">
        <v>9.980000000000001E-3</v>
      </c>
      <c r="U34" s="29">
        <v>9.5000000000000001E-2</v>
      </c>
      <c r="V34" s="42">
        <v>1.0039999999999999E-2</v>
      </c>
      <c r="W34" s="29">
        <v>0.05</v>
      </c>
      <c r="X34" s="42">
        <v>9.6550000000000004E-3</v>
      </c>
      <c r="Y34" s="35">
        <v>0.10833333333333334</v>
      </c>
      <c r="Z34" s="42">
        <v>9.7500000000000017E-3</v>
      </c>
      <c r="AA34" s="29">
        <v>0.10666666666666667</v>
      </c>
      <c r="AB34" s="42">
        <v>9.7200000000000029E-3</v>
      </c>
      <c r="AC34" s="29">
        <v>8.3333332999999996E-2</v>
      </c>
      <c r="AD34" s="17">
        <v>9.6149999999999985E-3</v>
      </c>
      <c r="AE34" s="29">
        <v>0.1</v>
      </c>
      <c r="AF34" s="17">
        <v>9.9250000000000015E-3</v>
      </c>
    </row>
    <row r="35" spans="1:32" x14ac:dyDescent="0.35">
      <c r="A35" s="18">
        <v>35</v>
      </c>
      <c r="B35" s="19">
        <f t="shared" si="17"/>
        <v>1.8600531443755537</v>
      </c>
      <c r="C35" s="28">
        <v>9.5000000000000001E-2</v>
      </c>
      <c r="D35" s="43">
        <v>9.9299999999999979E-3</v>
      </c>
      <c r="E35" s="28">
        <v>9.166666666666666E-2</v>
      </c>
      <c r="F35" s="43">
        <v>9.7949999999999999E-3</v>
      </c>
      <c r="G35" s="28">
        <v>0.105</v>
      </c>
      <c r="H35" s="43">
        <v>9.5349999999999983E-3</v>
      </c>
      <c r="I35" s="28">
        <v>0.13</v>
      </c>
      <c r="J35" s="43">
        <v>1.0169999999999998E-2</v>
      </c>
      <c r="K35" s="28">
        <v>0.11833333333333333</v>
      </c>
      <c r="L35" s="43">
        <v>9.7099999999999999E-3</v>
      </c>
      <c r="M35" s="18"/>
      <c r="N35" s="20"/>
      <c r="O35" s="18"/>
      <c r="P35" s="20"/>
      <c r="Q35" s="28">
        <v>0.10166666666666666</v>
      </c>
      <c r="R35" s="43">
        <v>9.7699999999999992E-3</v>
      </c>
      <c r="S35" s="28">
        <v>9.5000000000000001E-2</v>
      </c>
      <c r="T35" s="20">
        <v>9.8699999999999986E-3</v>
      </c>
      <c r="U35" s="28">
        <v>9.8333333333333342E-2</v>
      </c>
      <c r="V35" s="43">
        <v>1.001E-2</v>
      </c>
      <c r="W35" s="28">
        <v>3.5000000000000003E-2</v>
      </c>
      <c r="X35" s="43">
        <v>9.5349999999999966E-3</v>
      </c>
      <c r="Y35" s="36">
        <v>0.10833333333333334</v>
      </c>
      <c r="Z35" s="43">
        <v>9.7400000000000004E-3</v>
      </c>
      <c r="AA35" s="28">
        <v>0.115</v>
      </c>
      <c r="AB35" s="43">
        <v>9.6449999999999991E-3</v>
      </c>
      <c r="AC35" s="28">
        <v>0.06</v>
      </c>
      <c r="AD35" s="20">
        <v>9.6949999999999988E-3</v>
      </c>
      <c r="AE35" s="28">
        <v>9.6666666666666665E-2</v>
      </c>
      <c r="AF35" s="20">
        <v>9.8449999999999996E-3</v>
      </c>
    </row>
    <row r="36" spans="1:32" x14ac:dyDescent="0.35">
      <c r="A36" s="15">
        <v>37</v>
      </c>
      <c r="B36" s="16">
        <f t="shared" si="17"/>
        <v>1.9663418954827281</v>
      </c>
      <c r="C36" s="29">
        <v>5.6666666666666664E-2</v>
      </c>
      <c r="D36" s="42">
        <v>8.94E-3</v>
      </c>
      <c r="E36" s="29">
        <v>6.0000000000000005E-2</v>
      </c>
      <c r="F36" s="42">
        <v>8.77E-3</v>
      </c>
      <c r="G36" s="29">
        <v>0.10166666666666666</v>
      </c>
      <c r="H36" s="42">
        <v>8.7199999999999986E-3</v>
      </c>
      <c r="I36" s="29">
        <v>6.6666666666666666E-2</v>
      </c>
      <c r="J36" s="42">
        <v>8.9250000000000006E-3</v>
      </c>
      <c r="K36" s="29">
        <v>6.6666666666666666E-2</v>
      </c>
      <c r="L36" s="42">
        <v>8.7399999999999978E-3</v>
      </c>
      <c r="M36" s="15"/>
      <c r="N36" s="17"/>
      <c r="O36" s="15"/>
      <c r="P36" s="17"/>
      <c r="Q36" s="29">
        <v>5.5E-2</v>
      </c>
      <c r="R36" s="42">
        <v>8.9850000000000017E-3</v>
      </c>
      <c r="S36" s="29">
        <v>6.8333333333333329E-2</v>
      </c>
      <c r="T36" s="17">
        <v>9.0400000000000029E-3</v>
      </c>
      <c r="U36" s="29">
        <v>5.1666666666666666E-2</v>
      </c>
      <c r="V36" s="42">
        <v>8.8450000000000004E-3</v>
      </c>
      <c r="W36" s="29">
        <v>0</v>
      </c>
      <c r="X36" s="42">
        <v>8.709999999999999E-3</v>
      </c>
      <c r="Y36" s="35">
        <v>9.0000000000000011E-2</v>
      </c>
      <c r="Z36" s="42">
        <v>9.0449999999999975E-3</v>
      </c>
      <c r="AA36" s="29">
        <v>9.5000000000000001E-2</v>
      </c>
      <c r="AB36" s="42">
        <v>8.8599999999999998E-3</v>
      </c>
      <c r="AC36" s="29">
        <v>2.1666667000000001E-2</v>
      </c>
      <c r="AD36" s="17">
        <v>8.9199999999999974E-3</v>
      </c>
      <c r="AE36" s="29">
        <v>7.4999999999999997E-2</v>
      </c>
      <c r="AF36" s="17">
        <v>9.045000000000001E-3</v>
      </c>
    </row>
    <row r="37" spans="1:32" x14ac:dyDescent="0.35">
      <c r="A37" s="18">
        <v>39</v>
      </c>
      <c r="B37" s="19">
        <f t="shared" si="17"/>
        <v>2.0726306465899027</v>
      </c>
      <c r="C37" s="28">
        <v>7.166666666666667E-2</v>
      </c>
      <c r="D37" s="43">
        <v>8.855E-3</v>
      </c>
      <c r="E37" s="28">
        <v>7.3333333333333334E-2</v>
      </c>
      <c r="F37" s="43">
        <v>8.879999999999999E-3</v>
      </c>
      <c r="G37" s="28">
        <v>0.11333333333333333</v>
      </c>
      <c r="H37" s="43">
        <v>9.1400000000000006E-3</v>
      </c>
      <c r="I37" s="28">
        <v>8.666666666666667E-2</v>
      </c>
      <c r="J37" s="43">
        <v>8.7750000000000015E-3</v>
      </c>
      <c r="K37" s="28">
        <v>0.08</v>
      </c>
      <c r="L37" s="43">
        <v>8.685E-3</v>
      </c>
      <c r="M37" s="18"/>
      <c r="N37" s="20"/>
      <c r="O37" s="18"/>
      <c r="P37" s="20"/>
      <c r="Q37" s="28">
        <v>7.166666666666667E-2</v>
      </c>
      <c r="R37" s="43">
        <v>8.8099999999999984E-3</v>
      </c>
      <c r="S37" s="28">
        <v>6.8333333333333329E-2</v>
      </c>
      <c r="T37" s="20">
        <v>8.8649999999999996E-3</v>
      </c>
      <c r="U37" s="28">
        <v>7.6666666666666661E-2</v>
      </c>
      <c r="V37" s="43">
        <v>8.8400000000000006E-3</v>
      </c>
      <c r="W37" s="28">
        <v>0</v>
      </c>
      <c r="X37" s="43">
        <v>8.7200000000000003E-3</v>
      </c>
      <c r="Y37" s="36">
        <v>9.3333333333333324E-2</v>
      </c>
      <c r="Z37" s="43">
        <v>8.8650000000000014E-3</v>
      </c>
      <c r="AA37" s="28">
        <v>0.10666666666666667</v>
      </c>
      <c r="AB37" s="43">
        <v>8.8799999999999973E-3</v>
      </c>
      <c r="AC37" s="28">
        <v>8.3333330000000001E-3</v>
      </c>
      <c r="AD37" s="20">
        <v>8.9499999999999996E-3</v>
      </c>
      <c r="AE37" s="28">
        <v>6.0000000000000005E-2</v>
      </c>
      <c r="AF37" s="20">
        <v>9.025E-3</v>
      </c>
    </row>
    <row r="38" spans="1:32" x14ac:dyDescent="0.35">
      <c r="A38" s="15">
        <v>41</v>
      </c>
      <c r="B38" s="16">
        <f t="shared" si="17"/>
        <v>2.1789193976970771</v>
      </c>
      <c r="C38" s="29">
        <v>3.5000000000000003E-2</v>
      </c>
      <c r="D38" s="42">
        <v>8.0549999999999997E-3</v>
      </c>
      <c r="E38" s="29">
        <v>0.04</v>
      </c>
      <c r="F38" s="42">
        <v>8.0850000000000002E-3</v>
      </c>
      <c r="G38" s="29">
        <v>9.6666666666666665E-2</v>
      </c>
      <c r="H38" s="42">
        <v>8.8850000000000023E-3</v>
      </c>
      <c r="I38" s="29">
        <v>5.5E-2</v>
      </c>
      <c r="J38" s="42">
        <v>7.9599999999999983E-3</v>
      </c>
      <c r="K38" s="29">
        <v>5.8333333333333334E-2</v>
      </c>
      <c r="L38" s="42">
        <v>8.0600000000000012E-3</v>
      </c>
      <c r="M38" s="15"/>
      <c r="N38" s="17"/>
      <c r="O38" s="15"/>
      <c r="P38" s="17"/>
      <c r="Q38" s="29">
        <v>0.05</v>
      </c>
      <c r="R38" s="42">
        <v>8.175E-3</v>
      </c>
      <c r="S38" s="29">
        <v>4.3333333333333335E-2</v>
      </c>
      <c r="T38" s="17">
        <v>8.09E-3</v>
      </c>
      <c r="U38" s="29">
        <v>5.3333333333333337E-2</v>
      </c>
      <c r="V38" s="42">
        <v>7.9099999999999986E-3</v>
      </c>
      <c r="W38" s="29">
        <v>5.0000000000000001E-3</v>
      </c>
      <c r="X38" s="42">
        <v>8.0499999999999981E-3</v>
      </c>
      <c r="Y38" s="35">
        <v>0.08</v>
      </c>
      <c r="Z38" s="42">
        <v>8.2099999999999968E-3</v>
      </c>
      <c r="AA38" s="29">
        <v>8.8333333333333333E-2</v>
      </c>
      <c r="AB38" s="42">
        <v>8.1349999999999981E-3</v>
      </c>
      <c r="AC38" s="29">
        <v>6.6666670000000003E-3</v>
      </c>
      <c r="AD38" s="17">
        <v>7.8799999999999999E-3</v>
      </c>
      <c r="AE38" s="29">
        <v>1.5000000000000001E-2</v>
      </c>
      <c r="AF38" s="17">
        <v>7.9099999999999986E-3</v>
      </c>
    </row>
    <row r="39" spans="1:32" x14ac:dyDescent="0.35">
      <c r="A39" s="18">
        <v>43</v>
      </c>
      <c r="B39" s="19">
        <f t="shared" si="17"/>
        <v>2.2852081488042515</v>
      </c>
      <c r="C39" s="28">
        <v>5.3333333333333337E-2</v>
      </c>
      <c r="D39" s="43">
        <v>7.9600000000000001E-3</v>
      </c>
      <c r="E39" s="28">
        <v>5.3333333333333337E-2</v>
      </c>
      <c r="F39" s="43">
        <v>7.9000000000000008E-3</v>
      </c>
      <c r="G39" s="28">
        <v>0.11</v>
      </c>
      <c r="H39" s="43">
        <v>8.2199999999999981E-3</v>
      </c>
      <c r="I39" s="28">
        <v>6.5000000000000002E-2</v>
      </c>
      <c r="J39" s="43">
        <v>7.8799999999999999E-3</v>
      </c>
      <c r="K39" s="28">
        <v>8.3333333333333329E-2</v>
      </c>
      <c r="L39" s="43">
        <v>8.1449999999999995E-3</v>
      </c>
      <c r="M39" s="18"/>
      <c r="N39" s="20"/>
      <c r="O39" s="18"/>
      <c r="P39" s="20"/>
      <c r="Q39" s="28">
        <v>6.0000000000000005E-2</v>
      </c>
      <c r="R39" s="43">
        <v>8.1200000000000005E-3</v>
      </c>
      <c r="S39" s="28">
        <v>6.6666666666666666E-2</v>
      </c>
      <c r="T39" s="20">
        <v>7.9850000000000008E-3</v>
      </c>
      <c r="U39" s="28">
        <v>7.4999999999999997E-2</v>
      </c>
      <c r="V39" s="43">
        <v>7.9749999999999995E-3</v>
      </c>
      <c r="W39" s="28">
        <v>0</v>
      </c>
      <c r="X39" s="43">
        <v>8.0149999999999996E-3</v>
      </c>
      <c r="Y39" s="36">
        <v>8.666666666666667E-2</v>
      </c>
      <c r="Z39" s="43">
        <v>8.1350000000000016E-3</v>
      </c>
      <c r="AA39" s="28">
        <v>7.8333333333333338E-2</v>
      </c>
      <c r="AB39" s="43">
        <v>8.1099999999999974E-3</v>
      </c>
      <c r="AC39" s="28">
        <v>6.6666670000000003E-3</v>
      </c>
      <c r="AD39" s="20">
        <v>7.8750000000000001E-3</v>
      </c>
      <c r="AE39" s="28">
        <v>0</v>
      </c>
      <c r="AF39" s="20">
        <v>8.0749999999999988E-3</v>
      </c>
    </row>
    <row r="40" spans="1:32" x14ac:dyDescent="0.35">
      <c r="A40" s="15">
        <v>45</v>
      </c>
      <c r="B40" s="16">
        <f t="shared" si="17"/>
        <v>2.3914968999114259</v>
      </c>
      <c r="C40" s="29">
        <v>4.3333333333333335E-2</v>
      </c>
      <c r="D40" s="42">
        <v>7.2449999999999997E-3</v>
      </c>
      <c r="E40" s="29">
        <v>5.1666666666666666E-2</v>
      </c>
      <c r="F40" s="42">
        <v>7.26E-3</v>
      </c>
      <c r="G40" s="29">
        <v>7.4999999999999997E-2</v>
      </c>
      <c r="H40" s="42">
        <v>7.6699999999999997E-3</v>
      </c>
      <c r="I40" s="29">
        <v>5.3333333333333337E-2</v>
      </c>
      <c r="J40" s="42">
        <v>7.0499999999999998E-3</v>
      </c>
      <c r="K40" s="29">
        <v>6.0000000000000005E-2</v>
      </c>
      <c r="L40" s="42">
        <v>7.1099999999999991E-3</v>
      </c>
      <c r="M40" s="15"/>
      <c r="N40" s="17"/>
      <c r="O40" s="15"/>
      <c r="P40" s="17"/>
      <c r="Q40" s="29">
        <v>5.3333333333333337E-2</v>
      </c>
      <c r="R40" s="42">
        <v>7.3800000000000003E-3</v>
      </c>
      <c r="S40" s="29">
        <v>5.6666666666666664E-2</v>
      </c>
      <c r="T40" s="17">
        <v>7.1249999999999985E-3</v>
      </c>
      <c r="U40" s="29">
        <v>6.5000000000000002E-2</v>
      </c>
      <c r="V40" s="42">
        <v>7.0699999999999973E-3</v>
      </c>
      <c r="W40" s="29">
        <v>0</v>
      </c>
      <c r="X40" s="42">
        <v>7.4349999999999998E-3</v>
      </c>
      <c r="Y40" s="35">
        <v>5.6666666666666664E-2</v>
      </c>
      <c r="Z40" s="42">
        <v>7.1849999999999995E-3</v>
      </c>
      <c r="AA40" s="29">
        <v>5.6666666666666664E-2</v>
      </c>
      <c r="AB40" s="42">
        <v>7.1399999999999988E-3</v>
      </c>
      <c r="AC40" s="29">
        <v>1.6666669999999999E-3</v>
      </c>
      <c r="AD40" s="17">
        <v>7.1899999999999993E-3</v>
      </c>
      <c r="AE40" s="29">
        <v>1.1666666666666665E-2</v>
      </c>
      <c r="AF40" s="17">
        <v>7.154999999999999E-3</v>
      </c>
    </row>
    <row r="41" spans="1:32" x14ac:dyDescent="0.35">
      <c r="A41" s="18">
        <v>47</v>
      </c>
      <c r="B41" s="19">
        <f t="shared" si="17"/>
        <v>2.4977856510186007</v>
      </c>
      <c r="C41" s="28">
        <v>0.05</v>
      </c>
      <c r="D41" s="43">
        <v>7.2200000000000007E-3</v>
      </c>
      <c r="E41" s="28">
        <v>5.5E-2</v>
      </c>
      <c r="F41" s="43">
        <v>7.2899999999999987E-3</v>
      </c>
      <c r="G41" s="28">
        <v>8.1666666666666679E-2</v>
      </c>
      <c r="H41" s="43">
        <v>7.3149999999999995E-3</v>
      </c>
      <c r="I41" s="28">
        <v>6.0000000000000005E-2</v>
      </c>
      <c r="J41" s="43">
        <v>6.8799999999999998E-3</v>
      </c>
      <c r="K41" s="28">
        <v>6.0000000000000005E-2</v>
      </c>
      <c r="L41" s="43">
        <v>7.1449999999999986E-3</v>
      </c>
      <c r="M41" s="18"/>
      <c r="N41" s="20"/>
      <c r="O41" s="18"/>
      <c r="P41" s="20"/>
      <c r="Q41" s="28">
        <v>5.8333333333333334E-2</v>
      </c>
      <c r="R41" s="43">
        <v>7.2699999999999987E-3</v>
      </c>
      <c r="S41" s="28">
        <v>9.3333333333333324E-2</v>
      </c>
      <c r="T41" s="20">
        <v>7.045E-3</v>
      </c>
      <c r="U41" s="28">
        <v>9.3333333333333324E-2</v>
      </c>
      <c r="V41" s="43">
        <v>7.1450000000000003E-3</v>
      </c>
      <c r="W41" s="28">
        <v>0</v>
      </c>
      <c r="X41" s="43">
        <v>7.3699999999999998E-3</v>
      </c>
      <c r="Y41" s="36">
        <v>6.0000000000000005E-2</v>
      </c>
      <c r="Z41" s="43">
        <v>7.0699999999999982E-3</v>
      </c>
      <c r="AA41" s="28">
        <v>6.6666666666666666E-2</v>
      </c>
      <c r="AB41" s="43">
        <v>7.1800000000000015E-3</v>
      </c>
      <c r="AC41" s="28">
        <v>1.6666669999999999E-3</v>
      </c>
      <c r="AD41" s="20">
        <v>7.1499999999999984E-3</v>
      </c>
      <c r="AE41" s="28">
        <v>1.6666666666666668E-3</v>
      </c>
      <c r="AF41" s="20">
        <v>7.2099999999999994E-3</v>
      </c>
    </row>
    <row r="42" spans="1:32" x14ac:dyDescent="0.35">
      <c r="A42" s="15">
        <v>49</v>
      </c>
      <c r="B42" s="16">
        <f t="shared" si="17"/>
        <v>2.6040744021257751</v>
      </c>
      <c r="C42" s="29">
        <v>3.1666666666666662E-2</v>
      </c>
      <c r="D42" s="42">
        <v>6.0999999999999995E-3</v>
      </c>
      <c r="E42" s="29">
        <v>3.0000000000000002E-2</v>
      </c>
      <c r="F42" s="42">
        <v>6.2349999999999992E-3</v>
      </c>
      <c r="G42" s="29">
        <v>4.1666666666666664E-2</v>
      </c>
      <c r="H42" s="42">
        <v>6.2500000000000003E-3</v>
      </c>
      <c r="I42" s="29">
        <v>5.3333333333333337E-2</v>
      </c>
      <c r="J42" s="42">
        <v>6.5849999999999988E-3</v>
      </c>
      <c r="K42" s="29">
        <v>3.0000000000000002E-2</v>
      </c>
      <c r="L42" s="42">
        <v>6.1499999999999983E-3</v>
      </c>
      <c r="M42" s="15"/>
      <c r="N42" s="17"/>
      <c r="O42" s="15"/>
      <c r="P42" s="17"/>
      <c r="Q42" s="29">
        <v>3.0000000000000002E-2</v>
      </c>
      <c r="R42" s="42">
        <v>6.1700000000000001E-3</v>
      </c>
      <c r="S42" s="29">
        <v>5.1666666666666666E-2</v>
      </c>
      <c r="T42" s="17">
        <v>6.2999999999999992E-3</v>
      </c>
      <c r="U42" s="29">
        <v>3.833333333333333E-2</v>
      </c>
      <c r="V42" s="42">
        <v>6.0249999999999982E-3</v>
      </c>
      <c r="W42" s="29">
        <v>0</v>
      </c>
      <c r="X42" s="42">
        <v>6.3100000000000005E-3</v>
      </c>
      <c r="Y42" s="35">
        <v>3.833333333333333E-2</v>
      </c>
      <c r="Z42" s="42">
        <v>6.45E-3</v>
      </c>
      <c r="AA42" s="29">
        <v>3.5000000000000003E-2</v>
      </c>
      <c r="AB42" s="42">
        <v>6.2599999999999999E-3</v>
      </c>
      <c r="AC42" s="29">
        <v>0</v>
      </c>
      <c r="AD42" s="17">
        <v>6.1899999999999993E-3</v>
      </c>
      <c r="AE42" s="29">
        <v>5.0000000000000001E-3</v>
      </c>
      <c r="AF42" s="17">
        <v>6.4650000000000011E-3</v>
      </c>
    </row>
    <row r="43" spans="1:32" x14ac:dyDescent="0.35">
      <c r="A43" s="18">
        <v>51</v>
      </c>
      <c r="B43" s="19">
        <f t="shared" si="17"/>
        <v>2.7103631532329495</v>
      </c>
      <c r="C43" s="28">
        <v>3.3333333333333333E-2</v>
      </c>
      <c r="D43" s="43">
        <v>6.1749999999999991E-3</v>
      </c>
      <c r="E43" s="28">
        <v>3.3333333333333333E-2</v>
      </c>
      <c r="F43" s="43">
        <v>6.3199999999999992E-3</v>
      </c>
      <c r="G43" s="28">
        <v>0.05</v>
      </c>
      <c r="H43" s="43">
        <v>6.2399999999999999E-3</v>
      </c>
      <c r="I43" s="28">
        <v>4.6666666666666662E-2</v>
      </c>
      <c r="J43" s="43">
        <v>6.4200000000000004E-3</v>
      </c>
      <c r="K43" s="28">
        <v>4.5000000000000005E-2</v>
      </c>
      <c r="L43" s="43">
        <v>6.2100000000000002E-3</v>
      </c>
      <c r="M43" s="18"/>
      <c r="N43" s="20"/>
      <c r="O43" s="18"/>
      <c r="P43" s="20"/>
      <c r="Q43" s="28">
        <v>4.3333333333333335E-2</v>
      </c>
      <c r="R43" s="43">
        <v>6.2700000000000004E-3</v>
      </c>
      <c r="S43" s="28">
        <v>5.1666666666666666E-2</v>
      </c>
      <c r="T43" s="20">
        <v>6.3299999999999997E-3</v>
      </c>
      <c r="U43" s="28">
        <v>5.1666666666666666E-2</v>
      </c>
      <c r="V43" s="43">
        <v>6.0350000000000004E-3</v>
      </c>
      <c r="W43" s="28">
        <v>1.6666666666666668E-3</v>
      </c>
      <c r="X43" s="43">
        <v>6.3749999999999979E-3</v>
      </c>
      <c r="Y43" s="36">
        <v>4.5000000000000005E-2</v>
      </c>
      <c r="Z43" s="43">
        <v>6.4799999999999988E-3</v>
      </c>
      <c r="AA43" s="28">
        <v>0.05</v>
      </c>
      <c r="AB43" s="43">
        <v>6.304999999999999E-3</v>
      </c>
      <c r="AC43" s="28">
        <v>1.6666669999999999E-3</v>
      </c>
      <c r="AD43" s="20">
        <v>6.2449999999999997E-3</v>
      </c>
      <c r="AE43" s="28">
        <v>1.6666666666666668E-3</v>
      </c>
      <c r="AF43" s="20">
        <v>6.340000000000001E-3</v>
      </c>
    </row>
    <row r="44" spans="1:32" x14ac:dyDescent="0.35">
      <c r="A44" s="15">
        <v>53</v>
      </c>
      <c r="B44" s="16">
        <f t="shared" si="17"/>
        <v>2.8166519043401239</v>
      </c>
      <c r="C44" s="29">
        <v>0.02</v>
      </c>
      <c r="D44" s="42">
        <v>5.4399999999999995E-3</v>
      </c>
      <c r="E44" s="29">
        <v>1.8333333333333333E-2</v>
      </c>
      <c r="F44" s="42">
        <v>5.4099999999999999E-3</v>
      </c>
      <c r="G44" s="29">
        <v>3.5000000000000003E-2</v>
      </c>
      <c r="H44" s="42">
        <v>5.8099999999999992E-3</v>
      </c>
      <c r="I44" s="29">
        <v>2.6666666666666668E-2</v>
      </c>
      <c r="J44" s="42">
        <v>5.4399999999999995E-3</v>
      </c>
      <c r="K44" s="29">
        <v>3.3333333333333333E-2</v>
      </c>
      <c r="L44" s="42">
        <v>5.5250000000000004E-3</v>
      </c>
      <c r="M44" s="15"/>
      <c r="N44" s="17"/>
      <c r="O44" s="15"/>
      <c r="P44" s="17"/>
      <c r="Q44" s="29">
        <v>2.3333333333333331E-2</v>
      </c>
      <c r="R44" s="42">
        <v>5.4200000000000003E-3</v>
      </c>
      <c r="S44" s="29">
        <v>3.6666666666666667E-2</v>
      </c>
      <c r="T44" s="17">
        <v>5.5000000000000005E-3</v>
      </c>
      <c r="U44" s="29">
        <v>3.0000000000000002E-2</v>
      </c>
      <c r="V44" s="42">
        <v>5.2549999999999993E-3</v>
      </c>
      <c r="W44" s="29">
        <v>1.6666666666666668E-3</v>
      </c>
      <c r="X44" s="42">
        <v>5.5350000000000009E-3</v>
      </c>
      <c r="Y44" s="35">
        <v>4.1666666666666664E-2</v>
      </c>
      <c r="Z44" s="42">
        <v>5.6100000000000004E-3</v>
      </c>
      <c r="AA44" s="29">
        <v>4.3333333333333335E-2</v>
      </c>
      <c r="AB44" s="42">
        <v>5.5699999999999994E-3</v>
      </c>
      <c r="AC44" s="29">
        <v>5.0000000000000001E-3</v>
      </c>
      <c r="AD44" s="17">
        <v>5.6349999999999994E-3</v>
      </c>
      <c r="AE44" s="29">
        <v>3.3333333333333335E-3</v>
      </c>
      <c r="AF44" s="17">
        <v>5.5200000000000015E-3</v>
      </c>
    </row>
    <row r="45" spans="1:32" ht="15" thickBot="1" x14ac:dyDescent="0.4">
      <c r="A45" s="21">
        <v>55</v>
      </c>
      <c r="B45" s="22">
        <f t="shared" si="17"/>
        <v>2.9229406554472983</v>
      </c>
      <c r="C45" s="30">
        <v>0.02</v>
      </c>
      <c r="D45" s="44">
        <v>4.6099999999999995E-3</v>
      </c>
      <c r="E45" s="30">
        <v>1.6666666666666666E-2</v>
      </c>
      <c r="F45" s="44">
        <v>4.8300000000000001E-3</v>
      </c>
      <c r="G45" s="30">
        <v>2.8333333333333332E-2</v>
      </c>
      <c r="H45" s="44">
        <v>5.5849999999999997E-3</v>
      </c>
      <c r="I45" s="30">
        <v>2.1666666666666667E-2</v>
      </c>
      <c r="J45" s="44">
        <v>5.3950000000000014E-3</v>
      </c>
      <c r="K45" s="30">
        <v>2.3333333333333331E-2</v>
      </c>
      <c r="L45" s="44">
        <v>5.4949999999999999E-3</v>
      </c>
      <c r="M45" s="21"/>
      <c r="N45" s="23"/>
      <c r="O45" s="21"/>
      <c r="P45" s="23"/>
      <c r="Q45" s="30">
        <v>3.0000000000000002E-2</v>
      </c>
      <c r="R45" s="44">
        <v>4.7549999999999988E-3</v>
      </c>
      <c r="S45" s="30">
        <v>2.3333333333333331E-2</v>
      </c>
      <c r="T45" s="23">
        <v>4.7199999999999994E-3</v>
      </c>
      <c r="U45" s="30">
        <v>1.8333333333333333E-2</v>
      </c>
      <c r="V45" s="44">
        <v>4.814999999999999E-3</v>
      </c>
      <c r="W45" s="30">
        <v>1.6666666666666668E-3</v>
      </c>
      <c r="X45" s="44">
        <v>5.0900000000000008E-3</v>
      </c>
      <c r="Y45" s="39">
        <v>3.5000000000000003E-2</v>
      </c>
      <c r="Z45" s="44">
        <v>4.79E-3</v>
      </c>
      <c r="AA45" s="30">
        <v>2.8333333333333332E-2</v>
      </c>
      <c r="AB45" s="44">
        <v>4.9849999999999998E-3</v>
      </c>
      <c r="AC45" s="30">
        <v>0</v>
      </c>
      <c r="AD45" s="23">
        <v>5.6599999999999984E-3</v>
      </c>
      <c r="AE45" s="30">
        <v>5.0000000000000001E-3</v>
      </c>
      <c r="AF45" s="23">
        <v>5.3999999999999994E-3</v>
      </c>
    </row>
    <row r="46" spans="1:32" x14ac:dyDescent="0.35">
      <c r="I46" s="2"/>
      <c r="J46" s="2"/>
    </row>
    <row r="47" spans="1:32" x14ac:dyDescent="0.35">
      <c r="A47" s="4" t="s">
        <v>21</v>
      </c>
      <c r="B47" s="4" t="s">
        <v>20</v>
      </c>
      <c r="C47" s="4" t="s">
        <v>19</v>
      </c>
      <c r="E47" s="31" t="s">
        <v>23</v>
      </c>
      <c r="G47" s="31" t="s">
        <v>27</v>
      </c>
    </row>
    <row r="48" spans="1:32" x14ac:dyDescent="0.35">
      <c r="E48" s="4" t="s">
        <v>42</v>
      </c>
      <c r="AE48" t="s">
        <v>41</v>
      </c>
    </row>
    <row r="49" spans="1:8" x14ac:dyDescent="0.35">
      <c r="A49" s="4">
        <f>B49*1129</f>
        <v>0</v>
      </c>
      <c r="B49" s="4">
        <v>0</v>
      </c>
      <c r="C49" s="4">
        <v>5.4999999999999997E-3</v>
      </c>
      <c r="E49" s="4">
        <v>7.3700000000000002E-2</v>
      </c>
      <c r="F49" s="4">
        <f>E49*180</f>
        <v>13.266</v>
      </c>
      <c r="G49" s="4">
        <f>E49/374*315</f>
        <v>6.2073529411764708E-2</v>
      </c>
      <c r="H49" s="4">
        <f>A49/60</f>
        <v>0</v>
      </c>
    </row>
    <row r="50" spans="1:8" x14ac:dyDescent="0.35">
      <c r="A50" s="4">
        <f t="shared" ref="A50:A77" si="18">B50*1129</f>
        <v>180</v>
      </c>
      <c r="B50" s="4">
        <v>0.15943312666076173</v>
      </c>
      <c r="C50" s="4">
        <v>5.4999999999999997E-3</v>
      </c>
      <c r="E50" s="4">
        <v>7.3700000000000002E-2</v>
      </c>
      <c r="F50" s="4">
        <f>E50*180</f>
        <v>13.266</v>
      </c>
      <c r="G50" s="4">
        <f t="shared" ref="G50:G77" si="19">E50/374*315</f>
        <v>6.2073529411764708E-2</v>
      </c>
      <c r="H50" s="4">
        <f t="shared" ref="H50:H77" si="20">A50/60</f>
        <v>3</v>
      </c>
    </row>
    <row r="51" spans="1:8" x14ac:dyDescent="0.35">
      <c r="A51" s="4">
        <f t="shared" si="18"/>
        <v>180</v>
      </c>
      <c r="B51" s="4">
        <v>0.15943312666076173</v>
      </c>
      <c r="C51" s="4">
        <v>6.9877492509689823E-3</v>
      </c>
      <c r="E51" s="4">
        <v>9.3635999999999997E-2</v>
      </c>
      <c r="F51" s="4">
        <f>E51*240</f>
        <v>22.472639999999998</v>
      </c>
      <c r="G51" s="4">
        <f t="shared" si="19"/>
        <v>7.8864545454545451E-2</v>
      </c>
      <c r="H51" s="4">
        <f t="shared" si="20"/>
        <v>3</v>
      </c>
    </row>
    <row r="52" spans="1:8" x14ac:dyDescent="0.35">
      <c r="A52" s="4">
        <f t="shared" si="18"/>
        <v>420</v>
      </c>
      <c r="B52" s="4">
        <v>0.37201062887511072</v>
      </c>
      <c r="C52" s="4">
        <v>6.9877492509689823E-3</v>
      </c>
      <c r="E52" s="4">
        <v>9.3635999999999997E-2</v>
      </c>
      <c r="F52" s="4">
        <f t="shared" ref="F52:F77" si="21">E52*240</f>
        <v>22.472639999999998</v>
      </c>
      <c r="G52" s="4">
        <f t="shared" si="19"/>
        <v>7.8864545454545451E-2</v>
      </c>
      <c r="H52" s="4">
        <f t="shared" si="20"/>
        <v>7</v>
      </c>
    </row>
    <row r="53" spans="1:8" x14ac:dyDescent="0.35">
      <c r="A53" s="4">
        <f t="shared" si="18"/>
        <v>420</v>
      </c>
      <c r="B53" s="4">
        <v>0.37201062887511072</v>
      </c>
      <c r="C53" s="4">
        <v>8.4754985019379649E-3</v>
      </c>
      <c r="E53" s="4">
        <v>0.11357200000000001</v>
      </c>
      <c r="F53" s="4">
        <f t="shared" si="21"/>
        <v>27.257280000000002</v>
      </c>
      <c r="G53" s="4">
        <f t="shared" si="19"/>
        <v>9.5655561497326208E-2</v>
      </c>
      <c r="H53" s="4">
        <f t="shared" si="20"/>
        <v>7</v>
      </c>
    </row>
    <row r="54" spans="1:8" x14ac:dyDescent="0.35">
      <c r="A54" s="4">
        <f t="shared" si="18"/>
        <v>660</v>
      </c>
      <c r="B54" s="4">
        <v>0.58458813108945973</v>
      </c>
      <c r="C54" s="4">
        <v>8.4754985019379649E-3</v>
      </c>
      <c r="E54" s="4">
        <v>0.11357200000000001</v>
      </c>
      <c r="F54" s="4">
        <f t="shared" si="21"/>
        <v>27.257280000000002</v>
      </c>
      <c r="G54" s="4">
        <f t="shared" si="19"/>
        <v>9.5655561497326208E-2</v>
      </c>
      <c r="H54" s="4">
        <f t="shared" si="20"/>
        <v>11</v>
      </c>
    </row>
    <row r="55" spans="1:8" x14ac:dyDescent="0.35">
      <c r="A55" s="4">
        <f t="shared" si="18"/>
        <v>660</v>
      </c>
      <c r="B55" s="4">
        <v>0.58458813108945973</v>
      </c>
      <c r="C55" s="4">
        <v>9.9632477529069483E-3</v>
      </c>
      <c r="E55" s="4">
        <v>0.13350799999999999</v>
      </c>
      <c r="F55" s="4">
        <f t="shared" si="21"/>
        <v>32.041919999999998</v>
      </c>
      <c r="G55" s="4">
        <f t="shared" si="19"/>
        <v>0.11244657754010695</v>
      </c>
      <c r="H55" s="4">
        <f t="shared" si="20"/>
        <v>11</v>
      </c>
    </row>
    <row r="56" spans="1:8" x14ac:dyDescent="0.35">
      <c r="A56" s="4">
        <f t="shared" si="18"/>
        <v>899.99999999999989</v>
      </c>
      <c r="B56" s="4">
        <v>0.79716563330380863</v>
      </c>
      <c r="C56" s="4">
        <v>9.9632477529069483E-3</v>
      </c>
      <c r="E56" s="4">
        <v>0.13350799999999999</v>
      </c>
      <c r="F56" s="4">
        <f t="shared" si="21"/>
        <v>32.041919999999998</v>
      </c>
      <c r="G56" s="4">
        <f t="shared" si="19"/>
        <v>0.11244657754010695</v>
      </c>
      <c r="H56" s="4">
        <f t="shared" si="20"/>
        <v>14.999999999999998</v>
      </c>
    </row>
    <row r="57" spans="1:8" x14ac:dyDescent="0.35">
      <c r="A57" s="4">
        <f t="shared" si="18"/>
        <v>899.99999999999989</v>
      </c>
      <c r="B57" s="4">
        <v>0.79716563330380863</v>
      </c>
      <c r="C57" s="4">
        <v>1.145099700387593E-2</v>
      </c>
      <c r="E57" s="4">
        <v>0.153443</v>
      </c>
      <c r="F57" s="4">
        <f t="shared" si="21"/>
        <v>36.826319999999996</v>
      </c>
      <c r="G57" s="4">
        <f t="shared" si="19"/>
        <v>0.12923675133689841</v>
      </c>
      <c r="H57" s="4">
        <f t="shared" si="20"/>
        <v>14.999999999999998</v>
      </c>
    </row>
    <row r="58" spans="1:8" x14ac:dyDescent="0.35">
      <c r="A58" s="4">
        <f t="shared" si="18"/>
        <v>1140</v>
      </c>
      <c r="B58" s="4">
        <v>1.0097431355181576</v>
      </c>
      <c r="C58" s="4">
        <v>1.145099700387593E-2</v>
      </c>
      <c r="E58" s="4">
        <v>0.153443</v>
      </c>
      <c r="F58" s="4">
        <f t="shared" si="21"/>
        <v>36.826319999999996</v>
      </c>
      <c r="G58" s="4">
        <f t="shared" si="19"/>
        <v>0.12923675133689841</v>
      </c>
      <c r="H58" s="4">
        <f t="shared" si="20"/>
        <v>19</v>
      </c>
    </row>
    <row r="59" spans="1:8" x14ac:dyDescent="0.35">
      <c r="A59" s="4">
        <f t="shared" si="18"/>
        <v>1140</v>
      </c>
      <c r="B59" s="4">
        <v>1.0097431355181576</v>
      </c>
      <c r="C59" s="4">
        <v>1.2500000000000001E-2</v>
      </c>
      <c r="E59" s="4">
        <v>0.16750000000000001</v>
      </c>
      <c r="F59" s="4">
        <f t="shared" si="21"/>
        <v>40.200000000000003</v>
      </c>
      <c r="G59" s="4">
        <f t="shared" si="19"/>
        <v>0.14107620320855616</v>
      </c>
      <c r="H59" s="4">
        <f t="shared" si="20"/>
        <v>19</v>
      </c>
    </row>
    <row r="60" spans="1:8" x14ac:dyDescent="0.35">
      <c r="A60" s="4">
        <f t="shared" si="18"/>
        <v>1380</v>
      </c>
      <c r="B60" s="4">
        <v>1.2223206377325067</v>
      </c>
      <c r="C60" s="4">
        <v>1.2500000000000001E-2</v>
      </c>
      <c r="E60" s="4">
        <v>0.16750000000000001</v>
      </c>
      <c r="F60" s="4">
        <f t="shared" si="21"/>
        <v>40.200000000000003</v>
      </c>
      <c r="G60" s="4">
        <f t="shared" si="19"/>
        <v>0.14107620320855616</v>
      </c>
      <c r="H60" s="4">
        <f t="shared" si="20"/>
        <v>23</v>
      </c>
    </row>
    <row r="61" spans="1:8" x14ac:dyDescent="0.35">
      <c r="A61" s="4">
        <f t="shared" si="18"/>
        <v>1380</v>
      </c>
      <c r="B61" s="4">
        <v>1.2223206377325067</v>
      </c>
      <c r="C61" s="4">
        <v>1.1624853381782952E-2</v>
      </c>
      <c r="E61" s="4">
        <v>0.15577299999999999</v>
      </c>
      <c r="F61" s="4">
        <f t="shared" si="21"/>
        <v>37.38552</v>
      </c>
      <c r="G61" s="4">
        <f t="shared" si="19"/>
        <v>0.13119918449197862</v>
      </c>
      <c r="H61" s="4">
        <f t="shared" si="20"/>
        <v>23</v>
      </c>
    </row>
    <row r="62" spans="1:8" x14ac:dyDescent="0.35">
      <c r="A62" s="4">
        <f t="shared" si="18"/>
        <v>1620</v>
      </c>
      <c r="B62" s="4">
        <v>1.4348981399468557</v>
      </c>
      <c r="C62" s="4">
        <v>1.1624853381782952E-2</v>
      </c>
      <c r="E62" s="4">
        <v>0.15577299999999999</v>
      </c>
      <c r="F62" s="4">
        <f t="shared" si="21"/>
        <v>37.38552</v>
      </c>
      <c r="G62" s="4">
        <f t="shared" si="19"/>
        <v>0.13119918449197862</v>
      </c>
      <c r="H62" s="4">
        <f t="shared" si="20"/>
        <v>27</v>
      </c>
    </row>
    <row r="63" spans="1:8" x14ac:dyDescent="0.35">
      <c r="A63" s="4">
        <f t="shared" si="18"/>
        <v>1620</v>
      </c>
      <c r="B63" s="4">
        <v>1.4348981399468557</v>
      </c>
      <c r="C63" s="4">
        <v>1.0749706763565904E-2</v>
      </c>
      <c r="E63" s="4">
        <v>0.14404600000000001</v>
      </c>
      <c r="F63" s="4">
        <f t="shared" si="21"/>
        <v>34.571040000000004</v>
      </c>
      <c r="G63" s="4">
        <f t="shared" si="19"/>
        <v>0.12132216577540107</v>
      </c>
      <c r="H63" s="4">
        <f t="shared" si="20"/>
        <v>27</v>
      </c>
    </row>
    <row r="64" spans="1:8" x14ac:dyDescent="0.35">
      <c r="A64" s="4">
        <f t="shared" si="18"/>
        <v>1860</v>
      </c>
      <c r="B64" s="4">
        <v>1.6474756421612047</v>
      </c>
      <c r="C64" s="4">
        <v>1.0749706763565904E-2</v>
      </c>
      <c r="E64" s="4">
        <v>0.14404600000000001</v>
      </c>
      <c r="F64" s="4">
        <f t="shared" si="21"/>
        <v>34.571040000000004</v>
      </c>
      <c r="G64" s="4">
        <f t="shared" si="19"/>
        <v>0.12132216577540107</v>
      </c>
      <c r="H64" s="4">
        <f t="shared" si="20"/>
        <v>31</v>
      </c>
    </row>
    <row r="65" spans="1:8" x14ac:dyDescent="0.35">
      <c r="A65" s="4">
        <f t="shared" si="18"/>
        <v>1860</v>
      </c>
      <c r="B65" s="4">
        <v>1.6474756421612047</v>
      </c>
      <c r="C65" s="4">
        <v>9.8745601453488555E-3</v>
      </c>
      <c r="E65" s="4">
        <v>0.13231899999999999</v>
      </c>
      <c r="F65" s="4">
        <f t="shared" si="21"/>
        <v>31.756559999999997</v>
      </c>
      <c r="G65" s="4">
        <f t="shared" si="19"/>
        <v>0.11144514705882352</v>
      </c>
      <c r="H65" s="4">
        <f t="shared" si="20"/>
        <v>31</v>
      </c>
    </row>
    <row r="66" spans="1:8" x14ac:dyDescent="0.35">
      <c r="A66" s="4">
        <f t="shared" si="18"/>
        <v>2100</v>
      </c>
      <c r="B66" s="4">
        <v>1.8600531443755537</v>
      </c>
      <c r="C66" s="4">
        <v>9.8745601453488555E-3</v>
      </c>
      <c r="E66" s="4">
        <v>0.13231899999999999</v>
      </c>
      <c r="F66" s="4">
        <f t="shared" si="21"/>
        <v>31.756559999999997</v>
      </c>
      <c r="G66" s="4">
        <f t="shared" si="19"/>
        <v>0.11144514705882352</v>
      </c>
      <c r="H66" s="4">
        <f t="shared" si="20"/>
        <v>35</v>
      </c>
    </row>
    <row r="67" spans="1:8" x14ac:dyDescent="0.35">
      <c r="A67" s="4">
        <f t="shared" si="18"/>
        <v>2100</v>
      </c>
      <c r="B67" s="4">
        <v>1.8600531443755537</v>
      </c>
      <c r="C67" s="4">
        <v>8.9994135271318065E-3</v>
      </c>
      <c r="E67" s="4">
        <v>0.120592</v>
      </c>
      <c r="F67" s="4">
        <f t="shared" si="21"/>
        <v>28.942080000000001</v>
      </c>
      <c r="G67" s="4">
        <f t="shared" si="19"/>
        <v>0.101568128342246</v>
      </c>
      <c r="H67" s="4">
        <f t="shared" si="20"/>
        <v>35</v>
      </c>
    </row>
    <row r="68" spans="1:8" x14ac:dyDescent="0.35">
      <c r="A68" s="4">
        <f t="shared" si="18"/>
        <v>2340</v>
      </c>
      <c r="B68" s="4">
        <v>2.0726306465899027</v>
      </c>
      <c r="C68" s="4">
        <v>8.9994135271318065E-3</v>
      </c>
      <c r="E68" s="4">
        <v>0.120592</v>
      </c>
      <c r="F68" s="4">
        <f t="shared" si="21"/>
        <v>28.942080000000001</v>
      </c>
      <c r="G68" s="4">
        <f t="shared" si="19"/>
        <v>0.101568128342246</v>
      </c>
      <c r="H68" s="4">
        <f t="shared" si="20"/>
        <v>39</v>
      </c>
    </row>
    <row r="69" spans="1:8" x14ac:dyDescent="0.35">
      <c r="A69" s="4">
        <f t="shared" si="18"/>
        <v>2340</v>
      </c>
      <c r="B69" s="4">
        <v>2.0726306465899027</v>
      </c>
      <c r="C69" s="4">
        <v>8.1242669089147592E-3</v>
      </c>
      <c r="E69" s="4">
        <v>0.108865</v>
      </c>
      <c r="F69" s="4">
        <f t="shared" si="21"/>
        <v>26.127600000000001</v>
      </c>
      <c r="G69" s="4">
        <f t="shared" si="19"/>
        <v>9.1691109625668454E-2</v>
      </c>
      <c r="H69" s="4">
        <f t="shared" si="20"/>
        <v>39</v>
      </c>
    </row>
    <row r="70" spans="1:8" x14ac:dyDescent="0.35">
      <c r="A70" s="4">
        <f t="shared" si="18"/>
        <v>2580</v>
      </c>
      <c r="B70" s="4">
        <v>2.2852081488042515</v>
      </c>
      <c r="C70" s="4">
        <v>8.1242669089147592E-3</v>
      </c>
      <c r="E70" s="4">
        <v>0.108865</v>
      </c>
      <c r="F70" s="4">
        <f t="shared" si="21"/>
        <v>26.127600000000001</v>
      </c>
      <c r="G70" s="4">
        <f t="shared" si="19"/>
        <v>9.1691109625668454E-2</v>
      </c>
      <c r="H70" s="4">
        <f t="shared" si="20"/>
        <v>43</v>
      </c>
    </row>
    <row r="71" spans="1:8" x14ac:dyDescent="0.35">
      <c r="A71" s="4">
        <f t="shared" si="18"/>
        <v>2580</v>
      </c>
      <c r="B71" s="4">
        <v>2.2852081488042515</v>
      </c>
      <c r="C71" s="4">
        <v>7.2491202906977111E-3</v>
      </c>
      <c r="E71" s="4">
        <v>9.7138000000000002E-2</v>
      </c>
      <c r="F71" s="4">
        <f t="shared" si="21"/>
        <v>23.313120000000001</v>
      </c>
      <c r="G71" s="4">
        <f t="shared" si="19"/>
        <v>8.181409090909092E-2</v>
      </c>
      <c r="H71" s="4">
        <f t="shared" si="20"/>
        <v>43</v>
      </c>
    </row>
    <row r="72" spans="1:8" x14ac:dyDescent="0.35">
      <c r="A72" s="4">
        <f t="shared" si="18"/>
        <v>2820</v>
      </c>
      <c r="B72" s="4">
        <v>2.4977856510186007</v>
      </c>
      <c r="C72" s="4">
        <v>7.2491202906977111E-3</v>
      </c>
      <c r="E72" s="4">
        <v>9.7138000000000002E-2</v>
      </c>
      <c r="F72" s="4">
        <f t="shared" si="21"/>
        <v>23.313120000000001</v>
      </c>
      <c r="G72" s="4">
        <f t="shared" si="19"/>
        <v>8.181409090909092E-2</v>
      </c>
      <c r="H72" s="4">
        <f t="shared" si="20"/>
        <v>47</v>
      </c>
    </row>
    <row r="73" spans="1:8" x14ac:dyDescent="0.35">
      <c r="A73" s="4">
        <f t="shared" si="18"/>
        <v>2820</v>
      </c>
      <c r="B73" s="4">
        <v>2.4977856510186007</v>
      </c>
      <c r="C73" s="4">
        <v>6.373973672480663E-3</v>
      </c>
      <c r="E73" s="4">
        <v>8.5411000000000001E-2</v>
      </c>
      <c r="F73" s="4">
        <f t="shared" si="21"/>
        <v>20.498640000000002</v>
      </c>
      <c r="G73" s="4">
        <f t="shared" si="19"/>
        <v>7.1937072192513371E-2</v>
      </c>
      <c r="H73" s="4">
        <f t="shared" si="20"/>
        <v>47</v>
      </c>
    </row>
    <row r="74" spans="1:8" x14ac:dyDescent="0.35">
      <c r="A74" s="4">
        <f t="shared" si="18"/>
        <v>3060</v>
      </c>
      <c r="B74" s="4">
        <v>2.7103631532329495</v>
      </c>
      <c r="C74" s="4">
        <v>6.373973672480663E-3</v>
      </c>
      <c r="E74" s="4">
        <v>8.5411000000000001E-2</v>
      </c>
      <c r="F74" s="4">
        <f t="shared" si="21"/>
        <v>20.498640000000002</v>
      </c>
      <c r="G74" s="4">
        <f t="shared" si="19"/>
        <v>7.1937072192513371E-2</v>
      </c>
      <c r="H74" s="4">
        <f t="shared" si="20"/>
        <v>51</v>
      </c>
    </row>
    <row r="75" spans="1:8" x14ac:dyDescent="0.35">
      <c r="A75" s="4">
        <f t="shared" si="18"/>
        <v>3060</v>
      </c>
      <c r="B75" s="4">
        <v>2.7103631532329495</v>
      </c>
      <c r="C75" s="4">
        <v>5.498827054263614E-3</v>
      </c>
      <c r="E75" s="4">
        <v>0</v>
      </c>
      <c r="F75" s="4">
        <f t="shared" si="21"/>
        <v>0</v>
      </c>
      <c r="G75" s="4">
        <f t="shared" si="19"/>
        <v>0</v>
      </c>
      <c r="H75" s="4">
        <f t="shared" si="20"/>
        <v>51</v>
      </c>
    </row>
    <row r="76" spans="1:8" x14ac:dyDescent="0.35">
      <c r="A76" s="4">
        <f t="shared" si="18"/>
        <v>3300</v>
      </c>
      <c r="B76" s="4">
        <v>2.9229406554472983</v>
      </c>
      <c r="C76" s="4">
        <v>5.498827054263614E-3</v>
      </c>
      <c r="E76" s="4">
        <v>0</v>
      </c>
      <c r="F76" s="4">
        <f t="shared" si="21"/>
        <v>0</v>
      </c>
      <c r="G76" s="4">
        <f t="shared" si="19"/>
        <v>0</v>
      </c>
      <c r="H76" s="4">
        <f t="shared" si="20"/>
        <v>55</v>
      </c>
    </row>
    <row r="77" spans="1:8" x14ac:dyDescent="0.35">
      <c r="A77" s="4">
        <f t="shared" si="18"/>
        <v>3300</v>
      </c>
      <c r="B77" s="4">
        <v>2.9229406554472983</v>
      </c>
      <c r="C77" s="4">
        <v>5.4999999999999997E-3</v>
      </c>
      <c r="E77" s="4">
        <v>0</v>
      </c>
      <c r="F77" s="4">
        <f t="shared" si="21"/>
        <v>0</v>
      </c>
      <c r="G77" s="4">
        <f t="shared" si="19"/>
        <v>0</v>
      </c>
      <c r="H77" s="4">
        <f t="shared" si="20"/>
        <v>55</v>
      </c>
    </row>
    <row r="78" spans="1:8" x14ac:dyDescent="0.35">
      <c r="E78" s="4" t="s">
        <v>26</v>
      </c>
      <c r="F78" s="31">
        <f>SUM(F49:F77)/2</f>
        <v>374.65872000000007</v>
      </c>
    </row>
  </sheetData>
  <mergeCells count="122">
    <mergeCell ref="AE5:AF5"/>
    <mergeCell ref="U1:W1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K6:L6"/>
    <mergeCell ref="M6:N6"/>
    <mergeCell ref="AA8:AB8"/>
    <mergeCell ref="AC8:AD8"/>
    <mergeCell ref="U5:V5"/>
    <mergeCell ref="W5:X5"/>
    <mergeCell ref="Y5:Z5"/>
    <mergeCell ref="AA5:AB5"/>
    <mergeCell ref="AC5:AD5"/>
    <mergeCell ref="S9:T9"/>
    <mergeCell ref="U9:V9"/>
    <mergeCell ref="W9:X9"/>
    <mergeCell ref="Y9:Z9"/>
    <mergeCell ref="AA6:AB6"/>
    <mergeCell ref="AC6:AD6"/>
    <mergeCell ref="AE6:AF6"/>
    <mergeCell ref="A8:B8"/>
    <mergeCell ref="C8:D8"/>
    <mergeCell ref="E8:F8"/>
    <mergeCell ref="G8:H8"/>
    <mergeCell ref="I8:J8"/>
    <mergeCell ref="K8:L8"/>
    <mergeCell ref="M8:N8"/>
    <mergeCell ref="O6:P6"/>
    <mergeCell ref="Q6:R6"/>
    <mergeCell ref="S6:T6"/>
    <mergeCell ref="U6:V6"/>
    <mergeCell ref="W6:X6"/>
    <mergeCell ref="Y6:Z6"/>
    <mergeCell ref="C6:D6"/>
    <mergeCell ref="E6:F6"/>
    <mergeCell ref="G6:H6"/>
    <mergeCell ref="I6:J6"/>
    <mergeCell ref="G13:H13"/>
    <mergeCell ref="I13:J13"/>
    <mergeCell ref="K13:L13"/>
    <mergeCell ref="M13:N13"/>
    <mergeCell ref="O13:P13"/>
    <mergeCell ref="O9:P9"/>
    <mergeCell ref="Q9:R9"/>
    <mergeCell ref="AE8:AF8"/>
    <mergeCell ref="A9:B9"/>
    <mergeCell ref="C9:D9"/>
    <mergeCell ref="E9:F9"/>
    <mergeCell ref="G9:H9"/>
    <mergeCell ref="I9:J9"/>
    <mergeCell ref="K9:L9"/>
    <mergeCell ref="M9:N9"/>
    <mergeCell ref="O8:P8"/>
    <mergeCell ref="Q8:R8"/>
    <mergeCell ref="S8:T8"/>
    <mergeCell ref="U8:V8"/>
    <mergeCell ref="W8:X8"/>
    <mergeCell ref="Y8:Z8"/>
    <mergeCell ref="AA9:AB9"/>
    <mergeCell ref="AC9:AD9"/>
    <mergeCell ref="AE9:AF9"/>
    <mergeCell ref="U14:V14"/>
    <mergeCell ref="W14:X14"/>
    <mergeCell ref="Y14:Z14"/>
    <mergeCell ref="AA14:AB14"/>
    <mergeCell ref="AC14:AD14"/>
    <mergeCell ref="AE14:AF14"/>
    <mergeCell ref="AE13:AF13"/>
    <mergeCell ref="C14:D14"/>
    <mergeCell ref="E14:F14"/>
    <mergeCell ref="G14:H14"/>
    <mergeCell ref="I14:J14"/>
    <mergeCell ref="K14:L14"/>
    <mergeCell ref="M14:N14"/>
    <mergeCell ref="O14:P14"/>
    <mergeCell ref="Q14:R14"/>
    <mergeCell ref="S14:T14"/>
    <mergeCell ref="Q13:R13"/>
    <mergeCell ref="U13:V13"/>
    <mergeCell ref="W13:X13"/>
    <mergeCell ref="Y13:Z13"/>
    <mergeCell ref="AA13:AB13"/>
    <mergeCell ref="AC13:AD13"/>
    <mergeCell ref="C13:D13"/>
    <mergeCell ref="E13:F13"/>
    <mergeCell ref="C16:D16"/>
    <mergeCell ref="E16:F16"/>
    <mergeCell ref="G16:H16"/>
    <mergeCell ref="I16:J16"/>
    <mergeCell ref="K16:L16"/>
    <mergeCell ref="M16:N16"/>
    <mergeCell ref="O16:P16"/>
    <mergeCell ref="O15:P15"/>
    <mergeCell ref="Q15:R15"/>
    <mergeCell ref="C15:D15"/>
    <mergeCell ref="E15:F15"/>
    <mergeCell ref="G15:H15"/>
    <mergeCell ref="I15:J15"/>
    <mergeCell ref="K15:L15"/>
    <mergeCell ref="M15:N15"/>
    <mergeCell ref="AC16:AD16"/>
    <mergeCell ref="AE16:AF16"/>
    <mergeCell ref="Q16:R16"/>
    <mergeCell ref="S16:T16"/>
    <mergeCell ref="U16:V16"/>
    <mergeCell ref="W16:X16"/>
    <mergeCell ref="Y16:Z16"/>
    <mergeCell ref="AA16:AB16"/>
    <mergeCell ref="AA15:AB15"/>
    <mergeCell ref="AC15:AD15"/>
    <mergeCell ref="AE15:AF15"/>
    <mergeCell ref="S15:T15"/>
    <mergeCell ref="U15:V15"/>
    <mergeCell ref="W15:X15"/>
    <mergeCell ref="Y15:Z15"/>
  </mergeCells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4</vt:i4>
      </vt:variant>
    </vt:vector>
  </HeadingPairs>
  <TitlesOfParts>
    <vt:vector size="6" baseType="lpstr">
      <vt:lpstr>Sheet1</vt:lpstr>
      <vt:lpstr>Tabelle1</vt:lpstr>
      <vt:lpstr>S0</vt:lpstr>
      <vt:lpstr>Target_in_total</vt:lpstr>
      <vt:lpstr>Wtrap</vt:lpstr>
      <vt:lpstr>ρp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Roth Anita Hélène</dc:creator>
  <cp:lastModifiedBy>Anita Roth</cp:lastModifiedBy>
  <cp:lastPrinted>2018-09-27T18:41:57Z</cp:lastPrinted>
  <dcterms:created xsi:type="dcterms:W3CDTF">2017-07-27T12:58:28Z</dcterms:created>
  <dcterms:modified xsi:type="dcterms:W3CDTF">2018-12-22T16:30:38Z</dcterms:modified>
</cp:coreProperties>
</file>