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F42F7CC2-8BA2-034B-8CC9-71393FBA8C47}" xr6:coauthVersionLast="47" xr6:coauthVersionMax="47" xr10:uidLastSave="{00000000-0000-0000-0000-000000000000}"/>
  <bookViews>
    <workbookView xWindow="4440" yWindow="800" windowWidth="24960" windowHeight="18080" activeTab="2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Sheet2!$A$1:$Q$52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4" l="1"/>
  <c r="C12" i="14"/>
  <c r="C11" i="14"/>
  <c r="C10" i="14"/>
  <c r="L2" i="17"/>
  <c r="N2" i="17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L3" i="17"/>
  <c r="N3" i="17" s="1"/>
  <c r="L4" i="17"/>
  <c r="L5" i="17"/>
  <c r="L6" i="17"/>
  <c r="N6" i="17" s="1"/>
  <c r="L11" i="17"/>
  <c r="N11" i="17" s="1"/>
  <c r="L12" i="17"/>
  <c r="N12" i="17" s="1"/>
  <c r="L13" i="17"/>
  <c r="N13" i="17" s="1"/>
  <c r="L14" i="17"/>
  <c r="N14" i="17" s="1"/>
  <c r="H24" i="17"/>
  <c r="C14" i="14"/>
  <c r="H23" i="17"/>
  <c r="H22" i="17"/>
  <c r="H21" i="17"/>
  <c r="H20" i="17"/>
  <c r="L20" i="17" s="1"/>
  <c r="H19" i="17"/>
  <c r="H18" i="17"/>
  <c r="H17" i="17"/>
  <c r="L17" i="17" s="1"/>
  <c r="H16" i="17"/>
  <c r="L16" i="17" s="1"/>
  <c r="H15" i="17"/>
  <c r="D15" i="17"/>
  <c r="L15" i="17" s="1"/>
  <c r="D18" i="17"/>
  <c r="D21" i="17"/>
  <c r="D22" i="17"/>
  <c r="D3" i="17"/>
  <c r="D4" i="17"/>
  <c r="N4" i="17" s="1"/>
  <c r="D5" i="17"/>
  <c r="N5" i="17" s="1"/>
  <c r="D6" i="17"/>
  <c r="D7" i="17"/>
  <c r="L7" i="17" s="1"/>
  <c r="N7" i="17" s="1"/>
  <c r="D8" i="17"/>
  <c r="L8" i="17" s="1"/>
  <c r="N8" i="17" s="1"/>
  <c r="D10" i="17"/>
  <c r="L10" i="17" s="1"/>
  <c r="N10" i="17" s="1"/>
  <c r="D11" i="17"/>
  <c r="D13" i="17"/>
  <c r="D14" i="17"/>
  <c r="D2" i="17"/>
  <c r="F24" i="17"/>
  <c r="D24" i="17" s="1"/>
  <c r="L24" i="17" s="1"/>
  <c r="F23" i="17"/>
  <c r="D23" i="17" s="1"/>
  <c r="L23" i="17" s="1"/>
  <c r="F20" i="17"/>
  <c r="D20" i="17" s="1"/>
  <c r="F19" i="17"/>
  <c r="D19" i="17" s="1"/>
  <c r="F17" i="17"/>
  <c r="D17" i="17" s="1"/>
  <c r="F16" i="17"/>
  <c r="D16" i="17" s="1"/>
  <c r="M14" i="17"/>
  <c r="H14" i="17"/>
  <c r="F12" i="17"/>
  <c r="D12" i="17" s="1"/>
  <c r="F9" i="17"/>
  <c r="D9" i="17" s="1"/>
  <c r="L9" i="17" s="1"/>
  <c r="N9" i="17" s="1"/>
  <c r="Q19" i="2"/>
  <c r="Q18" i="2"/>
  <c r="P10" i="2"/>
  <c r="Q10" i="2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9" i="17" l="1"/>
  <c r="L18" i="17"/>
  <c r="L22" i="17"/>
  <c r="L21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52" i="2"/>
  <c r="K51" i="2"/>
  <c r="K50" i="2"/>
  <c r="K49" i="2"/>
  <c r="K48" i="2"/>
  <c r="K47" i="2"/>
  <c r="K46" i="2"/>
  <c r="K45" i="2"/>
  <c r="K44" i="2"/>
  <c r="K43" i="2"/>
  <c r="N43" i="2"/>
  <c r="N44" i="2"/>
  <c r="N45" i="2"/>
  <c r="N46" i="2"/>
  <c r="M47" i="2"/>
  <c r="N47" i="2" s="1"/>
  <c r="L51" i="2"/>
  <c r="M51" i="2" s="1"/>
  <c r="N51" i="2" s="1"/>
  <c r="L52" i="2"/>
  <c r="M52" i="2" s="1"/>
  <c r="N52" i="2" s="1"/>
  <c r="L50" i="2"/>
  <c r="M50" i="2" s="1"/>
  <c r="N50" i="2" s="1"/>
  <c r="L49" i="2"/>
  <c r="M49" i="2" s="1"/>
  <c r="N49" i="2" s="1"/>
  <c r="L48" i="2"/>
  <c r="M48" i="2" s="1"/>
  <c r="N48" i="2" s="1"/>
  <c r="L47" i="2"/>
  <c r="L42" i="2"/>
  <c r="L41" i="2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35" i="2"/>
  <c r="N7" i="16" l="1"/>
  <c r="P7" i="16"/>
  <c r="Q7" i="16" s="1"/>
  <c r="N8" i="16"/>
  <c r="P8" i="16"/>
  <c r="Q8" i="16" s="1"/>
  <c r="N6" i="16"/>
  <c r="P6" i="16"/>
  <c r="Q6" i="16" s="1"/>
  <c r="L38" i="2"/>
  <c r="L39" i="2" s="1"/>
  <c r="L40" i="2" s="1"/>
  <c r="M40" i="2" s="1"/>
  <c r="M42" i="2"/>
  <c r="N3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" i="2"/>
  <c r="N19" i="16" l="1"/>
  <c r="M19" i="16" s="1"/>
  <c r="Q19" i="16"/>
  <c r="P19" i="16" s="1"/>
  <c r="M41" i="2"/>
  <c r="N41" i="2" s="1"/>
  <c r="M39" i="2"/>
  <c r="M38" i="2"/>
  <c r="N38" i="2" s="1"/>
  <c r="N39" i="2" l="1"/>
  <c r="N42" i="2"/>
  <c r="N40" i="2"/>
  <c r="C2" i="14"/>
  <c r="C3" i="14"/>
  <c r="C4" i="14"/>
  <c r="C5" i="14"/>
  <c r="C6" i="14"/>
  <c r="C7" i="14"/>
  <c r="C8" i="14"/>
  <c r="C9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K42" i="2" l="1"/>
  <c r="K41" i="2"/>
  <c r="K40" i="2"/>
  <c r="K39" i="2"/>
  <c r="K38" i="2"/>
  <c r="K37" i="2"/>
  <c r="Q36" i="2" l="1"/>
  <c r="O11" i="2"/>
  <c r="P11" i="2" s="1"/>
  <c r="Q11" i="2" s="1"/>
  <c r="O20" i="2" l="1"/>
  <c r="P2" i="2" l="1"/>
  <c r="P13" i="2"/>
  <c r="Q13" i="2" s="1"/>
  <c r="P12" i="2"/>
  <c r="Q12" i="2" s="1"/>
  <c r="P20" i="2" l="1"/>
  <c r="Q20" i="2" s="1"/>
  <c r="P6" i="2"/>
  <c r="Q6" i="2" s="1"/>
  <c r="P5" i="2"/>
  <c r="Q5" i="2" s="1"/>
  <c r="P9" i="2"/>
  <c r="Q9" i="2" s="1"/>
  <c r="P8" i="2"/>
  <c r="Q8" i="2" s="1"/>
  <c r="P7" i="2"/>
  <c r="Q7" i="2" s="1"/>
  <c r="I25" i="2" l="1"/>
  <c r="I8" i="2"/>
  <c r="I9" i="2" s="1"/>
  <c r="P17" i="2"/>
  <c r="Q17" i="2" s="1"/>
  <c r="P16" i="2"/>
  <c r="Q16" i="2" s="1"/>
  <c r="P18" i="2"/>
  <c r="O19" i="2"/>
  <c r="P19" i="2" s="1"/>
  <c r="P4" i="2"/>
  <c r="Q4" i="2" s="1"/>
  <c r="P3" i="2"/>
  <c r="Q3" i="2" s="1"/>
  <c r="Q2" i="2"/>
  <c r="Q25" i="2"/>
  <c r="Q26" i="2"/>
  <c r="Q27" i="2"/>
  <c r="Q28" i="2"/>
  <c r="Q29" i="2"/>
  <c r="Q30" i="2"/>
  <c r="Q31" i="2"/>
  <c r="Q32" i="2"/>
  <c r="Q33" i="2"/>
  <c r="Q34" i="2"/>
  <c r="Q24" i="2"/>
  <c r="L12" i="8" l="1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<sst xmlns="http://schemas.openxmlformats.org/spreadsheetml/2006/main" count="856" uniqueCount="330">
  <si>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</si>
  <si>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</si>
  <si>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</si>
  <si>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</si>
  <si>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</si>
  <si>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</si>
  <si>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</si>
  <si>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</si>
  <si>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</si>
  <si>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</si>
  <si>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</si>
  <si>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</si>
  <si>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</si>
  <si>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</si>
  <si>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</si>
  <si>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</si>
  <si>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</si>
  <si>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</si>
  <si>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</si>
  <si>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</si>
  <si>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</si>
  <si>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</si>
  <si>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</si>
  <si>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</si>
  <si>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</si>
  <si>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</si>
  <si>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</si>
  <si>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</si>
  <si>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</si>
  <si>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</si>
  <si>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</si>
  <si>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</si>
  <si>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</si>
  <si>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</si>
  <si>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</si>
  <si>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</si>
  <si>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</si>
  <si>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</si>
  <si>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</si>
  <si>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</si>
  <si>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</si>
  <si>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</si>
  <si>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</si>
  <si>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</si>
  <si>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</si>
  <si>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</si>
  <si>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</si>
  <si>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</si>
  <si>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</si>
  <si>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</si>
  <si>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</si>
  <si>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</si>
  <si>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</si>
  <si>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</si>
  <si>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</si>
  <si>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</si>
  <si>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</si>
  <si>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</si>
  <si>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</si>
  <si>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</si>
  <si>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</si>
  <si>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</si>
  <si>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</si>
  <si>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</si>
  <si>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</si>
  <si>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</si>
  <si>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</si>
  <si>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</si>
  <si>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</si>
  <si>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</si>
  <si>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</si>
  <si>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</si>
  <si>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</si>
  <si>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</si>
  <si>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</si>
  <si>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</si>
  <si>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</si>
  <si>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</si>
  <si>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</si>
  <si>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</si>
  <si>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</si>
  <si>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</si>
  <si>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</si>
  <si>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</si>
  <si>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</si>
  <si>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</si>
  <si>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</si>
  <si>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</si>
  <si>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</si>
  <si>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</si>
  <si>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</si>
  <si>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</si>
  <si>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</si>
  <si>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</si>
  <si>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</si>
  <si>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</si>
  <si>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</si>
  <si>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</si>
  <si>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</si>
  <si>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</si>
  <si>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</si>
  <si>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</si>
  <si>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</si>
  <si>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</si>
  <si>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</si>
  <si>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</si>
  <si>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</si>
  <si>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</si>
  <si>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</si>
  <si>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</si>
  <si>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</si>
  <si>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</si>
  <si>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</si>
  <si>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</si>
  <si>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</si>
  <si>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</si>
  <si>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</si>
  <si>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</si>
  <si>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</si>
  <si>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</si>
  <si>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</si>
  <si>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</si>
  <si>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</si>
  <si>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</si>
  <si>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</si>
  <si>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</si>
  <si>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</si>
  <si>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</si>
  <si>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</si>
  <si>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</si>
  <si>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</si>
  <si>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</si>
  <si>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</si>
  <si>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</si>
  <si>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</si>
  <si>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</si>
  <si>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</si>
  <si>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</si>
  <si>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</si>
  <si>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</si>
  <si>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</si>
  <si>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</si>
  <si>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</si>
  <si>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</si>
  <si>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</si>
  <si>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</si>
  <si>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</si>
  <si>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</si>
  <si>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</si>
  <si>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</si>
  <si>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</si>
  <si>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</si>
  <si>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</si>
  <si>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</si>
  <si>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</si>
  <si>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</si>
  <si>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</si>
  <si>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</si>
  <si>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</si>
  <si>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</si>
  <si>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</si>
  <si>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</si>
  <si>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</si>
  <si>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</si>
  <si>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</si>
  <si>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</si>
  <si>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</si>
  <si>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</si>
  <si>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</si>
  <si>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</si>
  <si>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</si>
  <si>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</si>
  <si>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</si>
  <si>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</si>
  <si>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</si>
  <si>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</si>
  <si>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</si>
  <si>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</si>
  <si>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</si>
  <si>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</si>
  <si>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</si>
  <si>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</si>
  <si>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</si>
  <si>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</si>
  <si>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</si>
  <si>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</si>
  <si>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</si>
  <si>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</si>
  <si>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</si>
  <si>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</si>
  <si>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</si>
  <si>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</si>
  <si>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</si>
  <si>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</si>
  <si>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</si>
  <si>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</si>
  <si>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</si>
  <si>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</si>
  <si>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</si>
  <si>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</si>
  <si>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</si>
  <si>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</si>
  <si>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</si>
  <si>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</si>
  <si>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</si>
  <si>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</si>
  <si>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</si>
  <si>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</si>
  <si>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</si>
  <si>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</si>
  <si>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</si>
  <si>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</si>
  <si>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</si>
  <si>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</si>
  <si>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</si>
  <si>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</si>
  <si>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</si>
  <si>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</si>
  <si>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</si>
  <si>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</si>
  <si>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</si>
  <si>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</si>
  <si>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</si>
  <si>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</si>
  <si>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</si>
  <si>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</si>
  <si>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</si>
  <si>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</si>
  <si>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</si>
  <si>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</si>
  <si>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</si>
  <si>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</si>
  <si>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</si>
  <si>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</si>
  <si>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</si>
  <si>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</si>
  <si>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</si>
  <si>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</si>
  <si>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</si>
  <si>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</si>
  <si>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</si>
  <si>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</si>
  <si>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</si>
  <si>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</si>
  <si>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</si>
  <si>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</si>
  <si>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</si>
  <si>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</si>
  <si>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</si>
  <si>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</si>
  <si>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</si>
  <si>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</si>
  <si>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</si>
  <si>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</si>
  <si>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</si>
  <si>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</si>
  <si>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</si>
  <si>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</si>
  <si>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</si>
  <si>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</si>
  <si>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</si>
  <si>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</si>
  <si>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</si>
  <si>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</si>
  <si>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</si>
  <si>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</si>
  <si>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</si>
  <si>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</si>
  <si>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</si>
  <si>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</si>
  <si>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</si>
  <si>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</si>
  <si>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</si>
  <si>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</si>
  <si>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</si>
  <si>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</si>
  <si>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</si>
  <si>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</si>
  <si>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</si>
  <si>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</si>
  <si>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</si>
  <si>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</si>
  <si>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</si>
  <si>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</si>
  <si>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</si>
  <si>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</si>
  <si>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</si>
  <si>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</si>
  <si>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</si>
  <si>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</si>
  <si>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</si>
  <si>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</si>
  <si>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</si>
  <si>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</si>
  <si>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</si>
  <si>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</si>
  <si>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</si>
  <si>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</si>
  <si>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</si>
  <si>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</si>
  <si>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</si>
  <si>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</si>
  <si>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</si>
  <si>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</si>
  <si>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</si>
  <si>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</si>
  <si>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</si>
  <si>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</si>
  <si>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</si>
  <si>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</si>
  <si>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</si>
  <si>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</si>
  <si>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</si>
  <si>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</si>
  <si>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</si>
  <si>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</si>
  <si>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</si>
  <si>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</si>
  <si>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</si>
  <si>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</si>
  <si>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</si>
  <si>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</si>
  <si>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</si>
  <si>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</si>
  <si>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</si>
  <si>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</si>
  <si>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Ativo</t>
  </si>
  <si>
    <t>Data Liq.</t>
  </si>
  <si>
    <t>Contrato Referência</t>
  </si>
  <si>
    <t>Preço (cts/lb)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</si>
</sst>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futuros!B4</f>
        <v>291</v>
      </c>
      <c r="M6" s="177">
        <f>(L6+H6)*1.3228</f>
        <v>424.61879999999996</v>
      </c>
      <c r="N6" s="167">
        <f>(E6*(M6+H6))</f>
        <v>145478.016</v>
      </c>
      <c r="O6" s="178">
        <v>5.7</v>
      </c>
      <c r="P6" s="167">
        <f t="shared" ref="P6:P16" si="1">M6*O6</f>
        <v>2420.3271599999998</v>
      </c>
      <c r="Q6" s="167">
        <f t="shared" ref="Q6:Q16" si="2">P6*E6</f>
        <v>774504.6912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291</v>
      </c>
      <c r="M7" s="177">
        <f>(L7+H7)*1.3228</f>
        <v>424.61879999999996</v>
      </c>
      <c r="N7" s="167">
        <f>(E7*(M7+H7))</f>
        <v>145478.016</v>
      </c>
      <c r="O7" s="178">
        <v>5.7</v>
      </c>
      <c r="P7" s="167">
        <f t="shared" si="1"/>
        <v>2420.3271599999998</v>
      </c>
      <c r="Q7" s="167">
        <f t="shared" si="2"/>
        <v>774504.6912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291</v>
      </c>
      <c r="M8" s="177">
        <f>(L8+H8)*1.3228</f>
        <v>424.61879999999996</v>
      </c>
      <c r="N8" s="167">
        <f>(E8*(M8+H8))</f>
        <v>145478.016</v>
      </c>
      <c r="O8" s="178">
        <v>5.7</v>
      </c>
      <c r="P8" s="167">
        <f t="shared" si="1"/>
        <v>2420.3271599999998</v>
      </c>
      <c r="Q8" s="167">
        <f t="shared" si="2"/>
        <v>774504.6912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futuros!B4</f>
        <v>291</v>
      </c>
      <c r="M9" s="177">
        <f>(L9+H9)*1.3228</f>
        <v>424.61879999999996</v>
      </c>
      <c r="N9" s="167">
        <f>(E9*(M9+H9))</f>
        <v>145478.016</v>
      </c>
      <c r="O9" s="178">
        <v>5.7</v>
      </c>
      <c r="P9" s="167">
        <f t="shared" si="1"/>
        <v>2420.3271599999998</v>
      </c>
      <c r="Q9" s="167">
        <f t="shared" si="2"/>
        <v>774504.6912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futuros!B5</f>
        <v>286.05</v>
      </c>
      <c r="M10" s="177">
        <f>(L10+H10)*1.3228</f>
        <v>418.07094000000001</v>
      </c>
      <c r="N10" s="167">
        <f>(E10*(M10+H10))</f>
        <v>143382.70079999999</v>
      </c>
      <c r="O10" s="178">
        <v>5.7</v>
      </c>
      <c r="P10" s="167">
        <f t="shared" si="1"/>
        <v>2383.0043580000001</v>
      </c>
      <c r="Q10" s="167">
        <f t="shared" si="2"/>
        <v>762561.39456000004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futuros!B4</f>
        <v>291</v>
      </c>
      <c r="M11" s="177">
        <f t="shared" ref="M11:M16" si="4">(L11+H11)*1.3228</f>
        <v>421.97320000000002</v>
      </c>
      <c r="N11" s="167">
        <f t="shared" ref="N11:N16" si="5">(E11*(M11+H11))</f>
        <v>143991.424</v>
      </c>
      <c r="O11" s="178">
        <v>5.7</v>
      </c>
      <c r="P11" s="167">
        <f t="shared" si="1"/>
        <v>2405.2472400000001</v>
      </c>
      <c r="Q11" s="167">
        <f t="shared" si="2"/>
        <v>769679.11680000008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futuros!B4</f>
        <v>291</v>
      </c>
      <c r="M12" s="177">
        <f t="shared" si="4"/>
        <v>421.97320000000002</v>
      </c>
      <c r="N12" s="167">
        <f t="shared" si="5"/>
        <v>143991.424</v>
      </c>
      <c r="O12" s="178">
        <v>5.7</v>
      </c>
      <c r="P12" s="167">
        <f t="shared" si="1"/>
        <v>2405.2472400000001</v>
      </c>
      <c r="Q12" s="167">
        <f t="shared" si="2"/>
        <v>769679.11680000008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futuros!B5</f>
        <v>286.05</v>
      </c>
      <c r="M13" s="177">
        <f t="shared" si="4"/>
        <v>415.42534000000001</v>
      </c>
      <c r="N13" s="167">
        <f t="shared" si="5"/>
        <v>141896.10879999999</v>
      </c>
      <c r="O13" s="178">
        <v>5.7</v>
      </c>
      <c r="P13" s="167">
        <f t="shared" si="1"/>
        <v>2367.924438</v>
      </c>
      <c r="Q13" s="167">
        <f t="shared" si="2"/>
        <v>757735.82016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futuros!B6</f>
        <v>281.3</v>
      </c>
      <c r="M14" s="177">
        <f t="shared" si="4"/>
        <v>409.14204000000001</v>
      </c>
      <c r="N14" s="167">
        <f t="shared" si="5"/>
        <v>139885.4528</v>
      </c>
      <c r="O14" s="178">
        <v>5.7</v>
      </c>
      <c r="P14" s="167">
        <f t="shared" si="1"/>
        <v>2332.1096280000002</v>
      </c>
      <c r="Q14" s="167">
        <f t="shared" si="2"/>
        <v>746275.08096000005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futuros!B5</f>
        <v>286.05</v>
      </c>
      <c r="M15" s="177">
        <f t="shared" si="4"/>
        <v>349.28534000000002</v>
      </c>
      <c r="N15" s="167">
        <f t="shared" si="5"/>
        <v>104731.3088</v>
      </c>
      <c r="O15" s="178">
        <v>5.7</v>
      </c>
      <c r="P15" s="167">
        <f t="shared" si="1"/>
        <v>1990.9264380000002</v>
      </c>
      <c r="Q15" s="167">
        <f t="shared" si="2"/>
        <v>637096.46016000002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futuros!B4</f>
        <v>291</v>
      </c>
      <c r="M16" s="177">
        <f t="shared" si="4"/>
        <v>455.04320000000001</v>
      </c>
      <c r="N16" s="167">
        <f t="shared" si="5"/>
        <v>162573.82399999999</v>
      </c>
      <c r="O16" s="178">
        <v>5.7</v>
      </c>
      <c r="P16" s="167">
        <f t="shared" si="1"/>
        <v>2593.7462399999999</v>
      </c>
      <c r="Q16" s="167">
        <f t="shared" si="2"/>
        <v>829998.79680000001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455.38489000000004</v>
      </c>
      <c r="N19" s="183">
        <f>SUM(N5:N18)</f>
        <v>2040124.3072000002</v>
      </c>
      <c r="O19" s="184"/>
      <c r="P19" s="185">
        <f>Q19/E19</f>
        <v>2476.4010158571427</v>
      </c>
      <c r="Q19" s="183">
        <f>SUM(Q5:Q18)</f>
        <v>11094276.551039999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futuros!B4</f>
        <v>291</v>
      </c>
      <c r="K25" s="163"/>
      <c r="L25" s="197">
        <v>45973</v>
      </c>
      <c r="M25" s="163"/>
      <c r="N25" s="198">
        <f>(H25-I25)*1.3228*D25</f>
        <v>-743427.35711999994</v>
      </c>
      <c r="O25" s="178">
        <f>O5</f>
        <v>5.7</v>
      </c>
      <c r="Q25" s="198">
        <f>N25*O25</f>
        <v>-4237535.9355839994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291</v>
      </c>
      <c r="K26" s="163"/>
      <c r="L26" s="197">
        <v>45973</v>
      </c>
      <c r="M26" s="163"/>
      <c r="N26" s="198">
        <f>(H26-I26)*1.3228*D26</f>
        <v>-249121.66734000001</v>
      </c>
      <c r="O26" s="178">
        <f>O6</f>
        <v>5.7</v>
      </c>
      <c r="Q26" s="198">
        <f t="shared" ref="Q26:Q27" si="6">N26*O26</f>
        <v>-1419993.5038380001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291</v>
      </c>
      <c r="K27" s="163"/>
      <c r="L27" s="197">
        <v>45980</v>
      </c>
      <c r="M27" s="163"/>
      <c r="N27" s="198">
        <f>(H27-I27)*1.3228*D27</f>
        <v>-273490.06406400003</v>
      </c>
      <c r="O27" s="178">
        <f>O7</f>
        <v>5.7</v>
      </c>
      <c r="Q27" s="198">
        <f t="shared" si="6"/>
        <v>-1558893.3651648003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-1266039.088524</v>
      </c>
      <c r="O28" s="201"/>
      <c r="P28" s="201"/>
      <c r="Q28" s="202">
        <f>SUM(Q25:Q27)</f>
        <v>-7216422.8045867998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futuros!B9</f>
        <v>261.25</v>
      </c>
      <c r="K57" s="178">
        <f>O8</f>
        <v>5.7</v>
      </c>
      <c r="L57" s="197">
        <v>46345</v>
      </c>
      <c r="M57" s="198"/>
      <c r="N57" s="198">
        <f>(H57-I57)*1.3228*D57</f>
        <v>133486.16211000003</v>
      </c>
      <c r="O57" s="166">
        <f>O25</f>
        <v>5.7</v>
      </c>
      <c r="Q57" s="198">
        <f>N57*O57</f>
        <v>760871.12402700027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261.25</v>
      </c>
      <c r="K58" s="178">
        <f>O9</f>
        <v>5.7</v>
      </c>
      <c r="L58" s="197">
        <v>46345</v>
      </c>
      <c r="M58" s="198"/>
      <c r="N58" s="198">
        <f>(H58-I58)*1.3228*D58</f>
        <v>183456.75095999992</v>
      </c>
      <c r="O58" s="166">
        <f>O26</f>
        <v>5.7</v>
      </c>
      <c r="Q58" s="198">
        <f>N58*O58</f>
        <v>1045703.4804719996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316942.91306999995</v>
      </c>
      <c r="O59" s="201"/>
      <c r="P59" s="201"/>
      <c r="Q59" s="202">
        <f>SUM(Q56:Q58)</f>
        <v>1806574.6044989999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56"/>
  <sheetViews>
    <sheetView zoomScale="80" zoomScaleNormal="80" workbookViewId="0">
      <selection activeCell="C38" sqref="C38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s="2" customFormat="1" x14ac:dyDescent="0.2">
      <c r="A2" s="2">
        <v>2024</v>
      </c>
      <c r="B2" s="2" t="s">
        <v>12</v>
      </c>
      <c r="C2" s="2" t="s">
        <v>42</v>
      </c>
      <c r="D2" s="159" t="s">
        <v>264</v>
      </c>
      <c r="E2" s="2">
        <v>320</v>
      </c>
      <c r="F2" s="2" t="s">
        <v>27</v>
      </c>
      <c r="G2" s="2" t="s">
        <v>34</v>
      </c>
      <c r="H2" s="2">
        <v>10</v>
      </c>
      <c r="I2" s="158">
        <v>45564</v>
      </c>
      <c r="J2" s="2">
        <v>1</v>
      </c>
      <c r="K2" s="158">
        <v>45627</v>
      </c>
      <c r="L2" s="155">
        <v>251.05</v>
      </c>
      <c r="M2" s="155">
        <v>345.31693999999999</v>
      </c>
      <c r="N2" s="3">
        <f t="shared" ref="N2:N23" si="0">M2*E2</f>
        <v>110501.42079999999</v>
      </c>
      <c r="O2" s="160">
        <v>5.8349509259259262</v>
      </c>
      <c r="P2" s="3">
        <f>M2*O2</f>
        <v>2014.9073987909073</v>
      </c>
      <c r="Q2" s="3">
        <f t="shared" ref="Q2:Q10" si="1">P2*E2</f>
        <v>644770.36761309032</v>
      </c>
    </row>
    <row r="3" spans="1:17" x14ac:dyDescent="0.2">
      <c r="A3" s="2">
        <v>2024</v>
      </c>
      <c r="B3" s="2" t="s">
        <v>11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34</v>
      </c>
      <c r="H3" s="2">
        <v>10</v>
      </c>
      <c r="I3" s="158">
        <v>45564</v>
      </c>
      <c r="J3" s="2">
        <v>1</v>
      </c>
      <c r="K3" s="158">
        <v>45627</v>
      </c>
      <c r="L3" s="155">
        <v>251.05</v>
      </c>
      <c r="M3" s="155">
        <v>345.31693999999999</v>
      </c>
      <c r="N3" s="3">
        <f t="shared" si="0"/>
        <v>110501.42079999999</v>
      </c>
      <c r="O3" s="160">
        <v>5.8349509259259262</v>
      </c>
      <c r="P3" s="3">
        <f t="shared" ref="P3:P10" si="2">M3*O3</f>
        <v>2014.9073987909073</v>
      </c>
      <c r="Q3" s="3">
        <f t="shared" si="1"/>
        <v>644770.36761309032</v>
      </c>
    </row>
    <row r="4" spans="1:17" x14ac:dyDescent="0.2">
      <c r="A4" s="2">
        <v>2024</v>
      </c>
      <c r="B4" s="2" t="s">
        <v>10</v>
      </c>
      <c r="C4" s="2" t="s">
        <v>42</v>
      </c>
      <c r="D4" s="159" t="s">
        <v>264</v>
      </c>
      <c r="E4" s="2">
        <v>320</v>
      </c>
      <c r="F4" s="2" t="s">
        <v>27</v>
      </c>
      <c r="G4" s="2" t="s">
        <v>35</v>
      </c>
      <c r="H4" s="2">
        <v>10</v>
      </c>
      <c r="I4" s="158">
        <v>45564</v>
      </c>
      <c r="J4" s="2">
        <v>1</v>
      </c>
      <c r="K4" s="158">
        <v>45627</v>
      </c>
      <c r="L4" s="155">
        <v>251.05</v>
      </c>
      <c r="M4" s="155">
        <v>345.31693999999999</v>
      </c>
      <c r="N4" s="3">
        <f t="shared" si="0"/>
        <v>110501.42079999999</v>
      </c>
      <c r="O4" s="160">
        <v>5.8349509259259262</v>
      </c>
      <c r="P4" s="3">
        <f t="shared" si="2"/>
        <v>2014.9073987909073</v>
      </c>
      <c r="Q4" s="3">
        <f t="shared" si="1"/>
        <v>644770.36761309032</v>
      </c>
    </row>
    <row r="5" spans="1:17" x14ac:dyDescent="0.2">
      <c r="A5" s="2">
        <v>2024</v>
      </c>
      <c r="B5" s="2" t="s">
        <v>5</v>
      </c>
      <c r="C5" s="2" t="s">
        <v>42</v>
      </c>
      <c r="D5" s="159" t="s">
        <v>264</v>
      </c>
      <c r="E5" s="2">
        <v>160</v>
      </c>
      <c r="F5" s="2" t="s">
        <v>27</v>
      </c>
      <c r="G5" s="2" t="s">
        <v>36</v>
      </c>
      <c r="H5" s="2">
        <v>25</v>
      </c>
      <c r="I5" s="158">
        <v>45599</v>
      </c>
      <c r="J5" s="2">
        <v>1</v>
      </c>
      <c r="K5" s="158">
        <v>45658</v>
      </c>
      <c r="L5" s="155">
        <v>280.75</v>
      </c>
      <c r="M5" s="155">
        <v>404.4461</v>
      </c>
      <c r="N5" s="3">
        <f t="shared" si="0"/>
        <v>64711.376000000004</v>
      </c>
      <c r="O5" s="160">
        <v>5.7499741972351099</v>
      </c>
      <c r="P5" s="3">
        <f t="shared" si="2"/>
        <v>2325.554639172371</v>
      </c>
      <c r="Q5" s="3">
        <f t="shared" si="1"/>
        <v>372088.74226757936</v>
      </c>
    </row>
    <row r="6" spans="1:17" x14ac:dyDescent="0.2">
      <c r="A6" s="2">
        <v>2024</v>
      </c>
      <c r="B6" s="2" t="s">
        <v>4</v>
      </c>
      <c r="C6" s="2" t="s">
        <v>42</v>
      </c>
      <c r="D6" s="159" t="s">
        <v>264</v>
      </c>
      <c r="E6" s="2">
        <v>160</v>
      </c>
      <c r="F6" s="2" t="s">
        <v>28</v>
      </c>
      <c r="G6" s="2" t="s">
        <v>37</v>
      </c>
      <c r="H6" s="2">
        <v>-8</v>
      </c>
      <c r="I6" s="158">
        <v>45599</v>
      </c>
      <c r="J6" s="2">
        <v>1</v>
      </c>
      <c r="K6" s="158">
        <v>45658</v>
      </c>
      <c r="L6" s="155">
        <v>280.75</v>
      </c>
      <c r="M6" s="155">
        <v>360.7937</v>
      </c>
      <c r="N6" s="3">
        <f t="shared" si="0"/>
        <v>57726.991999999998</v>
      </c>
      <c r="O6" s="160">
        <v>5.7499741972351099</v>
      </c>
      <c r="P6" s="3">
        <f t="shared" si="2"/>
        <v>2074.5544655249851</v>
      </c>
      <c r="Q6" s="3">
        <f t="shared" si="1"/>
        <v>331928.71448399761</v>
      </c>
    </row>
    <row r="7" spans="1:17" x14ac:dyDescent="0.2">
      <c r="A7" s="2">
        <v>2024</v>
      </c>
      <c r="B7" s="2" t="s">
        <v>9</v>
      </c>
      <c r="C7" s="2" t="s">
        <v>42</v>
      </c>
      <c r="D7" s="159" t="s">
        <v>264</v>
      </c>
      <c r="E7" s="2">
        <v>320</v>
      </c>
      <c r="F7" s="2" t="s">
        <v>27</v>
      </c>
      <c r="G7" s="2" t="s">
        <v>37</v>
      </c>
      <c r="H7" s="2">
        <v>10</v>
      </c>
      <c r="I7" s="158">
        <v>45630</v>
      </c>
      <c r="J7" s="2">
        <v>1</v>
      </c>
      <c r="K7" s="158">
        <v>45689</v>
      </c>
      <c r="L7" s="155">
        <v>323.25</v>
      </c>
      <c r="M7" s="155">
        <v>440.82310000000001</v>
      </c>
      <c r="N7" s="3">
        <f t="shared" si="0"/>
        <v>141063.39199999999</v>
      </c>
      <c r="O7" s="160">
        <v>5.7669999035936632</v>
      </c>
      <c r="P7" s="3">
        <f t="shared" si="2"/>
        <v>2542.2267752018597</v>
      </c>
      <c r="Q7" s="3">
        <f t="shared" si="1"/>
        <v>813512.56806459511</v>
      </c>
    </row>
    <row r="8" spans="1:17" x14ac:dyDescent="0.2">
      <c r="A8" s="2">
        <v>2024</v>
      </c>
      <c r="B8" s="2" t="s">
        <v>8</v>
      </c>
      <c r="C8" s="2" t="s">
        <v>42</v>
      </c>
      <c r="D8" s="159" t="s">
        <v>264</v>
      </c>
      <c r="E8" s="2">
        <v>320</v>
      </c>
      <c r="F8" s="2" t="s">
        <v>27</v>
      </c>
      <c r="G8" s="2" t="s">
        <v>38</v>
      </c>
      <c r="H8" s="2">
        <v>50</v>
      </c>
      <c r="I8" s="158">
        <f>I7</f>
        <v>45630</v>
      </c>
      <c r="J8" s="2">
        <v>1</v>
      </c>
      <c r="K8" s="158">
        <v>45689</v>
      </c>
      <c r="L8" s="155">
        <v>323.25</v>
      </c>
      <c r="M8" s="155">
        <v>493.73509999999999</v>
      </c>
      <c r="N8" s="3">
        <f t="shared" si="0"/>
        <v>157995.23199999999</v>
      </c>
      <c r="O8" s="160">
        <v>5.7669999035936632</v>
      </c>
      <c r="P8" s="3">
        <f t="shared" si="2"/>
        <v>2847.3702741008078</v>
      </c>
      <c r="Q8" s="3">
        <f t="shared" si="1"/>
        <v>911158.48771225847</v>
      </c>
    </row>
    <row r="9" spans="1:17" x14ac:dyDescent="0.2">
      <c r="A9" s="2">
        <v>2024</v>
      </c>
      <c r="B9" s="2" t="s">
        <v>7</v>
      </c>
      <c r="C9" s="2" t="s">
        <v>42</v>
      </c>
      <c r="D9" s="159" t="s">
        <v>264</v>
      </c>
      <c r="E9" s="2">
        <v>320</v>
      </c>
      <c r="F9" s="2" t="s">
        <v>28</v>
      </c>
      <c r="G9" s="2" t="s">
        <v>39</v>
      </c>
      <c r="H9" s="2">
        <v>-8</v>
      </c>
      <c r="I9" s="158">
        <f>I8</f>
        <v>45630</v>
      </c>
      <c r="J9" s="2">
        <v>1</v>
      </c>
      <c r="K9" s="158">
        <v>45689</v>
      </c>
      <c r="L9" s="155">
        <v>323.25</v>
      </c>
      <c r="M9" s="155">
        <v>417.0127</v>
      </c>
      <c r="N9" s="3">
        <f t="shared" si="0"/>
        <v>133444.06400000001</v>
      </c>
      <c r="O9" s="160">
        <v>5.7669999035936632</v>
      </c>
      <c r="P9" s="3">
        <f t="shared" si="2"/>
        <v>2404.912200697333</v>
      </c>
      <c r="Q9" s="3">
        <f t="shared" si="1"/>
        <v>769571.90422314662</v>
      </c>
    </row>
    <row r="10" spans="1:17" x14ac:dyDescent="0.2">
      <c r="A10" s="2">
        <v>2024</v>
      </c>
      <c r="B10" s="2" t="s">
        <v>5</v>
      </c>
      <c r="C10" s="2" t="s">
        <v>42</v>
      </c>
      <c r="D10" s="159" t="s">
        <v>264</v>
      </c>
      <c r="E10" s="2">
        <v>160</v>
      </c>
      <c r="F10" s="2" t="s">
        <v>27</v>
      </c>
      <c r="G10" s="2" t="s">
        <v>36</v>
      </c>
      <c r="H10" s="2">
        <v>25</v>
      </c>
      <c r="I10" s="158">
        <v>45349</v>
      </c>
      <c r="J10" s="2">
        <v>1</v>
      </c>
      <c r="K10" s="158">
        <v>45778</v>
      </c>
      <c r="L10" s="155">
        <v>393.05</v>
      </c>
      <c r="M10" s="155">
        <v>557.75861999999995</v>
      </c>
      <c r="N10" s="3">
        <f t="shared" si="0"/>
        <v>89241.379199999996</v>
      </c>
      <c r="O10" s="160">
        <v>5.5049999999999999</v>
      </c>
      <c r="P10" s="3">
        <f t="shared" si="2"/>
        <v>3070.4612030999997</v>
      </c>
      <c r="Q10" s="3">
        <f t="shared" si="1"/>
        <v>491273.79249599995</v>
      </c>
    </row>
    <row r="11" spans="1:17" x14ac:dyDescent="0.2">
      <c r="A11" s="2">
        <v>2024</v>
      </c>
      <c r="B11" s="2" t="s">
        <v>4</v>
      </c>
      <c r="C11" s="2" t="s">
        <v>42</v>
      </c>
      <c r="D11" s="159" t="s">
        <v>264</v>
      </c>
      <c r="E11" s="2">
        <v>160</v>
      </c>
      <c r="F11" s="2" t="s">
        <v>27</v>
      </c>
      <c r="G11" s="2" t="s">
        <v>37</v>
      </c>
      <c r="H11" s="2">
        <v>-8</v>
      </c>
      <c r="I11" s="158">
        <v>45349</v>
      </c>
      <c r="J11" s="2">
        <v>1</v>
      </c>
      <c r="K11" s="158">
        <v>45748</v>
      </c>
      <c r="L11" s="155">
        <v>393.05</v>
      </c>
      <c r="M11" s="155">
        <v>526.34211999999991</v>
      </c>
      <c r="N11" s="3">
        <f t="shared" si="0"/>
        <v>84214.739199999982</v>
      </c>
      <c r="O11" s="160">
        <f>(499233.9/(SUM(N10:N11)/2))</f>
        <v>5.7563135230403049</v>
      </c>
      <c r="P11" s="3">
        <f t="shared" ref="P11:P13" si="3">M11*O11</f>
        <v>3029.7902631017023</v>
      </c>
      <c r="Q11" s="3">
        <f>P11*E11</f>
        <v>484766.44209627237</v>
      </c>
    </row>
    <row r="12" spans="1:17" x14ac:dyDescent="0.2">
      <c r="A12" s="2">
        <v>2024</v>
      </c>
      <c r="B12" s="2" t="s">
        <v>6</v>
      </c>
      <c r="C12" s="2" t="s">
        <v>42</v>
      </c>
      <c r="D12" s="159" t="s">
        <v>264</v>
      </c>
      <c r="E12" s="2">
        <v>320</v>
      </c>
      <c r="F12" s="2" t="s">
        <v>27</v>
      </c>
      <c r="G12" s="2" t="s">
        <v>37</v>
      </c>
      <c r="H12" s="2">
        <v>10</v>
      </c>
      <c r="I12" s="158">
        <v>45678</v>
      </c>
      <c r="J12" s="2">
        <v>1</v>
      </c>
      <c r="K12" s="158">
        <v>45717</v>
      </c>
      <c r="L12" s="155">
        <v>342</v>
      </c>
      <c r="M12" s="155">
        <v>465.62559999999996</v>
      </c>
      <c r="N12" s="3">
        <f t="shared" si="0"/>
        <v>149000.19199999998</v>
      </c>
      <c r="O12" s="160">
        <v>5.7249999999999996</v>
      </c>
      <c r="P12" s="3">
        <f t="shared" si="3"/>
        <v>2665.7065599999996</v>
      </c>
      <c r="Q12" s="3">
        <f>P12*E12</f>
        <v>853026.09919999982</v>
      </c>
    </row>
    <row r="13" spans="1:17" x14ac:dyDescent="0.2">
      <c r="A13" s="2">
        <v>2024</v>
      </c>
      <c r="B13" s="2" t="s">
        <v>3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35</v>
      </c>
      <c r="H13" s="2">
        <v>10</v>
      </c>
      <c r="I13" s="158">
        <v>45678</v>
      </c>
      <c r="J13" s="2">
        <v>1</v>
      </c>
      <c r="K13" s="158">
        <v>45717</v>
      </c>
      <c r="L13" s="155">
        <v>342</v>
      </c>
      <c r="M13" s="155">
        <v>465.62559999999996</v>
      </c>
      <c r="N13" s="3">
        <f t="shared" si="0"/>
        <v>149000.19199999998</v>
      </c>
      <c r="O13" s="160">
        <v>5.7249999999999996</v>
      </c>
      <c r="P13" s="3">
        <f t="shared" si="3"/>
        <v>2665.7065599999996</v>
      </c>
      <c r="Q13" s="3">
        <f>P13*E13</f>
        <v>853026.09919999982</v>
      </c>
    </row>
    <row r="14" spans="1:17" x14ac:dyDescent="0.2">
      <c r="A14" s="2">
        <v>2024</v>
      </c>
      <c r="B14" s="2" t="s">
        <v>2</v>
      </c>
      <c r="C14" s="2" t="s">
        <v>42</v>
      </c>
      <c r="D14" s="159" t="s">
        <v>264</v>
      </c>
      <c r="E14" s="2">
        <v>320</v>
      </c>
      <c r="F14" s="2" t="s">
        <v>29</v>
      </c>
      <c r="G14" s="2" t="s">
        <v>39</v>
      </c>
      <c r="H14" s="2">
        <v>-28</v>
      </c>
      <c r="I14" s="158">
        <v>45746</v>
      </c>
      <c r="J14" s="2">
        <v>1</v>
      </c>
      <c r="K14" s="158">
        <v>45809</v>
      </c>
      <c r="L14" s="155">
        <v>370.95</v>
      </c>
      <c r="M14" s="155">
        <v>453.65425999999997</v>
      </c>
      <c r="N14" s="3">
        <f t="shared" si="0"/>
        <v>145169.36319999999</v>
      </c>
      <c r="O14" s="160"/>
    </row>
    <row r="15" spans="1:17" x14ac:dyDescent="0.2">
      <c r="A15" s="2">
        <v>2024</v>
      </c>
      <c r="B15" s="2" t="s">
        <v>0</v>
      </c>
      <c r="C15" s="2" t="s">
        <v>42</v>
      </c>
      <c r="D15" s="159" t="s">
        <v>264</v>
      </c>
      <c r="E15" s="2">
        <v>320</v>
      </c>
      <c r="F15" s="2" t="s">
        <v>27</v>
      </c>
      <c r="G15" s="2" t="s">
        <v>37</v>
      </c>
      <c r="H15" s="2">
        <v>10</v>
      </c>
      <c r="I15" s="158">
        <v>45746</v>
      </c>
      <c r="J15" s="2">
        <v>1</v>
      </c>
      <c r="K15" s="158">
        <v>45809</v>
      </c>
      <c r="L15" s="155">
        <v>329.5</v>
      </c>
      <c r="M15" s="155">
        <v>449.09059999999999</v>
      </c>
      <c r="N15" s="3">
        <f t="shared" si="0"/>
        <v>143708.992</v>
      </c>
      <c r="O15" s="160"/>
    </row>
    <row r="16" spans="1:17" x14ac:dyDescent="0.2">
      <c r="A16" s="2">
        <v>2024</v>
      </c>
      <c r="B16" s="2" t="s">
        <v>20</v>
      </c>
      <c r="C16" s="2" t="s">
        <v>42</v>
      </c>
      <c r="D16" s="159" t="s">
        <v>19</v>
      </c>
      <c r="E16" s="2">
        <v>320</v>
      </c>
      <c r="F16" s="2" t="s">
        <v>27</v>
      </c>
      <c r="G16" s="2" t="s">
        <v>37</v>
      </c>
      <c r="H16" s="2">
        <v>0</v>
      </c>
      <c r="I16" s="158">
        <v>45671</v>
      </c>
      <c r="J16" s="2">
        <v>4</v>
      </c>
      <c r="K16" s="158">
        <v>45748</v>
      </c>
      <c r="L16" s="155"/>
      <c r="M16" s="155">
        <v>325</v>
      </c>
      <c r="N16" s="3">
        <f t="shared" si="0"/>
        <v>104000</v>
      </c>
      <c r="O16" s="160">
        <v>5.8079999999999998</v>
      </c>
      <c r="P16" s="3">
        <f>M16*O16</f>
        <v>1887.6</v>
      </c>
      <c r="Q16" s="3">
        <f>P16*E16</f>
        <v>604032</v>
      </c>
    </row>
    <row r="17" spans="1:20" x14ac:dyDescent="0.2">
      <c r="A17" s="2">
        <v>2024</v>
      </c>
      <c r="B17" s="2" t="s">
        <v>21</v>
      </c>
      <c r="C17" s="2" t="s">
        <v>42</v>
      </c>
      <c r="D17" s="159" t="s">
        <v>19</v>
      </c>
      <c r="E17" s="2">
        <v>320</v>
      </c>
      <c r="F17" s="2" t="s">
        <v>32</v>
      </c>
      <c r="G17" s="2" t="s">
        <v>32</v>
      </c>
      <c r="H17" s="2">
        <v>0</v>
      </c>
      <c r="I17" s="158">
        <v>45702</v>
      </c>
      <c r="J17" s="2">
        <v>4</v>
      </c>
      <c r="K17" s="158">
        <v>45778</v>
      </c>
      <c r="L17" s="155"/>
      <c r="M17" s="155">
        <v>325</v>
      </c>
      <c r="N17" s="3">
        <f t="shared" si="0"/>
        <v>104000</v>
      </c>
      <c r="O17" s="160">
        <v>5.8079999999999998</v>
      </c>
      <c r="P17" s="3">
        <f>M17*O17</f>
        <v>1887.6</v>
      </c>
      <c r="Q17" s="3">
        <f>P17*E17</f>
        <v>604032</v>
      </c>
    </row>
    <row r="18" spans="1:20" x14ac:dyDescent="0.2">
      <c r="A18" s="2">
        <v>2024</v>
      </c>
      <c r="B18" s="2" t="s">
        <v>22</v>
      </c>
      <c r="C18" s="2" t="s">
        <v>42</v>
      </c>
      <c r="D18" s="159" t="s">
        <v>91</v>
      </c>
      <c r="E18" s="2">
        <v>320</v>
      </c>
      <c r="F18" s="2" t="s">
        <v>27</v>
      </c>
      <c r="G18" s="2" t="s">
        <v>40</v>
      </c>
      <c r="H18" s="2">
        <v>25</v>
      </c>
      <c r="I18" s="158">
        <v>45666</v>
      </c>
      <c r="J18" s="2">
        <v>1</v>
      </c>
      <c r="K18" s="158">
        <v>45658</v>
      </c>
      <c r="L18" s="155"/>
      <c r="M18" s="155">
        <v>468.27119999999996</v>
      </c>
      <c r="N18" s="3">
        <f t="shared" si="0"/>
        <v>149846.78399999999</v>
      </c>
      <c r="O18" s="160">
        <v>5.8236999999999997</v>
      </c>
      <c r="P18" s="3">
        <f>M18*O18</f>
        <v>2727.0709874399995</v>
      </c>
      <c r="Q18" s="3">
        <f t="shared" ref="Q18:Q19" si="4">P18*E18</f>
        <v>872662.71598079987</v>
      </c>
    </row>
    <row r="19" spans="1:20" x14ac:dyDescent="0.2">
      <c r="A19" s="2">
        <v>2023</v>
      </c>
      <c r="B19" s="2" t="s">
        <v>277</v>
      </c>
      <c r="C19" s="2" t="s">
        <v>42</v>
      </c>
      <c r="D19" s="159" t="s">
        <v>46</v>
      </c>
      <c r="E19" s="2">
        <v>280</v>
      </c>
      <c r="F19" s="2" t="s">
        <v>32</v>
      </c>
      <c r="G19" s="2" t="s">
        <v>32</v>
      </c>
      <c r="H19" s="2">
        <v>0</v>
      </c>
      <c r="I19" s="158">
        <v>45383</v>
      </c>
      <c r="J19" s="2">
        <v>2</v>
      </c>
      <c r="K19" s="158">
        <v>45597</v>
      </c>
      <c r="L19" s="155"/>
      <c r="M19" s="155">
        <v>316.81060714285712</v>
      </c>
      <c r="N19" s="3">
        <f t="shared" si="0"/>
        <v>88706.97</v>
      </c>
      <c r="O19" s="160">
        <f>5.76</f>
        <v>5.76</v>
      </c>
      <c r="P19" s="3">
        <f>M19*O19</f>
        <v>1824.8290971428569</v>
      </c>
      <c r="Q19" s="3">
        <f t="shared" si="4"/>
        <v>510952.14719999995</v>
      </c>
    </row>
    <row r="20" spans="1:20" x14ac:dyDescent="0.2">
      <c r="A20" s="2">
        <v>2023</v>
      </c>
      <c r="B20" s="2" t="s">
        <v>278</v>
      </c>
      <c r="C20" s="2" t="s">
        <v>42</v>
      </c>
      <c r="D20" s="159" t="s">
        <v>46</v>
      </c>
      <c r="E20" s="2">
        <v>320</v>
      </c>
      <c r="F20" s="2" t="s">
        <v>32</v>
      </c>
      <c r="G20" s="2" t="s">
        <v>32</v>
      </c>
      <c r="H20" s="2">
        <v>0</v>
      </c>
      <c r="I20" s="158">
        <v>45383</v>
      </c>
      <c r="J20" s="2">
        <v>2</v>
      </c>
      <c r="K20" s="158">
        <v>45748</v>
      </c>
      <c r="L20" s="155"/>
      <c r="M20" s="155">
        <v>326.8</v>
      </c>
      <c r="N20" s="3">
        <f t="shared" si="0"/>
        <v>104576</v>
      </c>
      <c r="O20" s="160">
        <f>(5.725*0.5+5.6337*0.5)</f>
        <v>5.6793499999999995</v>
      </c>
      <c r="P20" s="3">
        <f>M20*O20</f>
        <v>1856.0115799999999</v>
      </c>
      <c r="Q20" s="3">
        <f>P20*E20</f>
        <v>593923.70559999999</v>
      </c>
    </row>
    <row r="21" spans="1:20" x14ac:dyDescent="0.2">
      <c r="A21" s="2">
        <v>2024</v>
      </c>
      <c r="B21" s="2" t="s">
        <v>47</v>
      </c>
      <c r="C21" s="2" t="s">
        <v>42</v>
      </c>
      <c r="D21" s="159" t="s">
        <v>46</v>
      </c>
      <c r="E21" s="2">
        <v>320</v>
      </c>
      <c r="F21" s="2" t="s">
        <v>27</v>
      </c>
      <c r="G21" s="2" t="s">
        <v>39</v>
      </c>
      <c r="H21" s="2">
        <v>0</v>
      </c>
      <c r="I21" s="158">
        <v>45695</v>
      </c>
      <c r="J21" s="2">
        <v>1</v>
      </c>
      <c r="K21" s="158">
        <v>45809</v>
      </c>
      <c r="L21" s="155"/>
      <c r="M21" s="155">
        <v>413</v>
      </c>
      <c r="N21" s="3">
        <f t="shared" si="0"/>
        <v>132160</v>
      </c>
      <c r="O21" s="160"/>
    </row>
    <row r="22" spans="1:20" x14ac:dyDescent="0.2">
      <c r="A22" s="2">
        <v>2024</v>
      </c>
      <c r="B22" s="2" t="s">
        <v>84</v>
      </c>
      <c r="C22" s="2" t="s">
        <v>42</v>
      </c>
      <c r="D22" s="159" t="s">
        <v>46</v>
      </c>
      <c r="E22" s="2">
        <v>320</v>
      </c>
      <c r="F22" s="2" t="s">
        <v>27</v>
      </c>
      <c r="G22" s="2" t="s">
        <v>39</v>
      </c>
      <c r="H22" s="2">
        <v>0</v>
      </c>
      <c r="I22" s="158">
        <v>45695</v>
      </c>
      <c r="J22" s="2">
        <v>1</v>
      </c>
      <c r="K22" s="158">
        <v>45809</v>
      </c>
      <c r="L22" s="155"/>
      <c r="M22" s="155">
        <v>450</v>
      </c>
      <c r="N22" s="3">
        <f t="shared" si="0"/>
        <v>144000</v>
      </c>
      <c r="O22" s="160"/>
    </row>
    <row r="23" spans="1:20" x14ac:dyDescent="0.2">
      <c r="A23" s="2">
        <v>2024</v>
      </c>
      <c r="B23" s="2" t="s">
        <v>85</v>
      </c>
      <c r="C23" s="2" t="s">
        <v>42</v>
      </c>
      <c r="D23" s="159" t="s">
        <v>46</v>
      </c>
      <c r="E23" s="2">
        <v>223</v>
      </c>
      <c r="F23" s="2" t="s">
        <v>33</v>
      </c>
      <c r="G23" s="2" t="s">
        <v>32</v>
      </c>
      <c r="H23" s="2">
        <v>0</v>
      </c>
      <c r="I23" s="158">
        <v>45695</v>
      </c>
      <c r="J23" s="2">
        <v>1</v>
      </c>
      <c r="K23" s="158">
        <v>45809</v>
      </c>
      <c r="L23" s="155"/>
      <c r="M23" s="155">
        <v>409.35</v>
      </c>
      <c r="N23" s="3">
        <f t="shared" si="0"/>
        <v>91285.05</v>
      </c>
      <c r="O23" s="160"/>
    </row>
    <row r="24" spans="1:20" x14ac:dyDescent="0.2">
      <c r="A24" s="2">
        <v>2024</v>
      </c>
      <c r="B24" s="2" t="s">
        <v>25</v>
      </c>
      <c r="C24" s="2" t="s">
        <v>89</v>
      </c>
      <c r="D24" s="159" t="s">
        <v>24</v>
      </c>
      <c r="E24" s="2">
        <v>4</v>
      </c>
      <c r="F24" s="2" t="s">
        <v>32</v>
      </c>
      <c r="G24" s="2" t="s">
        <v>32</v>
      </c>
      <c r="H24" s="2">
        <v>0</v>
      </c>
      <c r="I24" s="158">
        <v>45656</v>
      </c>
      <c r="J24" s="2">
        <v>4</v>
      </c>
      <c r="K24" s="158">
        <v>45717</v>
      </c>
      <c r="L24" s="158"/>
      <c r="M24" s="155"/>
      <c r="N24" s="3"/>
      <c r="O24" s="160"/>
      <c r="P24" s="3">
        <v>2500</v>
      </c>
      <c r="Q24" s="3">
        <f t="shared" ref="Q24:Q36" si="5">E24*P24</f>
        <v>10000</v>
      </c>
    </row>
    <row r="25" spans="1:20" x14ac:dyDescent="0.2">
      <c r="A25" s="2">
        <v>2024</v>
      </c>
      <c r="B25" s="2" t="s">
        <v>26</v>
      </c>
      <c r="C25" s="2" t="s">
        <v>89</v>
      </c>
      <c r="D25" s="159" t="s">
        <v>24</v>
      </c>
      <c r="E25" s="2">
        <v>4</v>
      </c>
      <c r="F25" s="2" t="s">
        <v>32</v>
      </c>
      <c r="G25" s="2" t="s">
        <v>32</v>
      </c>
      <c r="H25" s="2">
        <v>0</v>
      </c>
      <c r="I25" s="158">
        <f>I24</f>
        <v>45656</v>
      </c>
      <c r="J25" s="2">
        <v>4</v>
      </c>
      <c r="K25" s="158">
        <v>45717</v>
      </c>
      <c r="L25" s="158"/>
      <c r="M25" s="155"/>
      <c r="N25" s="3"/>
      <c r="O25" s="160"/>
      <c r="P25" s="3">
        <v>2137</v>
      </c>
      <c r="Q25" s="3">
        <f t="shared" si="5"/>
        <v>8548</v>
      </c>
    </row>
    <row r="26" spans="1:20" x14ac:dyDescent="0.2">
      <c r="A26" s="2">
        <v>2024</v>
      </c>
      <c r="B26" s="2" t="s">
        <v>41</v>
      </c>
      <c r="C26" s="2" t="s">
        <v>89</v>
      </c>
      <c r="D26" s="159" t="s">
        <v>31</v>
      </c>
      <c r="E26" s="2">
        <v>500</v>
      </c>
      <c r="F26" s="2" t="s">
        <v>33</v>
      </c>
      <c r="G26" s="2" t="s">
        <v>40</v>
      </c>
      <c r="H26" s="2">
        <v>0</v>
      </c>
      <c r="I26" s="158">
        <v>45631</v>
      </c>
      <c r="J26" s="2">
        <v>1</v>
      </c>
      <c r="K26" s="158">
        <v>45631</v>
      </c>
      <c r="L26" s="158"/>
      <c r="M26" s="155"/>
      <c r="N26" s="3"/>
      <c r="O26" s="160"/>
      <c r="P26" s="3">
        <v>2105</v>
      </c>
      <c r="Q26" s="3">
        <f t="shared" si="5"/>
        <v>1052500</v>
      </c>
    </row>
    <row r="27" spans="1:20" x14ac:dyDescent="0.2">
      <c r="A27" s="2">
        <v>2024</v>
      </c>
      <c r="B27" s="2" t="s">
        <v>43</v>
      </c>
      <c r="C27" s="2" t="s">
        <v>89</v>
      </c>
      <c r="D27" s="159" t="s">
        <v>257</v>
      </c>
      <c r="E27" s="2">
        <v>20</v>
      </c>
      <c r="F27" s="2" t="s">
        <v>33</v>
      </c>
      <c r="G27" s="2" t="s">
        <v>34</v>
      </c>
      <c r="H27" s="2">
        <v>0</v>
      </c>
      <c r="I27" s="158">
        <v>45632</v>
      </c>
      <c r="J27" s="2">
        <v>1</v>
      </c>
      <c r="K27" s="158">
        <v>45632</v>
      </c>
      <c r="L27" s="158"/>
      <c r="M27" s="155"/>
      <c r="N27" s="3"/>
      <c r="O27" s="160"/>
      <c r="P27" s="3">
        <v>2200</v>
      </c>
      <c r="Q27" s="3">
        <f t="shared" si="5"/>
        <v>44000</v>
      </c>
      <c r="T27" s="161"/>
    </row>
    <row r="28" spans="1:20" x14ac:dyDescent="0.2">
      <c r="A28" s="2">
        <v>2024</v>
      </c>
      <c r="B28" s="2" t="s">
        <v>45</v>
      </c>
      <c r="C28" s="2" t="s">
        <v>89</v>
      </c>
      <c r="D28" s="159" t="s">
        <v>44</v>
      </c>
      <c r="E28" s="2">
        <v>500</v>
      </c>
      <c r="F28" s="2" t="s">
        <v>30</v>
      </c>
      <c r="G28" s="2" t="s">
        <v>32</v>
      </c>
      <c r="H28" s="2">
        <v>0</v>
      </c>
      <c r="I28" s="158">
        <v>45679</v>
      </c>
      <c r="J28" s="2">
        <v>1</v>
      </c>
      <c r="K28" s="158">
        <v>45679</v>
      </c>
      <c r="L28" s="158"/>
      <c r="M28" s="155"/>
      <c r="N28" s="3"/>
      <c r="O28" s="160"/>
      <c r="P28" s="3">
        <v>2000</v>
      </c>
      <c r="Q28" s="3">
        <f t="shared" si="5"/>
        <v>1000000</v>
      </c>
    </row>
    <row r="29" spans="1:20" x14ac:dyDescent="0.2">
      <c r="A29" s="2">
        <v>2024</v>
      </c>
      <c r="B29" s="2" t="s">
        <v>87</v>
      </c>
      <c r="C29" s="2" t="s">
        <v>89</v>
      </c>
      <c r="D29" s="159" t="s">
        <v>86</v>
      </c>
      <c r="E29" s="2">
        <v>0.5</v>
      </c>
      <c r="F29" s="2" t="s">
        <v>29</v>
      </c>
      <c r="G29" s="2" t="s">
        <v>32</v>
      </c>
      <c r="H29" s="2">
        <v>0</v>
      </c>
      <c r="I29" s="158">
        <v>45708</v>
      </c>
      <c r="J29" s="2">
        <v>4</v>
      </c>
      <c r="K29" s="158">
        <v>45839</v>
      </c>
      <c r="L29" s="158"/>
      <c r="M29" s="155"/>
      <c r="N29" s="3"/>
      <c r="O29" s="160"/>
      <c r="P29" s="3">
        <v>2293.33</v>
      </c>
      <c r="Q29" s="3">
        <f t="shared" si="5"/>
        <v>1146.665</v>
      </c>
    </row>
    <row r="30" spans="1:20" x14ac:dyDescent="0.2">
      <c r="A30" s="2">
        <v>2024</v>
      </c>
      <c r="B30" s="2" t="s">
        <v>88</v>
      </c>
      <c r="C30" s="2" t="s">
        <v>89</v>
      </c>
      <c r="D30" s="159" t="s">
        <v>86</v>
      </c>
      <c r="E30" s="2">
        <v>7</v>
      </c>
      <c r="F30" s="2" t="s">
        <v>33</v>
      </c>
      <c r="G30" s="2" t="s">
        <v>38</v>
      </c>
      <c r="H30" s="2">
        <v>0</v>
      </c>
      <c r="I30" s="158">
        <v>45708</v>
      </c>
      <c r="J30" s="2">
        <v>4</v>
      </c>
      <c r="K30" s="158">
        <v>45839</v>
      </c>
      <c r="L30" s="158"/>
      <c r="M30" s="155"/>
      <c r="N30" s="3"/>
      <c r="O30" s="160"/>
      <c r="P30" s="3">
        <v>2616.61</v>
      </c>
      <c r="Q30" s="3">
        <f t="shared" si="5"/>
        <v>18316.27</v>
      </c>
    </row>
    <row r="31" spans="1:20" x14ac:dyDescent="0.2">
      <c r="A31" s="2">
        <v>2024</v>
      </c>
      <c r="B31" s="2" t="s">
        <v>181</v>
      </c>
      <c r="C31" s="2" t="s">
        <v>89</v>
      </c>
      <c r="D31" s="159" t="s">
        <v>94</v>
      </c>
      <c r="E31" s="2">
        <v>486.3</v>
      </c>
      <c r="F31" s="2" t="s">
        <v>32</v>
      </c>
      <c r="G31" s="2" t="s">
        <v>32</v>
      </c>
      <c r="H31" s="2">
        <v>0</v>
      </c>
      <c r="I31" s="158">
        <v>45684</v>
      </c>
      <c r="J31" s="2">
        <v>1</v>
      </c>
      <c r="K31" s="158">
        <v>45684</v>
      </c>
      <c r="L31" s="158"/>
      <c r="M31" s="155"/>
      <c r="N31" s="3"/>
      <c r="O31" s="160"/>
      <c r="P31" s="3">
        <v>810</v>
      </c>
      <c r="Q31" s="3">
        <f t="shared" si="5"/>
        <v>393903</v>
      </c>
    </row>
    <row r="32" spans="1:20" x14ac:dyDescent="0.2">
      <c r="A32" s="2">
        <v>2024</v>
      </c>
      <c r="B32" s="2" t="s">
        <v>182</v>
      </c>
      <c r="C32" s="2" t="s">
        <v>89</v>
      </c>
      <c r="D32" s="159" t="s">
        <v>94</v>
      </c>
      <c r="E32" s="2">
        <v>632.20000000000005</v>
      </c>
      <c r="F32" s="2" t="s">
        <v>32</v>
      </c>
      <c r="G32" s="2" t="s">
        <v>32</v>
      </c>
      <c r="H32" s="2">
        <v>0</v>
      </c>
      <c r="I32" s="158">
        <v>45700</v>
      </c>
      <c r="J32" s="2">
        <v>1</v>
      </c>
      <c r="K32" s="158">
        <v>45700</v>
      </c>
      <c r="L32" s="158"/>
      <c r="M32" s="155"/>
      <c r="N32" s="3"/>
      <c r="O32" s="160"/>
      <c r="P32" s="3">
        <v>2220</v>
      </c>
      <c r="Q32" s="3">
        <f t="shared" si="5"/>
        <v>1403484</v>
      </c>
    </row>
    <row r="33" spans="1:17" x14ac:dyDescent="0.2">
      <c r="A33" s="2">
        <v>2024</v>
      </c>
      <c r="B33" s="2" t="s">
        <v>183</v>
      </c>
      <c r="C33" s="2" t="s">
        <v>89</v>
      </c>
      <c r="D33" s="159" t="s">
        <v>94</v>
      </c>
      <c r="E33" s="2">
        <v>363</v>
      </c>
      <c r="F33" s="2" t="s">
        <v>32</v>
      </c>
      <c r="G33" s="2" t="s">
        <v>32</v>
      </c>
      <c r="H33" s="2">
        <v>0</v>
      </c>
      <c r="I33" s="158">
        <v>45684</v>
      </c>
      <c r="J33" s="2">
        <v>1</v>
      </c>
      <c r="K33" s="158">
        <v>45684</v>
      </c>
      <c r="L33" s="158"/>
      <c r="N33" s="3"/>
      <c r="P33" s="3">
        <v>1750</v>
      </c>
      <c r="Q33" s="3">
        <f t="shared" si="5"/>
        <v>635250</v>
      </c>
    </row>
    <row r="34" spans="1:17" x14ac:dyDescent="0.2">
      <c r="A34" s="2">
        <v>2024</v>
      </c>
      <c r="B34" s="2" t="s">
        <v>184</v>
      </c>
      <c r="C34" s="2" t="s">
        <v>89</v>
      </c>
      <c r="D34" s="159" t="s">
        <v>94</v>
      </c>
      <c r="E34" s="2">
        <v>44.2</v>
      </c>
      <c r="F34" s="2" t="s">
        <v>32</v>
      </c>
      <c r="G34" s="2" t="s">
        <v>32</v>
      </c>
      <c r="H34" s="2">
        <v>0</v>
      </c>
      <c r="I34" s="158">
        <v>45700</v>
      </c>
      <c r="J34" s="2">
        <v>1</v>
      </c>
      <c r="K34" s="158">
        <v>45700</v>
      </c>
      <c r="L34" s="158"/>
      <c r="N34" s="3"/>
      <c r="P34" s="3">
        <v>2400</v>
      </c>
      <c r="Q34" s="3">
        <f t="shared" si="5"/>
        <v>106080</v>
      </c>
    </row>
    <row r="35" spans="1:17" x14ac:dyDescent="0.2">
      <c r="A35" s="2">
        <v>2024</v>
      </c>
      <c r="B35" s="2" t="s">
        <v>276</v>
      </c>
      <c r="C35" s="2" t="s">
        <v>89</v>
      </c>
      <c r="D35" s="159" t="s">
        <v>86</v>
      </c>
      <c r="E35" s="2">
        <v>7</v>
      </c>
      <c r="F35" s="2" t="s">
        <v>33</v>
      </c>
      <c r="G35" s="2" t="s">
        <v>35</v>
      </c>
      <c r="H35" s="2">
        <v>0</v>
      </c>
      <c r="I35" s="158">
        <v>45789</v>
      </c>
      <c r="J35" s="2">
        <v>6</v>
      </c>
      <c r="K35" s="158">
        <v>45789</v>
      </c>
      <c r="L35" s="158"/>
      <c r="N35" s="3"/>
      <c r="P35" s="3">
        <v>2616.61</v>
      </c>
      <c r="Q35" s="3">
        <f t="shared" ref="Q35" si="6">E35*P35</f>
        <v>18316.27</v>
      </c>
    </row>
    <row r="36" spans="1:17" x14ac:dyDescent="0.2">
      <c r="A36" s="2">
        <v>2024</v>
      </c>
      <c r="B36" s="2" t="s">
        <v>256</v>
      </c>
      <c r="C36" s="2" t="s">
        <v>89</v>
      </c>
      <c r="D36" s="159" t="s">
        <v>257</v>
      </c>
      <c r="E36" s="2">
        <v>5</v>
      </c>
      <c r="F36" s="2" t="s">
        <v>32</v>
      </c>
      <c r="G36" s="2" t="s">
        <v>32</v>
      </c>
      <c r="H36" s="2">
        <v>0</v>
      </c>
      <c r="I36" s="158">
        <v>45778</v>
      </c>
      <c r="J36" s="2">
        <v>4</v>
      </c>
      <c r="K36" s="158">
        <v>45870</v>
      </c>
      <c r="L36" s="158"/>
      <c r="N36" s="3"/>
      <c r="P36" s="3">
        <v>2700</v>
      </c>
      <c r="Q36" s="3">
        <f t="shared" si="5"/>
        <v>13500</v>
      </c>
    </row>
    <row r="37" spans="1:17" x14ac:dyDescent="0.2">
      <c r="A37" s="2">
        <v>2025</v>
      </c>
      <c r="B37" s="2" t="s">
        <v>258</v>
      </c>
      <c r="C37" s="2" t="s">
        <v>42</v>
      </c>
      <c r="D37" s="159" t="s">
        <v>264</v>
      </c>
      <c r="E37" s="2">
        <v>320</v>
      </c>
      <c r="F37" s="2" t="s">
        <v>27</v>
      </c>
      <c r="G37" s="2" t="s">
        <v>37</v>
      </c>
      <c r="H37" s="2">
        <v>0</v>
      </c>
      <c r="I37" s="158">
        <v>45870</v>
      </c>
      <c r="J37" s="2">
        <v>1</v>
      </c>
      <c r="K37" s="158">
        <f t="shared" ref="K37:K42" si="7">I37+60</f>
        <v>45930</v>
      </c>
      <c r="L37" s="158"/>
      <c r="M37" s="155">
        <v>505</v>
      </c>
      <c r="N37" s="3">
        <f>M37*E37</f>
        <v>161600</v>
      </c>
    </row>
    <row r="38" spans="1:17" x14ac:dyDescent="0.2">
      <c r="A38" s="2">
        <v>2025</v>
      </c>
      <c r="B38" s="2" t="s">
        <v>259</v>
      </c>
      <c r="C38" s="2" t="s">
        <v>42</v>
      </c>
      <c r="D38" s="159" t="s">
        <v>264</v>
      </c>
      <c r="E38" s="2">
        <v>320</v>
      </c>
      <c r="F38" s="2" t="s">
        <v>27</v>
      </c>
      <c r="G38" s="2" t="s">
        <v>37</v>
      </c>
      <c r="H38" s="2">
        <v>30</v>
      </c>
      <c r="I38" s="158">
        <v>45901</v>
      </c>
      <c r="J38" s="2">
        <v>1</v>
      </c>
      <c r="K38" s="158">
        <f t="shared" si="7"/>
        <v>45961</v>
      </c>
      <c r="L38" s="155">
        <f>futuros!B4</f>
        <v>291</v>
      </c>
      <c r="M38" s="155">
        <f>(L38+H38)*1.3228</f>
        <v>424.61879999999996</v>
      </c>
      <c r="N38" s="3">
        <f>(E38*(M38+H38))</f>
        <v>145478.016</v>
      </c>
    </row>
    <row r="39" spans="1:17" x14ac:dyDescent="0.2">
      <c r="A39" s="2">
        <v>2025</v>
      </c>
      <c r="B39" s="2" t="s">
        <v>260</v>
      </c>
      <c r="C39" s="2" t="s">
        <v>42</v>
      </c>
      <c r="D39" s="159" t="s">
        <v>264</v>
      </c>
      <c r="E39" s="2">
        <v>320</v>
      </c>
      <c r="F39" s="2" t="s">
        <v>27</v>
      </c>
      <c r="G39" s="2" t="s">
        <v>37</v>
      </c>
      <c r="H39" s="2">
        <v>30</v>
      </c>
      <c r="I39" s="158">
        <v>45931</v>
      </c>
      <c r="J39" s="2">
        <v>1</v>
      </c>
      <c r="K39" s="158">
        <f t="shared" si="7"/>
        <v>45991</v>
      </c>
      <c r="L39" s="155">
        <f>L38</f>
        <v>291</v>
      </c>
      <c r="M39" s="155">
        <f>(L39+H39)*1.3228</f>
        <v>424.61879999999996</v>
      </c>
      <c r="N39" s="3">
        <f>(E39*(M39+H39))</f>
        <v>145478.016</v>
      </c>
    </row>
    <row r="40" spans="1:17" x14ac:dyDescent="0.2">
      <c r="A40" s="2">
        <v>2025</v>
      </c>
      <c r="B40" s="2" t="s">
        <v>261</v>
      </c>
      <c r="C40" s="2" t="s">
        <v>42</v>
      </c>
      <c r="D40" s="159" t="s">
        <v>264</v>
      </c>
      <c r="E40" s="2">
        <v>320</v>
      </c>
      <c r="F40" s="2" t="s">
        <v>27</v>
      </c>
      <c r="G40" s="2" t="s">
        <v>37</v>
      </c>
      <c r="H40" s="2">
        <v>30</v>
      </c>
      <c r="I40" s="158">
        <v>45962</v>
      </c>
      <c r="J40" s="2">
        <v>1</v>
      </c>
      <c r="K40" s="158">
        <f t="shared" si="7"/>
        <v>46022</v>
      </c>
      <c r="L40" s="155">
        <f>L39</f>
        <v>291</v>
      </c>
      <c r="M40" s="155">
        <f>(L40+H40)*1.3228</f>
        <v>424.61879999999996</v>
      </c>
      <c r="N40" s="3">
        <f>(E40*(M40+H40))</f>
        <v>145478.016</v>
      </c>
    </row>
    <row r="41" spans="1:17" x14ac:dyDescent="0.2">
      <c r="A41" s="2">
        <v>2025</v>
      </c>
      <c r="B41" s="2" t="s">
        <v>262</v>
      </c>
      <c r="C41" s="2" t="s">
        <v>42</v>
      </c>
      <c r="D41" s="159" t="s">
        <v>264</v>
      </c>
      <c r="E41" s="2">
        <v>320</v>
      </c>
      <c r="F41" s="2" t="s">
        <v>27</v>
      </c>
      <c r="G41" s="2" t="s">
        <v>37</v>
      </c>
      <c r="H41" s="2">
        <v>30</v>
      </c>
      <c r="I41" s="158">
        <v>45992</v>
      </c>
      <c r="J41" s="2">
        <v>1</v>
      </c>
      <c r="K41" s="158">
        <f t="shared" si="7"/>
        <v>46052</v>
      </c>
      <c r="L41" s="155">
        <f>futuros!B4</f>
        <v>291</v>
      </c>
      <c r="M41" s="155">
        <f>(L41+H41)*1.3228</f>
        <v>424.61879999999996</v>
      </c>
      <c r="N41" s="3">
        <f>(E41*(M41+H41))</f>
        <v>145478.016</v>
      </c>
    </row>
    <row r="42" spans="1:17" x14ac:dyDescent="0.2">
      <c r="A42" s="2">
        <v>2025</v>
      </c>
      <c r="B42" s="2" t="s">
        <v>263</v>
      </c>
      <c r="C42" s="2" t="s">
        <v>42</v>
      </c>
      <c r="D42" s="159" t="s">
        <v>264</v>
      </c>
      <c r="E42" s="2">
        <v>320</v>
      </c>
      <c r="F42" s="2" t="s">
        <v>27</v>
      </c>
      <c r="G42" s="2" t="s">
        <v>37</v>
      </c>
      <c r="H42" s="2">
        <v>30</v>
      </c>
      <c r="I42" s="158">
        <v>46054</v>
      </c>
      <c r="J42" s="2">
        <v>1</v>
      </c>
      <c r="K42" s="158">
        <f t="shared" si="7"/>
        <v>46114</v>
      </c>
      <c r="L42" s="155">
        <f>futuros!B5</f>
        <v>286.05</v>
      </c>
      <c r="M42" s="155">
        <f>(L42+H42)*1.3228</f>
        <v>418.07094000000001</v>
      </c>
      <c r="N42" s="3">
        <f>(E42*(M42+H42))</f>
        <v>143382.70079999999</v>
      </c>
    </row>
    <row r="43" spans="1:17" x14ac:dyDescent="0.2">
      <c r="A43" s="2">
        <v>2025</v>
      </c>
      <c r="B43" s="2" t="s">
        <v>279</v>
      </c>
      <c r="C43" s="2" t="s">
        <v>42</v>
      </c>
      <c r="D43" s="159" t="s">
        <v>19</v>
      </c>
      <c r="E43" s="2">
        <v>320</v>
      </c>
      <c r="F43" s="2" t="s">
        <v>27</v>
      </c>
      <c r="G43" s="2" t="s">
        <v>39</v>
      </c>
      <c r="H43" s="2">
        <v>0</v>
      </c>
      <c r="I43" s="158">
        <v>45962</v>
      </c>
      <c r="J43" s="2">
        <v>4</v>
      </c>
      <c r="K43" s="158">
        <f>I43+120</f>
        <v>46082</v>
      </c>
      <c r="M43" s="155">
        <v>488</v>
      </c>
      <c r="N43" s="3">
        <f t="shared" ref="N43:N52" si="8">(E43*(M43+H43))</f>
        <v>156160</v>
      </c>
    </row>
    <row r="44" spans="1:17" x14ac:dyDescent="0.2">
      <c r="A44" s="2">
        <v>2025</v>
      </c>
      <c r="B44" s="2" t="s">
        <v>280</v>
      </c>
      <c r="C44" s="2" t="s">
        <v>42</v>
      </c>
      <c r="D44" s="159" t="s">
        <v>19</v>
      </c>
      <c r="E44" s="2">
        <v>320</v>
      </c>
      <c r="F44" s="2" t="s">
        <v>27</v>
      </c>
      <c r="G44" s="2" t="s">
        <v>289</v>
      </c>
      <c r="H44" s="2">
        <v>0</v>
      </c>
      <c r="I44" s="158">
        <v>45962</v>
      </c>
      <c r="J44" s="2">
        <v>4</v>
      </c>
      <c r="K44" s="158">
        <f>I44+120</f>
        <v>46082</v>
      </c>
      <c r="M44" s="155">
        <v>500</v>
      </c>
      <c r="N44" s="3">
        <f t="shared" si="8"/>
        <v>160000</v>
      </c>
    </row>
    <row r="45" spans="1:17" x14ac:dyDescent="0.2">
      <c r="A45" s="2">
        <v>2026</v>
      </c>
      <c r="B45" s="2" t="s">
        <v>281</v>
      </c>
      <c r="C45" s="2" t="s">
        <v>42</v>
      </c>
      <c r="D45" s="159" t="s">
        <v>19</v>
      </c>
      <c r="E45" s="2">
        <v>320</v>
      </c>
      <c r="F45" s="2" t="s">
        <v>27</v>
      </c>
      <c r="G45" s="2" t="s">
        <v>39</v>
      </c>
      <c r="H45" s="2">
        <v>0</v>
      </c>
      <c r="I45" s="158">
        <v>46327</v>
      </c>
      <c r="J45" s="2">
        <v>4</v>
      </c>
      <c r="K45" s="158">
        <f>I45+120</f>
        <v>46447</v>
      </c>
      <c r="M45" s="155">
        <v>423</v>
      </c>
      <c r="N45" s="3">
        <f t="shared" si="8"/>
        <v>135360</v>
      </c>
    </row>
    <row r="46" spans="1:17" x14ac:dyDescent="0.2">
      <c r="A46" s="2">
        <v>2026</v>
      </c>
      <c r="B46" s="2" t="s">
        <v>282</v>
      </c>
      <c r="C46" s="2" t="s">
        <v>42</v>
      </c>
      <c r="D46" s="159" t="s">
        <v>19</v>
      </c>
      <c r="E46" s="2">
        <v>320</v>
      </c>
      <c r="F46" s="2" t="s">
        <v>27</v>
      </c>
      <c r="G46" s="2" t="s">
        <v>289</v>
      </c>
      <c r="H46" s="2">
        <v>0</v>
      </c>
      <c r="I46" s="158">
        <v>46327</v>
      </c>
      <c r="J46" s="2">
        <v>4</v>
      </c>
      <c r="K46" s="158">
        <f>I46+120</f>
        <v>46447</v>
      </c>
      <c r="M46" s="155">
        <v>436</v>
      </c>
      <c r="N46" s="3">
        <f t="shared" si="8"/>
        <v>139520</v>
      </c>
    </row>
    <row r="47" spans="1:17" x14ac:dyDescent="0.2">
      <c r="A47" s="2">
        <v>2025</v>
      </c>
      <c r="B47" s="2" t="s">
        <v>283</v>
      </c>
      <c r="C47" s="2" t="s">
        <v>42</v>
      </c>
      <c r="D47" s="159" t="s">
        <v>264</v>
      </c>
      <c r="E47" s="2">
        <v>320</v>
      </c>
      <c r="F47" s="2" t="s">
        <v>27</v>
      </c>
      <c r="G47" s="2" t="s">
        <v>37</v>
      </c>
      <c r="H47" s="2">
        <v>28</v>
      </c>
      <c r="I47" s="158">
        <v>45901</v>
      </c>
      <c r="J47" s="2">
        <v>1</v>
      </c>
      <c r="K47" s="158">
        <f t="shared" ref="K47:K52" si="9">I47+60</f>
        <v>45961</v>
      </c>
      <c r="L47" s="155">
        <f>futuros!B4</f>
        <v>291</v>
      </c>
      <c r="M47" s="155">
        <f t="shared" ref="M47:M52" si="10">(L47+H47)*1.3228</f>
        <v>421.97320000000002</v>
      </c>
      <c r="N47" s="3">
        <f t="shared" si="8"/>
        <v>143991.424</v>
      </c>
    </row>
    <row r="48" spans="1:17" x14ac:dyDescent="0.2">
      <c r="A48" s="2">
        <v>2025</v>
      </c>
      <c r="B48" s="2" t="s">
        <v>284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28</v>
      </c>
      <c r="I48" s="158">
        <v>45962</v>
      </c>
      <c r="J48" s="2">
        <v>1</v>
      </c>
      <c r="K48" s="158">
        <f t="shared" si="9"/>
        <v>46022</v>
      </c>
      <c r="L48" s="155">
        <f>futuros!B4</f>
        <v>291</v>
      </c>
      <c r="M48" s="155">
        <f t="shared" si="10"/>
        <v>421.97320000000002</v>
      </c>
      <c r="N48" s="3">
        <f t="shared" si="8"/>
        <v>143991.424</v>
      </c>
    </row>
    <row r="49" spans="1:14" x14ac:dyDescent="0.2">
      <c r="A49" s="2">
        <v>2025</v>
      </c>
      <c r="B49" s="2" t="s">
        <v>285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28</v>
      </c>
      <c r="I49" s="158">
        <v>46023</v>
      </c>
      <c r="J49" s="2">
        <v>1</v>
      </c>
      <c r="K49" s="158">
        <f t="shared" si="9"/>
        <v>46083</v>
      </c>
      <c r="L49" s="155">
        <f>futuros!B5</f>
        <v>286.05</v>
      </c>
      <c r="M49" s="155">
        <f t="shared" si="10"/>
        <v>415.42534000000001</v>
      </c>
      <c r="N49" s="3">
        <f t="shared" si="8"/>
        <v>141896.10879999999</v>
      </c>
    </row>
    <row r="50" spans="1:14" x14ac:dyDescent="0.2">
      <c r="A50" s="2">
        <v>2025</v>
      </c>
      <c r="B50" s="2" t="s">
        <v>286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28</v>
      </c>
      <c r="I50" s="158">
        <v>46082</v>
      </c>
      <c r="J50" s="2">
        <v>1</v>
      </c>
      <c r="K50" s="158">
        <f t="shared" si="9"/>
        <v>46142</v>
      </c>
      <c r="L50" s="155">
        <f>futuros!B6</f>
        <v>281.3</v>
      </c>
      <c r="M50" s="155">
        <f t="shared" si="10"/>
        <v>409.14204000000001</v>
      </c>
      <c r="N50" s="3">
        <f t="shared" si="8"/>
        <v>139885.4528</v>
      </c>
    </row>
    <row r="51" spans="1:14" x14ac:dyDescent="0.2">
      <c r="A51" s="2">
        <v>2025</v>
      </c>
      <c r="B51" s="2" t="s">
        <v>287</v>
      </c>
      <c r="C51" s="2" t="s">
        <v>42</v>
      </c>
      <c r="D51" s="159" t="s">
        <v>264</v>
      </c>
      <c r="E51" s="2">
        <v>320</v>
      </c>
      <c r="F51" s="2" t="s">
        <v>29</v>
      </c>
      <c r="G51" s="2" t="s">
        <v>32</v>
      </c>
      <c r="H51" s="2">
        <v>-22</v>
      </c>
      <c r="I51" s="158">
        <v>45992</v>
      </c>
      <c r="J51" s="2">
        <v>1</v>
      </c>
      <c r="K51" s="158">
        <f t="shared" si="9"/>
        <v>46052</v>
      </c>
      <c r="L51" s="155">
        <f>futuros!B5</f>
        <v>286.05</v>
      </c>
      <c r="M51" s="155">
        <f t="shared" si="10"/>
        <v>349.28534000000002</v>
      </c>
      <c r="N51" s="3">
        <f t="shared" si="8"/>
        <v>104731.3088</v>
      </c>
    </row>
    <row r="52" spans="1:14" x14ac:dyDescent="0.2">
      <c r="A52" s="2">
        <v>2025</v>
      </c>
      <c r="B52" s="2" t="s">
        <v>288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290</v>
      </c>
      <c r="H52" s="2">
        <v>53</v>
      </c>
      <c r="I52" s="158">
        <v>45931</v>
      </c>
      <c r="J52" s="2">
        <v>1</v>
      </c>
      <c r="K52" s="158">
        <f t="shared" si="9"/>
        <v>45991</v>
      </c>
      <c r="L52" s="155">
        <f>futuros!B4</f>
        <v>291</v>
      </c>
      <c r="M52" s="155">
        <f t="shared" si="10"/>
        <v>455.04320000000001</v>
      </c>
      <c r="N52" s="3">
        <f t="shared" si="8"/>
        <v>162573.82399999999</v>
      </c>
    </row>
    <row r="53" spans="1:14" x14ac:dyDescent="0.2">
      <c r="N53" s="3"/>
    </row>
    <row r="54" spans="1:14" x14ac:dyDescent="0.2">
      <c r="N54" s="3"/>
    </row>
    <row r="55" spans="1:14" x14ac:dyDescent="0.2">
      <c r="N55" s="3"/>
    </row>
    <row r="56" spans="1:14" x14ac:dyDescent="0.2">
      <c r="N56" s="3"/>
    </row>
  </sheetData>
  <autoFilter ref="A1:Q52" xr:uid="{E433115D-D1E6-C943-B0EC-2BC4BD1B44BA}"/>
  <phoneticPr fontId="5" type="noConversion"/>
  <pageMargins left="0.7" right="0.7" top="0.75" bottom="0.75" header="0.3" footer="0.3"/>
  <pageSetup paperSize="9" orientation="portrait" horizontalDpi="0" verticalDpi="0"/>
  <ignoredErrors>
    <ignoredError sqref="O11" formulaRange="1"/>
    <ignoredError sqref="L5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4"/>
  <sheetViews>
    <sheetView tabSelected="1" workbookViewId="0">
      <selection activeCell="D1" sqref="D1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45839</v>
      </c>
    </row>
    <row r="2" spans="1:4" x14ac:dyDescent="0.2">
      <c r="A2" s="158">
        <v>45866</v>
      </c>
      <c r="B2" s="155">
        <v>306.75</v>
      </c>
      <c r="C2" s="155">
        <f t="shared" ref="C2:C13" si="0">B2*1.3228</f>
        <v>405.76889999999997</v>
      </c>
    </row>
    <row r="3" spans="1:4" x14ac:dyDescent="0.2">
      <c r="A3" s="158">
        <v>45930</v>
      </c>
      <c r="B3" s="155">
        <v>296.2</v>
      </c>
      <c r="C3" s="155">
        <f t="shared" si="0"/>
        <v>391.81335999999999</v>
      </c>
    </row>
    <row r="4" spans="1:4" x14ac:dyDescent="0.2">
      <c r="A4" s="158">
        <v>46021</v>
      </c>
      <c r="B4" s="155">
        <v>291</v>
      </c>
      <c r="C4" s="155">
        <f t="shared" si="0"/>
        <v>384.9348</v>
      </c>
    </row>
    <row r="5" spans="1:4" x14ac:dyDescent="0.2">
      <c r="A5" s="158">
        <v>46112</v>
      </c>
      <c r="B5" s="155">
        <v>286.05</v>
      </c>
      <c r="C5" s="155">
        <f t="shared" si="0"/>
        <v>378.38693999999998</v>
      </c>
    </row>
    <row r="6" spans="1:4" x14ac:dyDescent="0.2">
      <c r="A6" s="158">
        <v>46173</v>
      </c>
      <c r="B6" s="155">
        <v>281.3</v>
      </c>
      <c r="C6" s="155">
        <f t="shared" si="0"/>
        <v>372.10363999999998</v>
      </c>
    </row>
    <row r="7" spans="1:4" x14ac:dyDescent="0.2">
      <c r="A7" s="158">
        <v>46231</v>
      </c>
      <c r="B7" s="155">
        <v>274.64999999999998</v>
      </c>
      <c r="C7" s="155">
        <f t="shared" si="0"/>
        <v>363.30701999999997</v>
      </c>
    </row>
    <row r="8" spans="1:4" x14ac:dyDescent="0.2">
      <c r="A8" s="158">
        <v>46295</v>
      </c>
      <c r="B8" s="155">
        <v>267.95</v>
      </c>
      <c r="C8" s="155">
        <f t="shared" si="0"/>
        <v>354.44425999999999</v>
      </c>
    </row>
    <row r="9" spans="1:4" x14ac:dyDescent="0.2">
      <c r="A9" s="158">
        <v>46386</v>
      </c>
      <c r="B9" s="155">
        <v>261.25</v>
      </c>
      <c r="C9" s="155">
        <f t="shared" si="0"/>
        <v>345.58150000000001</v>
      </c>
    </row>
    <row r="10" spans="1:4" x14ac:dyDescent="0.2">
      <c r="A10" s="158">
        <v>46477</v>
      </c>
      <c r="B10" s="155">
        <v>257.85000000000002</v>
      </c>
      <c r="C10" s="155">
        <f t="shared" si="0"/>
        <v>341.08398</v>
      </c>
    </row>
    <row r="11" spans="1:4" x14ac:dyDescent="0.2">
      <c r="A11" s="158">
        <v>46538</v>
      </c>
      <c r="B11" s="155">
        <v>254.3</v>
      </c>
      <c r="C11" s="155">
        <f t="shared" si="0"/>
        <v>336.38803999999999</v>
      </c>
    </row>
    <row r="12" spans="1:4" x14ac:dyDescent="0.2">
      <c r="A12" s="158">
        <v>46596</v>
      </c>
      <c r="B12" s="155">
        <v>249</v>
      </c>
      <c r="C12" s="155">
        <f t="shared" si="0"/>
        <v>329.37720000000002</v>
      </c>
    </row>
    <row r="13" spans="1:4" x14ac:dyDescent="0.2">
      <c r="A13" s="158">
        <v>46660</v>
      </c>
      <c r="B13" s="155">
        <v>242.9</v>
      </c>
      <c r="C13" s="155">
        <f t="shared" si="0"/>
        <v>321.30811999999997</v>
      </c>
    </row>
    <row r="14" spans="1:4" x14ac:dyDescent="0.2">
      <c r="A14" s="158">
        <v>46751</v>
      </c>
      <c r="B14" s="155">
        <v>241.9</v>
      </c>
      <c r="C14" s="155">
        <f>B14*1.3228</f>
        <v>319.98532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4"/>
  <sheetViews>
    <sheetView workbookViewId="0">
      <selection activeCell="J25" sqref="J25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328</v>
      </c>
      <c r="F1" s="211" t="s">
        <v>23</v>
      </c>
      <c r="G1" s="211" t="s">
        <v>329</v>
      </c>
      <c r="H1" s="211" t="s">
        <v>292</v>
      </c>
      <c r="I1" s="211" t="s">
        <v>312</v>
      </c>
      <c r="J1" s="211" t="s">
        <v>293</v>
      </c>
      <c r="K1" s="211" t="s">
        <v>327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4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4" si="1">J3</f>
        <v>45520</v>
      </c>
      <c r="L3" s="215">
        <f t="shared" ref="L3:L24" si="2">D3*(G3-H3)*1.3228</f>
        <v>-10387.882259999997</v>
      </c>
      <c r="M3" s="160">
        <v>5.4650999999999996</v>
      </c>
      <c r="N3" s="215">
        <f t="shared" ref="N3:N14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209" t="s">
        <v>295</v>
      </c>
      <c r="B14" s="209" t="s">
        <v>325</v>
      </c>
      <c r="C14" s="208">
        <v>47899</v>
      </c>
      <c r="D14" s="216">
        <f t="shared" si="0"/>
        <v>320.35499999999996</v>
      </c>
      <c r="E14" s="216" t="s">
        <v>323</v>
      </c>
      <c r="F14" s="217">
        <v>1.1299999999999999</v>
      </c>
      <c r="G14" s="217">
        <v>238.17</v>
      </c>
      <c r="H14" s="217">
        <f>370.95</f>
        <v>370.95</v>
      </c>
      <c r="I14" s="208"/>
      <c r="J14" s="219">
        <v>45769</v>
      </c>
      <c r="K14" s="219">
        <f t="shared" si="1"/>
        <v>45769</v>
      </c>
      <c r="L14" s="220">
        <f t="shared" si="2"/>
        <v>-56267.595571319995</v>
      </c>
      <c r="M14" s="218">
        <f>5.883</f>
        <v>5.883</v>
      </c>
      <c r="N14" s="220">
        <f t="shared" si="3"/>
        <v>-331022.26474607555</v>
      </c>
    </row>
    <row r="15" spans="1:14" x14ac:dyDescent="0.2">
      <c r="A15" s="1" t="s">
        <v>295</v>
      </c>
      <c r="B15" s="1" t="s">
        <v>326</v>
      </c>
      <c r="C15" s="2">
        <v>25852</v>
      </c>
      <c r="D15" s="213">
        <f t="shared" si="0"/>
        <v>5017.95</v>
      </c>
      <c r="E15" s="213"/>
      <c r="F15" s="155">
        <v>17.7</v>
      </c>
      <c r="G15" s="155">
        <v>179</v>
      </c>
      <c r="H15" s="155">
        <f>futuros!B4</f>
        <v>291</v>
      </c>
      <c r="I15" s="2"/>
      <c r="J15" s="162">
        <v>45973</v>
      </c>
      <c r="K15" s="162"/>
      <c r="L15" s="215">
        <f t="shared" si="2"/>
        <v>-743427.35712000006</v>
      </c>
      <c r="M15" s="160"/>
      <c r="N15" s="215"/>
    </row>
    <row r="16" spans="1:14" x14ac:dyDescent="0.2">
      <c r="A16" s="1" t="s">
        <v>296</v>
      </c>
      <c r="B16" s="1" t="s">
        <v>326</v>
      </c>
      <c r="C16" s="2">
        <v>507931308</v>
      </c>
      <c r="D16" s="213">
        <f t="shared" si="0"/>
        <v>1984.5</v>
      </c>
      <c r="E16" s="213"/>
      <c r="F16" s="155">
        <f>262500/37500</f>
        <v>7</v>
      </c>
      <c r="G16" s="155">
        <v>196.1</v>
      </c>
      <c r="H16" s="155">
        <f>futuros!B4</f>
        <v>291</v>
      </c>
      <c r="I16" s="2"/>
      <c r="J16" s="162">
        <v>45973</v>
      </c>
      <c r="K16" s="162"/>
      <c r="L16" s="215">
        <f t="shared" si="2"/>
        <v>-249121.66734000001</v>
      </c>
      <c r="M16" s="160"/>
      <c r="N16" s="215"/>
    </row>
    <row r="17" spans="1:14" x14ac:dyDescent="0.2">
      <c r="A17" s="1" t="s">
        <v>296</v>
      </c>
      <c r="B17" s="1" t="s">
        <v>326</v>
      </c>
      <c r="C17" s="2">
        <v>29487615</v>
      </c>
      <c r="D17" s="213">
        <f t="shared" si="0"/>
        <v>1984.5</v>
      </c>
      <c r="E17" s="213"/>
      <c r="F17" s="155">
        <f>262500/37500</f>
        <v>7</v>
      </c>
      <c r="G17" s="155">
        <v>330</v>
      </c>
      <c r="H17" s="155">
        <f>futuros!B4</f>
        <v>291</v>
      </c>
      <c r="I17" s="2"/>
      <c r="J17" s="162">
        <v>45973</v>
      </c>
      <c r="K17" s="162"/>
      <c r="L17" s="215">
        <f t="shared" si="2"/>
        <v>102378.7674</v>
      </c>
      <c r="M17" s="160"/>
      <c r="N17" s="215"/>
    </row>
    <row r="18" spans="1:14" x14ac:dyDescent="0.2">
      <c r="A18" s="209" t="s">
        <v>295</v>
      </c>
      <c r="B18" s="209" t="s">
        <v>326</v>
      </c>
      <c r="C18" s="208">
        <v>47616</v>
      </c>
      <c r="D18" s="216">
        <f t="shared" si="0"/>
        <v>3005.1</v>
      </c>
      <c r="E18" s="216"/>
      <c r="F18" s="217">
        <v>10.6</v>
      </c>
      <c r="G18" s="217">
        <v>222.2</v>
      </c>
      <c r="H18" s="217">
        <f>futuros!B4</f>
        <v>291</v>
      </c>
      <c r="I18" s="208"/>
      <c r="J18" s="219">
        <v>45980</v>
      </c>
      <c r="K18" s="219"/>
      <c r="L18" s="220">
        <f t="shared" si="2"/>
        <v>-273490.06406400003</v>
      </c>
      <c r="M18" s="218"/>
      <c r="N18" s="220"/>
    </row>
    <row r="19" spans="1:14" x14ac:dyDescent="0.2">
      <c r="A19" s="1" t="s">
        <v>296</v>
      </c>
      <c r="B19" s="1" t="s">
        <v>326</v>
      </c>
      <c r="C19" s="2">
        <v>29487625</v>
      </c>
      <c r="D19" s="213">
        <f t="shared" si="0"/>
        <v>1984.5</v>
      </c>
      <c r="E19" s="213"/>
      <c r="F19" s="155">
        <f>262500/37500</f>
        <v>7</v>
      </c>
      <c r="G19" s="155">
        <v>325</v>
      </c>
      <c r="H19" s="155">
        <f>futuros!B5</f>
        <v>286.05</v>
      </c>
      <c r="I19" s="2"/>
      <c r="J19" s="162">
        <v>46063</v>
      </c>
      <c r="K19" s="162"/>
      <c r="L19" s="215">
        <f t="shared" si="2"/>
        <v>102247.51256999998</v>
      </c>
      <c r="M19" s="160"/>
      <c r="N19" s="215"/>
    </row>
    <row r="20" spans="1:14" x14ac:dyDescent="0.2">
      <c r="A20" s="1" t="s">
        <v>296</v>
      </c>
      <c r="B20" s="1" t="s">
        <v>326</v>
      </c>
      <c r="C20" s="2">
        <v>28133721</v>
      </c>
      <c r="D20" s="213">
        <f t="shared" si="0"/>
        <v>2551.5</v>
      </c>
      <c r="E20" s="213"/>
      <c r="F20" s="155">
        <f>337500/37500</f>
        <v>9</v>
      </c>
      <c r="G20" s="155">
        <v>300.8</v>
      </c>
      <c r="H20" s="155">
        <f>futuros!B9</f>
        <v>261.25</v>
      </c>
      <c r="I20" s="2"/>
      <c r="J20" s="162">
        <v>46345</v>
      </c>
      <c r="K20" s="162"/>
      <c r="L20" s="215">
        <f t="shared" si="2"/>
        <v>133486.16211000003</v>
      </c>
      <c r="M20" s="160"/>
      <c r="N20" s="215"/>
    </row>
    <row r="21" spans="1:14" x14ac:dyDescent="0.2">
      <c r="A21" s="1" t="s">
        <v>296</v>
      </c>
      <c r="B21" s="1" t="s">
        <v>326</v>
      </c>
      <c r="C21" s="2">
        <v>28594897</v>
      </c>
      <c r="D21" s="213">
        <f t="shared" si="0"/>
        <v>2268</v>
      </c>
      <c r="E21" s="213"/>
      <c r="F21" s="155">
        <v>8</v>
      </c>
      <c r="G21" s="155">
        <v>322.39999999999998</v>
      </c>
      <c r="H21" s="155">
        <f>futuros!B9</f>
        <v>261.25</v>
      </c>
      <c r="I21" s="2"/>
      <c r="J21" s="162">
        <v>46345</v>
      </c>
      <c r="K21" s="162"/>
      <c r="L21" s="215">
        <f t="shared" si="2"/>
        <v>183456.75095999995</v>
      </c>
      <c r="M21" s="160"/>
      <c r="N21" s="215"/>
    </row>
    <row r="22" spans="1:14" x14ac:dyDescent="0.2">
      <c r="A22" s="1" t="s">
        <v>296</v>
      </c>
      <c r="B22" s="1" t="s">
        <v>326</v>
      </c>
      <c r="C22" s="2">
        <v>29340843</v>
      </c>
      <c r="D22" s="213">
        <f t="shared" si="0"/>
        <v>2268</v>
      </c>
      <c r="E22" s="213"/>
      <c r="F22" s="155">
        <v>8</v>
      </c>
      <c r="G22" s="155">
        <v>307.2</v>
      </c>
      <c r="H22" s="155">
        <f>futuros!B9</f>
        <v>261.25</v>
      </c>
      <c r="I22" s="2"/>
      <c r="J22" s="162">
        <v>46345</v>
      </c>
      <c r="K22" s="162"/>
      <c r="L22" s="215">
        <f t="shared" si="2"/>
        <v>137855.07287999996</v>
      </c>
      <c r="M22" s="160"/>
      <c r="N22" s="215"/>
    </row>
    <row r="23" spans="1:14" x14ac:dyDescent="0.2">
      <c r="A23" s="209" t="s">
        <v>296</v>
      </c>
      <c r="B23" s="209" t="s">
        <v>326</v>
      </c>
      <c r="C23" s="208">
        <v>29487626</v>
      </c>
      <c r="D23" s="216">
        <f t="shared" si="0"/>
        <v>7938</v>
      </c>
      <c r="E23" s="216"/>
      <c r="F23" s="217">
        <f>1050000/37500</f>
        <v>28</v>
      </c>
      <c r="G23" s="217">
        <v>288</v>
      </c>
      <c r="H23" s="217">
        <f>futuros!B9</f>
        <v>261.25</v>
      </c>
      <c r="I23" s="208"/>
      <c r="J23" s="219">
        <v>46345</v>
      </c>
      <c r="K23" s="219"/>
      <c r="L23" s="220">
        <f t="shared" si="2"/>
        <v>280885.33620000002</v>
      </c>
      <c r="M23" s="218"/>
      <c r="N23" s="220"/>
    </row>
    <row r="24" spans="1:14" x14ac:dyDescent="0.2">
      <c r="A24" s="1" t="s">
        <v>296</v>
      </c>
      <c r="B24" s="1" t="s">
        <v>326</v>
      </c>
      <c r="C24" s="2">
        <v>29575268</v>
      </c>
      <c r="D24" s="213">
        <f t="shared" si="0"/>
        <v>3118.5</v>
      </c>
      <c r="E24" s="213"/>
      <c r="F24" s="155">
        <f>412500/37500</f>
        <v>11</v>
      </c>
      <c r="G24" s="155">
        <v>249</v>
      </c>
      <c r="H24" s="155">
        <f>futuros!B14</f>
        <v>241.9</v>
      </c>
      <c r="I24" s="2"/>
      <c r="J24" s="162">
        <v>46710</v>
      </c>
      <c r="K24" s="162"/>
      <c r="L24" s="215">
        <f t="shared" si="2"/>
        <v>29288.577779999978</v>
      </c>
      <c r="M24" s="160"/>
      <c r="N24" s="215"/>
    </row>
  </sheetData>
  <pageMargins left="0.7" right="0.7" top="0.75" bottom="0.75" header="0.3" footer="0.3"/>
  <ignoredErrors>
    <ignoredError sqref="E7:E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2025-07-01T16:37:38Z</dcterms:modified>
</cp:coreProperties>
</file>