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10FA68CE-A14B-AC41-B70C-0555235AB8A6}" xr6:coauthVersionLast="47" xr6:coauthVersionMax="47" xr10:uidLastSave="{00000000-0000-0000-0000-000000000000}"/>
  <bookViews>
    <workbookView xWindow="4440" yWindow="940" windowWidth="24960" windowHeight="1654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2" l="1"/>
  <c r="K29" i="2"/>
  <c r="N66" i="2"/>
  <c r="N65" i="2"/>
  <c r="N54" i="2"/>
  <c r="N53" i="2"/>
  <c r="N6" i="2"/>
  <c r="M55" i="2"/>
  <c r="N55" i="2" s="1"/>
  <c r="M48" i="2"/>
  <c r="N48" i="2" s="1"/>
  <c r="K63" i="2"/>
  <c r="K62" i="2"/>
  <c r="K61" i="2"/>
  <c r="K57" i="2"/>
  <c r="K56" i="2"/>
  <c r="K55" i="2"/>
  <c r="K52" i="2"/>
  <c r="K51" i="2"/>
  <c r="K50" i="2"/>
  <c r="K49" i="2"/>
  <c r="K48" i="2"/>
  <c r="K47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8" i="2"/>
  <c r="Q8" i="2" s="1"/>
  <c r="P3" i="2"/>
  <c r="Q3" i="2" s="1"/>
  <c r="L26" i="17" l="1"/>
  <c r="L27" i="17"/>
  <c r="L15" i="17"/>
  <c r="N15" i="17" s="1"/>
  <c r="K5" i="2"/>
  <c r="K4" i="2"/>
  <c r="K8" i="2"/>
  <c r="K3" i="2"/>
  <c r="K9" i="2"/>
  <c r="K11" i="2"/>
  <c r="K13" i="2"/>
  <c r="N5" i="2"/>
  <c r="N4" i="2"/>
  <c r="N13" i="2"/>
  <c r="O13" i="2" s="1"/>
  <c r="P13" i="2" s="1"/>
  <c r="Q13" i="2" s="1"/>
  <c r="N11" i="2"/>
  <c r="O11" i="2" s="1"/>
  <c r="P11" i="2" s="1"/>
  <c r="Q11" i="2" s="1"/>
  <c r="P29" i="2"/>
  <c r="N8" i="2"/>
  <c r="N3" i="2"/>
  <c r="Q12" i="2"/>
  <c r="Q10" i="2"/>
  <c r="N9" i="2"/>
  <c r="Q2" i="2"/>
  <c r="M64" i="2"/>
  <c r="N64" i="2" s="1"/>
  <c r="M60" i="2"/>
  <c r="N60" i="2" s="1"/>
  <c r="M59" i="2"/>
  <c r="N59" i="2" s="1"/>
  <c r="Q5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14" i="2"/>
  <c r="Q14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6" i="2"/>
  <c r="K65" i="2"/>
  <c r="M62" i="2"/>
  <c r="N62" i="2" s="1"/>
  <c r="M63" i="2"/>
  <c r="N63" i="2" s="1"/>
  <c r="M61" i="2"/>
  <c r="N61" i="2" s="1"/>
  <c r="M57" i="2"/>
  <c r="N57" i="2" s="1"/>
  <c r="M56" i="2"/>
  <c r="N56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6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7" i="2"/>
  <c r="N17" i="2"/>
  <c r="N18" i="2"/>
  <c r="N19" i="2"/>
  <c r="N20" i="2"/>
  <c r="N21" i="2"/>
  <c r="N22" i="2"/>
  <c r="N23" i="2"/>
  <c r="N14" i="2"/>
  <c r="N15" i="2"/>
  <c r="N30" i="2"/>
  <c r="N31" i="2"/>
  <c r="N43" i="2"/>
  <c r="O43" i="2" s="1"/>
  <c r="P43" i="2" s="1"/>
  <c r="Q43" i="2" s="1"/>
  <c r="N44" i="2"/>
  <c r="O44" i="2" s="1"/>
  <c r="P44" i="2" s="1"/>
  <c r="Q44" i="2" s="1"/>
  <c r="N29" i="2"/>
  <c r="N40" i="2"/>
  <c r="N28" i="2"/>
  <c r="N7" i="2"/>
  <c r="N35" i="2"/>
  <c r="N36" i="2"/>
  <c r="N37" i="2"/>
  <c r="N16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5" i="2" l="1"/>
  <c r="O15" i="2"/>
  <c r="P15" i="2" s="1"/>
  <c r="Q15" i="2" s="1"/>
  <c r="O6" i="2" l="1"/>
  <c r="P16" i="2" l="1"/>
  <c r="P31" i="2"/>
  <c r="Q31" i="2" s="1"/>
  <c r="P30" i="2"/>
  <c r="Q30" i="2" s="1"/>
  <c r="P6" i="2" l="1"/>
  <c r="Q6" i="2" s="1"/>
  <c r="P20" i="2"/>
  <c r="Q20" i="2" s="1"/>
  <c r="P19" i="2"/>
  <c r="Q19" i="2" s="1"/>
  <c r="P23" i="2"/>
  <c r="Q23" i="2" s="1"/>
  <c r="P22" i="2"/>
  <c r="Q22" i="2" s="1"/>
  <c r="P21" i="2"/>
  <c r="Q21" i="2" s="1"/>
  <c r="I27" i="2" l="1"/>
  <c r="I22" i="2"/>
  <c r="I23" i="2" s="1"/>
  <c r="P40" i="2"/>
  <c r="Q40" i="2" s="1"/>
  <c r="Q29" i="2"/>
  <c r="P28" i="2"/>
  <c r="Q28" i="2" s="1"/>
  <c r="O7" i="2"/>
  <c r="P7" i="2" s="1"/>
  <c r="Q7" i="2" s="1"/>
  <c r="P18" i="2"/>
  <c r="Q18" i="2" s="1"/>
  <c r="P17" i="2"/>
  <c r="Q17" i="2" s="1"/>
  <c r="Q16" i="2"/>
  <c r="Q27" i="2"/>
  <c r="Q24" i="2"/>
  <c r="Q25" i="2"/>
  <c r="Q32" i="2"/>
  <c r="Q41" i="2"/>
  <c r="Q42" i="2"/>
  <c r="Q33" i="2"/>
  <c r="Q38" i="2"/>
  <c r="Q34" i="2"/>
  <c r="Q39" i="2"/>
  <c r="Q26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<sst xmlns="http://schemas.openxmlformats.org/spreadsheetml/2006/main" count="930" uniqueCount="346">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</sst>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295.55</v>
      </c>
      <c r="M6" s="177">
        <f>(L6+H6)*1.3228</f>
        <v>430.63754</v>
      </c>
      <c r="N6" s="167">
        <f>(E6*(M6+H6))</f>
        <v>147404.0128</v>
      </c>
      <c r="O6" s="178">
        <v>5.7</v>
      </c>
      <c r="P6" s="167">
        <f t="shared" ref="P6:P16" si="1">M6*O6</f>
        <v>2454.6339780000003</v>
      </c>
      <c r="Q6" s="167">
        <f t="shared" ref="Q6:Q16" si="2">P6*E6</f>
        <v>785482.87296000007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295.55</v>
      </c>
      <c r="M7" s="177">
        <f>(L7+H7)*1.3228</f>
        <v>430.63754</v>
      </c>
      <c r="N7" s="167">
        <f>(E7*(M7+H7))</f>
        <v>147404.0128</v>
      </c>
      <c r="O7" s="178">
        <v>5.7</v>
      </c>
      <c r="P7" s="167">
        <f t="shared" si="1"/>
        <v>2454.6339780000003</v>
      </c>
      <c r="Q7" s="167">
        <f t="shared" si="2"/>
        <v>785482.87296000007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295.55</v>
      </c>
      <c r="M8" s="177">
        <f>(L8+H8)*1.3228</f>
        <v>430.63754</v>
      </c>
      <c r="N8" s="167">
        <f>(E8*(M8+H8))</f>
        <v>147404.0128</v>
      </c>
      <c r="O8" s="178">
        <v>5.7</v>
      </c>
      <c r="P8" s="167">
        <f t="shared" si="1"/>
        <v>2454.6339780000003</v>
      </c>
      <c r="Q8" s="167">
        <f t="shared" si="2"/>
        <v>785482.87296000007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295.55</v>
      </c>
      <c r="M9" s="177">
        <f>(L9+H9)*1.3228</f>
        <v>430.63754</v>
      </c>
      <c r="N9" s="167">
        <f>(E9*(M9+H9))</f>
        <v>147404.0128</v>
      </c>
      <c r="O9" s="178">
        <v>5.7</v>
      </c>
      <c r="P9" s="167">
        <f t="shared" si="1"/>
        <v>2454.6339780000003</v>
      </c>
      <c r="Q9" s="167">
        <f t="shared" si="2"/>
        <v>785482.87296000007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288.75</v>
      </c>
      <c r="M10" s="177">
        <f>(L10+H10)*1.3228</f>
        <v>421.64249999999998</v>
      </c>
      <c r="N10" s="167">
        <f>(E10*(M10+H10))</f>
        <v>144525.6</v>
      </c>
      <c r="O10" s="178">
        <v>5.7</v>
      </c>
      <c r="P10" s="167">
        <f t="shared" si="1"/>
        <v>2403.3622500000001</v>
      </c>
      <c r="Q10" s="167">
        <f t="shared" si="2"/>
        <v>769075.92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295.55</v>
      </c>
      <c r="M11" s="177">
        <f t="shared" ref="M11:M16" si="4">(L11+H11)*1.3228</f>
        <v>427.99194</v>
      </c>
      <c r="N11" s="167">
        <f t="shared" ref="N11:N16" si="5">(E11*(M11+H11))</f>
        <v>145917.42079999999</v>
      </c>
      <c r="O11" s="178">
        <v>5.7</v>
      </c>
      <c r="P11" s="167">
        <f t="shared" si="1"/>
        <v>2439.5540580000002</v>
      </c>
      <c r="Q11" s="167">
        <f t="shared" si="2"/>
        <v>780657.29856000002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295.55</v>
      </c>
      <c r="M12" s="177">
        <f t="shared" si="4"/>
        <v>427.99194</v>
      </c>
      <c r="N12" s="167">
        <f t="shared" si="5"/>
        <v>145917.42079999999</v>
      </c>
      <c r="O12" s="178">
        <v>5.7</v>
      </c>
      <c r="P12" s="167">
        <f t="shared" si="1"/>
        <v>2439.5540580000002</v>
      </c>
      <c r="Q12" s="167">
        <f t="shared" si="2"/>
        <v>780657.29856000002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288.75</v>
      </c>
      <c r="M13" s="177">
        <f t="shared" si="4"/>
        <v>418.99689999999998</v>
      </c>
      <c r="N13" s="167">
        <f t="shared" si="5"/>
        <v>143039.008</v>
      </c>
      <c r="O13" s="178">
        <v>5.7</v>
      </c>
      <c r="P13" s="167">
        <f t="shared" si="1"/>
        <v>2388.28233</v>
      </c>
      <c r="Q13" s="167">
        <f t="shared" si="2"/>
        <v>764250.3456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283.2</v>
      </c>
      <c r="M14" s="177">
        <f t="shared" si="4"/>
        <v>411.65535999999997</v>
      </c>
      <c r="N14" s="167">
        <f t="shared" si="5"/>
        <v>140689.71519999998</v>
      </c>
      <c r="O14" s="178">
        <v>5.7</v>
      </c>
      <c r="P14" s="167">
        <f t="shared" si="1"/>
        <v>2346.4355519999999</v>
      </c>
      <c r="Q14" s="167">
        <f t="shared" si="2"/>
        <v>750859.37663999991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288.75</v>
      </c>
      <c r="M15" s="177">
        <f t="shared" si="4"/>
        <v>352.8569</v>
      </c>
      <c r="N15" s="167">
        <f t="shared" si="5"/>
        <v>105874.208</v>
      </c>
      <c r="O15" s="178">
        <v>5.7</v>
      </c>
      <c r="P15" s="167">
        <f t="shared" si="1"/>
        <v>2011.28433</v>
      </c>
      <c r="Q15" s="167">
        <f t="shared" si="2"/>
        <v>643610.98560000001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295.55</v>
      </c>
      <c r="M16" s="177">
        <f t="shared" si="4"/>
        <v>461.06193999999999</v>
      </c>
      <c r="N16" s="167">
        <f t="shared" si="5"/>
        <v>164499.82080000002</v>
      </c>
      <c r="O16" s="178">
        <v>5.7</v>
      </c>
      <c r="P16" s="167">
        <f t="shared" si="1"/>
        <v>2628.053058</v>
      </c>
      <c r="Q16" s="167">
        <f t="shared" si="2"/>
        <v>840976.97855999996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459.33911714285722</v>
      </c>
      <c r="N19" s="183">
        <f>SUM(N5:N18)</f>
        <v>2057839.2448000002</v>
      </c>
      <c r="O19" s="184"/>
      <c r="P19" s="185">
        <f>Q19/E19</f>
        <v>2498.9401105714287</v>
      </c>
      <c r="Q19" s="183">
        <f>SUM(Q5:Q18)</f>
        <v>11195251.695360001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295.55</v>
      </c>
      <c r="K25" s="163"/>
      <c r="L25" s="197">
        <v>45973</v>
      </c>
      <c r="M25" s="163"/>
      <c r="N25" s="198">
        <f>(H25-I25)*1.3228*D25</f>
        <v>-773629.0935030001</v>
      </c>
      <c r="O25" s="178">
        <f>O5</f>
        <v>5.7</v>
      </c>
      <c r="Q25" s="198">
        <f>N25*O25</f>
        <v>-4409685.8329671007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295.55</v>
      </c>
      <c r="K26" s="163"/>
      <c r="L26" s="197">
        <v>45973</v>
      </c>
      <c r="M26" s="163"/>
      <c r="N26" s="198">
        <f>(H26-I26)*1.3228*D26</f>
        <v>-261065.85687000005</v>
      </c>
      <c r="O26" s="178">
        <f>O6</f>
        <v>5.7</v>
      </c>
      <c r="Q26" s="198">
        <f t="shared" ref="Q26:Q27" si="6">N26*O26</f>
        <v>-1488075.3841590004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295.55</v>
      </c>
      <c r="K27" s="163"/>
      <c r="L27" s="197">
        <v>45980</v>
      </c>
      <c r="M27" s="163"/>
      <c r="N27" s="198">
        <f>(H27-I27)*1.3228*D27</f>
        <v>-291576.97963800008</v>
      </c>
      <c r="O27" s="178">
        <f>O7</f>
        <v>5.7</v>
      </c>
      <c r="Q27" s="198">
        <f t="shared" si="6"/>
        <v>-1661988.7839366004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-1326271.9300110003</v>
      </c>
      <c r="O28" s="201"/>
      <c r="P28" s="201"/>
      <c r="Q28" s="202">
        <f>SUM(Q25:Q27)</f>
        <v>-7559750.0010627015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265.3</v>
      </c>
      <c r="K57" s="178">
        <f>O8</f>
        <v>5.7</v>
      </c>
      <c r="L57" s="197">
        <v>46345</v>
      </c>
      <c r="M57" s="198"/>
      <c r="N57" s="198">
        <f>(H57-I57)*1.3228*D57</f>
        <v>119816.9091</v>
      </c>
      <c r="O57" s="166">
        <f>O25</f>
        <v>5.7</v>
      </c>
      <c r="Q57" s="198">
        <f>N57*O57</f>
        <v>682956.38187000004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265.3</v>
      </c>
      <c r="K58" s="178">
        <f>O9</f>
        <v>5.7</v>
      </c>
      <c r="L58" s="197">
        <v>46345</v>
      </c>
      <c r="M58" s="198"/>
      <c r="N58" s="198">
        <f>(H58-I58)*1.3228*D58</f>
        <v>171306.30383999989</v>
      </c>
      <c r="O58" s="166">
        <f>O26</f>
        <v>5.7</v>
      </c>
      <c r="Q58" s="198">
        <f>N58*O58</f>
        <v>976445.93188799941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291123.21293999988</v>
      </c>
      <c r="O59" s="201"/>
      <c r="P59" s="201"/>
      <c r="Q59" s="202">
        <f>SUM(Q56:Q58)</f>
        <v>1659402.3137579993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opLeftCell="A11" zoomScale="80" zoomScaleNormal="80" workbookViewId="0">
      <selection activeCell="Q40" sqref="Q40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332</v>
      </c>
      <c r="C2" s="2" t="s">
        <v>89</v>
      </c>
      <c r="D2" s="159" t="s">
        <v>86</v>
      </c>
      <c r="E2" s="2">
        <v>0.5</v>
      </c>
      <c r="F2" s="2" t="s">
        <v>32</v>
      </c>
      <c r="G2" s="2" t="s">
        <v>32</v>
      </c>
      <c r="H2" s="2">
        <v>0</v>
      </c>
      <c r="I2" s="158">
        <v>45371</v>
      </c>
      <c r="J2" s="2">
        <v>1</v>
      </c>
      <c r="K2" s="158">
        <v>45371</v>
      </c>
      <c r="L2" s="155"/>
      <c r="M2" s="155"/>
      <c r="N2" s="3"/>
      <c r="O2" s="160"/>
      <c r="P2" s="3">
        <v>1400</v>
      </c>
      <c r="Q2" s="3">
        <f t="shared" ref="Q2:Q23" si="0">P2*E2</f>
        <v>700</v>
      </c>
    </row>
    <row r="3" spans="1:17" x14ac:dyDescent="0.2">
      <c r="A3" s="2">
        <v>2023</v>
      </c>
      <c r="B3" s="2" t="s">
        <v>333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45371</v>
      </c>
      <c r="J3" s="2">
        <v>1</v>
      </c>
      <c r="K3" s="158">
        <f>I3+90</f>
        <v>45461</v>
      </c>
      <c r="L3" s="155"/>
      <c r="M3" s="155">
        <v>271.5</v>
      </c>
      <c r="N3" s="3">
        <f t="shared" ref="N3:N9" si="1">M3*E3</f>
        <v>86880</v>
      </c>
      <c r="O3" s="160">
        <v>4.9740000000000002</v>
      </c>
      <c r="P3" s="3">
        <f>O3*M3</f>
        <v>1350.441</v>
      </c>
      <c r="Q3" s="3">
        <f t="shared" si="0"/>
        <v>432141.12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 t="shared" si="1"/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 t="shared" si="1"/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 t="shared" si="1"/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277</v>
      </c>
      <c r="C7" s="2" t="s">
        <v>42</v>
      </c>
      <c r="D7" s="159" t="s">
        <v>46</v>
      </c>
      <c r="E7" s="2">
        <v>280</v>
      </c>
      <c r="F7" s="2" t="s">
        <v>32</v>
      </c>
      <c r="G7" s="2" t="s">
        <v>32</v>
      </c>
      <c r="H7" s="2">
        <v>18</v>
      </c>
      <c r="I7" s="158">
        <v>45383</v>
      </c>
      <c r="J7" s="2">
        <v>2</v>
      </c>
      <c r="K7" s="158">
        <v>45597</v>
      </c>
      <c r="L7" s="155"/>
      <c r="M7" s="155">
        <v>316.81060714285712</v>
      </c>
      <c r="N7" s="3">
        <f t="shared" si="1"/>
        <v>88706.97</v>
      </c>
      <c r="O7" s="160">
        <f>5.76</f>
        <v>5.76</v>
      </c>
      <c r="P7" s="3">
        <f>M7*O7</f>
        <v>1824.8290971428569</v>
      </c>
      <c r="Q7" s="3">
        <f t="shared" si="0"/>
        <v>510952.14719999995</v>
      </c>
    </row>
    <row r="8" spans="1:17" x14ac:dyDescent="0.2">
      <c r="A8" s="2">
        <v>2023</v>
      </c>
      <c r="B8" s="2" t="s">
        <v>334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32</v>
      </c>
      <c r="H8" s="2">
        <v>13.7</v>
      </c>
      <c r="I8" s="158">
        <v>45442</v>
      </c>
      <c r="J8" s="2">
        <v>1</v>
      </c>
      <c r="K8" s="158">
        <f>I8+90</f>
        <v>45532</v>
      </c>
      <c r="L8" s="155"/>
      <c r="M8" s="155">
        <v>271.5</v>
      </c>
      <c r="N8" s="3">
        <f t="shared" si="1"/>
        <v>86880</v>
      </c>
      <c r="O8" s="160">
        <v>5.0419999999999998</v>
      </c>
      <c r="P8" s="3">
        <f>O8*M8</f>
        <v>1368.903</v>
      </c>
      <c r="Q8" s="3">
        <f t="shared" si="0"/>
        <v>438048.96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 t="shared" si="1"/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340</v>
      </c>
      <c r="C10" s="2" t="s">
        <v>89</v>
      </c>
      <c r="D10" s="159" t="s">
        <v>86</v>
      </c>
      <c r="E10" s="2">
        <v>3</v>
      </c>
      <c r="F10" s="2" t="s">
        <v>33</v>
      </c>
      <c r="G10" s="2" t="s">
        <v>32</v>
      </c>
      <c r="H10" s="2">
        <v>0</v>
      </c>
      <c r="I10" s="158">
        <v>45473</v>
      </c>
      <c r="J10" s="2">
        <v>2</v>
      </c>
      <c r="K10" s="158">
        <v>45580</v>
      </c>
      <c r="L10" s="155"/>
      <c r="M10" s="155"/>
      <c r="N10" s="3"/>
      <c r="O10" s="160"/>
      <c r="P10" s="3">
        <v>1500</v>
      </c>
      <c r="Q10" s="3">
        <f t="shared" si="0"/>
        <v>4500</v>
      </c>
    </row>
    <row r="11" spans="1:17" x14ac:dyDescent="0.2">
      <c r="A11" s="2">
        <v>2023</v>
      </c>
      <c r="B11" s="2" t="s">
        <v>338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45473</v>
      </c>
      <c r="J11" s="2">
        <v>1</v>
      </c>
      <c r="K11" s="158">
        <f>I11+90</f>
        <v>45563</v>
      </c>
      <c r="L11" s="155"/>
      <c r="M11" s="155">
        <v>308.54000000000002</v>
      </c>
      <c r="N11" s="3">
        <f>M11*E11</f>
        <v>98732.800000000003</v>
      </c>
      <c r="O11" s="160">
        <f>572795/N11</f>
        <v>5.8014661794256819</v>
      </c>
      <c r="P11" s="3">
        <f>M11*O11</f>
        <v>1789.984375</v>
      </c>
      <c r="Q11" s="3">
        <f t="shared" si="0"/>
        <v>572795</v>
      </c>
    </row>
    <row r="12" spans="1:17" x14ac:dyDescent="0.2">
      <c r="A12" s="2">
        <v>2023</v>
      </c>
      <c r="B12" s="2" t="s">
        <v>341</v>
      </c>
      <c r="C12" s="2" t="s">
        <v>89</v>
      </c>
      <c r="D12" s="159" t="s">
        <v>343</v>
      </c>
      <c r="E12" s="2">
        <v>138</v>
      </c>
      <c r="F12" s="2" t="s">
        <v>32</v>
      </c>
      <c r="G12" s="2" t="s">
        <v>32</v>
      </c>
      <c r="H12" s="2">
        <v>0</v>
      </c>
      <c r="I12" s="158">
        <v>45485</v>
      </c>
      <c r="J12" s="2">
        <v>1</v>
      </c>
      <c r="K12" s="158">
        <v>45485</v>
      </c>
      <c r="L12" s="155"/>
      <c r="M12" s="155"/>
      <c r="N12" s="3"/>
      <c r="O12" s="160"/>
      <c r="P12" s="3">
        <v>1520</v>
      </c>
      <c r="Q12" s="3">
        <f t="shared" si="0"/>
        <v>209760</v>
      </c>
    </row>
    <row r="13" spans="1:17" x14ac:dyDescent="0.2">
      <c r="A13" s="2">
        <v>2023</v>
      </c>
      <c r="B13" s="2" t="s">
        <v>339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32</v>
      </c>
      <c r="H13" s="2">
        <v>15</v>
      </c>
      <c r="I13" s="158">
        <v>45503</v>
      </c>
      <c r="J13" s="2">
        <v>1</v>
      </c>
      <c r="K13" s="158">
        <f>I13+90</f>
        <v>45593</v>
      </c>
      <c r="L13" s="155"/>
      <c r="M13" s="155">
        <v>308.54000000000002</v>
      </c>
      <c r="N13" s="3">
        <f t="shared" ref="N13:N23" si="2">M13*E13</f>
        <v>98732.800000000003</v>
      </c>
      <c r="O13" s="160">
        <f>579189/N13</f>
        <v>5.8662268263434241</v>
      </c>
      <c r="P13" s="3">
        <f t="shared" ref="P13:P23" si="3">M13*O13</f>
        <v>1809.9656250000003</v>
      </c>
      <c r="Q13" s="3">
        <f t="shared" si="0"/>
        <v>579189.00000000012</v>
      </c>
    </row>
    <row r="14" spans="1:17" s="2" customFormat="1" x14ac:dyDescent="0.2">
      <c r="A14" s="2">
        <v>2024</v>
      </c>
      <c r="B14" s="2" t="s">
        <v>5</v>
      </c>
      <c r="C14" s="2" t="s">
        <v>42</v>
      </c>
      <c r="D14" s="159" t="s">
        <v>264</v>
      </c>
      <c r="E14" s="2">
        <v>160</v>
      </c>
      <c r="F14" s="2" t="s">
        <v>27</v>
      </c>
      <c r="G14" s="2" t="s">
        <v>36</v>
      </c>
      <c r="H14" s="2">
        <v>25</v>
      </c>
      <c r="I14" s="158">
        <v>45349</v>
      </c>
      <c r="J14" s="2">
        <v>1</v>
      </c>
      <c r="K14" s="158">
        <v>45778</v>
      </c>
      <c r="L14" s="155">
        <v>393.05</v>
      </c>
      <c r="M14" s="155">
        <v>557.75861999999995</v>
      </c>
      <c r="N14" s="3">
        <f t="shared" si="2"/>
        <v>89241.379199999996</v>
      </c>
      <c r="O14" s="160">
        <v>5.5049999999999999</v>
      </c>
      <c r="P14" s="3">
        <f t="shared" si="3"/>
        <v>3070.4612030999997</v>
      </c>
      <c r="Q14" s="3">
        <f t="shared" si="0"/>
        <v>491273.79249599995</v>
      </c>
    </row>
    <row r="15" spans="1:17" x14ac:dyDescent="0.2">
      <c r="A15" s="2">
        <v>2024</v>
      </c>
      <c r="B15" s="2" t="s">
        <v>4</v>
      </c>
      <c r="C15" s="2" t="s">
        <v>42</v>
      </c>
      <c r="D15" s="159" t="s">
        <v>264</v>
      </c>
      <c r="E15" s="2">
        <v>160</v>
      </c>
      <c r="F15" s="2" t="s">
        <v>27</v>
      </c>
      <c r="G15" s="2" t="s">
        <v>37</v>
      </c>
      <c r="H15" s="2">
        <v>-8</v>
      </c>
      <c r="I15" s="158">
        <v>45349</v>
      </c>
      <c r="J15" s="2">
        <v>1</v>
      </c>
      <c r="K15" s="158">
        <v>45748</v>
      </c>
      <c r="L15" s="155">
        <v>393.05</v>
      </c>
      <c r="M15" s="155">
        <v>526.34211999999991</v>
      </c>
      <c r="N15" s="3">
        <f t="shared" si="2"/>
        <v>84214.739199999982</v>
      </c>
      <c r="O15" s="160">
        <f>(499233.9/(SUM(N14:N15)/2))</f>
        <v>5.7563135230403049</v>
      </c>
      <c r="P15" s="3">
        <f t="shared" si="3"/>
        <v>3029.7902631017023</v>
      </c>
      <c r="Q15" s="3">
        <f t="shared" si="0"/>
        <v>484766.44209627237</v>
      </c>
    </row>
    <row r="16" spans="1:17" x14ac:dyDescent="0.2">
      <c r="A16" s="2">
        <v>2024</v>
      </c>
      <c r="B16" s="2" t="s">
        <v>12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34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 t="shared" si="2"/>
        <v>110501.42079999999</v>
      </c>
      <c r="O16" s="160">
        <v>5.8349509259259262</v>
      </c>
      <c r="P16" s="3">
        <f t="shared" si="3"/>
        <v>2014.9073987909073</v>
      </c>
      <c r="Q16" s="3">
        <f t="shared" si="0"/>
        <v>644770.36761309032</v>
      </c>
    </row>
    <row r="17" spans="1:17" x14ac:dyDescent="0.2">
      <c r="A17" s="2">
        <v>2024</v>
      </c>
      <c r="B17" s="2" t="s">
        <v>11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34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2"/>
        <v>110501.42079999999</v>
      </c>
      <c r="O17" s="160">
        <v>5.8349509259259262</v>
      </c>
      <c r="P17" s="3">
        <f t="shared" si="3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10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45564</v>
      </c>
      <c r="J18" s="2">
        <v>1</v>
      </c>
      <c r="K18" s="158">
        <v>45627</v>
      </c>
      <c r="L18" s="155">
        <v>251.05</v>
      </c>
      <c r="M18" s="155">
        <v>345.31693999999999</v>
      </c>
      <c r="N18" s="3">
        <f t="shared" si="2"/>
        <v>110501.42079999999</v>
      </c>
      <c r="O18" s="160">
        <v>5.8349509259259262</v>
      </c>
      <c r="P18" s="3">
        <f t="shared" si="3"/>
        <v>2014.9073987909073</v>
      </c>
      <c r="Q18" s="3">
        <f t="shared" si="0"/>
        <v>644770.36761309032</v>
      </c>
    </row>
    <row r="19" spans="1:17" x14ac:dyDescent="0.2">
      <c r="A19" s="2">
        <v>2024</v>
      </c>
      <c r="B19" s="2" t="s">
        <v>5</v>
      </c>
      <c r="C19" s="2" t="s">
        <v>42</v>
      </c>
      <c r="D19" s="159" t="s">
        <v>264</v>
      </c>
      <c r="E19" s="2">
        <v>160</v>
      </c>
      <c r="F19" s="2" t="s">
        <v>27</v>
      </c>
      <c r="G19" s="2" t="s">
        <v>36</v>
      </c>
      <c r="H19" s="2">
        <v>25</v>
      </c>
      <c r="I19" s="158">
        <v>45599</v>
      </c>
      <c r="J19" s="2">
        <v>1</v>
      </c>
      <c r="K19" s="158">
        <v>45658</v>
      </c>
      <c r="L19" s="155">
        <v>280.75</v>
      </c>
      <c r="M19" s="155">
        <v>404.4461</v>
      </c>
      <c r="N19" s="3">
        <f t="shared" si="2"/>
        <v>64711.376000000004</v>
      </c>
      <c r="O19" s="160">
        <v>5.7499741972351099</v>
      </c>
      <c r="P19" s="3">
        <f t="shared" si="3"/>
        <v>2325.554639172371</v>
      </c>
      <c r="Q19" s="3">
        <f t="shared" si="0"/>
        <v>372088.74226757936</v>
      </c>
    </row>
    <row r="20" spans="1:17" x14ac:dyDescent="0.2">
      <c r="A20" s="2">
        <v>2024</v>
      </c>
      <c r="B20" s="2" t="s">
        <v>4</v>
      </c>
      <c r="C20" s="2" t="s">
        <v>42</v>
      </c>
      <c r="D20" s="159" t="s">
        <v>264</v>
      </c>
      <c r="E20" s="2">
        <v>160</v>
      </c>
      <c r="F20" s="2" t="s">
        <v>28</v>
      </c>
      <c r="G20" s="2" t="s">
        <v>37</v>
      </c>
      <c r="H20" s="2">
        <v>-8</v>
      </c>
      <c r="I20" s="158">
        <v>45599</v>
      </c>
      <c r="J20" s="2">
        <v>1</v>
      </c>
      <c r="K20" s="158">
        <v>45658</v>
      </c>
      <c r="L20" s="155">
        <v>280.75</v>
      </c>
      <c r="M20" s="155">
        <v>360.7937</v>
      </c>
      <c r="N20" s="3">
        <f t="shared" si="2"/>
        <v>57726.991999999998</v>
      </c>
      <c r="O20" s="160">
        <v>5.7499741972351099</v>
      </c>
      <c r="P20" s="3">
        <f t="shared" si="3"/>
        <v>2074.5544655249851</v>
      </c>
      <c r="Q20" s="3">
        <f t="shared" si="0"/>
        <v>331928.71448399761</v>
      </c>
    </row>
    <row r="21" spans="1:17" x14ac:dyDescent="0.2">
      <c r="A21" s="2">
        <v>2024</v>
      </c>
      <c r="B21" s="2" t="s">
        <v>9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45630</v>
      </c>
      <c r="J21" s="2">
        <v>1</v>
      </c>
      <c r="K21" s="158">
        <v>45689</v>
      </c>
      <c r="L21" s="155">
        <v>323.25</v>
      </c>
      <c r="M21" s="155">
        <v>440.82310000000001</v>
      </c>
      <c r="N21" s="3">
        <f t="shared" si="2"/>
        <v>141063.39199999999</v>
      </c>
      <c r="O21" s="160">
        <v>5.7669999035936632</v>
      </c>
      <c r="P21" s="3">
        <f t="shared" si="3"/>
        <v>2542.2267752018597</v>
      </c>
      <c r="Q21" s="3">
        <f t="shared" si="0"/>
        <v>813512.56806459511</v>
      </c>
    </row>
    <row r="22" spans="1:17" x14ac:dyDescent="0.2">
      <c r="A22" s="2">
        <v>2024</v>
      </c>
      <c r="B22" s="2" t="s">
        <v>8</v>
      </c>
      <c r="C22" s="2" t="s">
        <v>42</v>
      </c>
      <c r="D22" s="159" t="s">
        <v>264</v>
      </c>
      <c r="E22" s="2">
        <v>320</v>
      </c>
      <c r="F22" s="2" t="s">
        <v>27</v>
      </c>
      <c r="G22" s="2" t="s">
        <v>38</v>
      </c>
      <c r="H22" s="2">
        <v>50</v>
      </c>
      <c r="I22" s="158">
        <f>I21</f>
        <v>45630</v>
      </c>
      <c r="J22" s="2">
        <v>1</v>
      </c>
      <c r="K22" s="158">
        <v>45689</v>
      </c>
      <c r="L22" s="155">
        <v>323.25</v>
      </c>
      <c r="M22" s="155">
        <v>493.73509999999999</v>
      </c>
      <c r="N22" s="3">
        <f t="shared" si="2"/>
        <v>157995.23199999999</v>
      </c>
      <c r="O22" s="160">
        <v>5.7669999035936632</v>
      </c>
      <c r="P22" s="3">
        <f t="shared" si="3"/>
        <v>2847.3702741008078</v>
      </c>
      <c r="Q22" s="3">
        <f t="shared" si="0"/>
        <v>911158.48771225847</v>
      </c>
    </row>
    <row r="23" spans="1:17" x14ac:dyDescent="0.2">
      <c r="A23" s="2">
        <v>2024</v>
      </c>
      <c r="B23" s="2" t="s">
        <v>7</v>
      </c>
      <c r="C23" s="2" t="s">
        <v>42</v>
      </c>
      <c r="D23" s="159" t="s">
        <v>264</v>
      </c>
      <c r="E23" s="2">
        <v>320</v>
      </c>
      <c r="F23" s="2" t="s">
        <v>28</v>
      </c>
      <c r="G23" s="2" t="s">
        <v>39</v>
      </c>
      <c r="H23" s="2">
        <v>-8</v>
      </c>
      <c r="I23" s="158">
        <f>I22</f>
        <v>45630</v>
      </c>
      <c r="J23" s="2">
        <v>1</v>
      </c>
      <c r="K23" s="158">
        <v>45689</v>
      </c>
      <c r="L23" s="155">
        <v>323.25</v>
      </c>
      <c r="M23" s="155">
        <v>417.0127</v>
      </c>
      <c r="N23" s="3">
        <f t="shared" si="2"/>
        <v>133444.06400000001</v>
      </c>
      <c r="O23" s="160">
        <v>5.7669999035936632</v>
      </c>
      <c r="P23" s="3">
        <f t="shared" si="3"/>
        <v>2404.912200697333</v>
      </c>
      <c r="Q23" s="3">
        <f t="shared" si="0"/>
        <v>769571.90422314662</v>
      </c>
    </row>
    <row r="24" spans="1:17" x14ac:dyDescent="0.2">
      <c r="A24" s="2">
        <v>2024</v>
      </c>
      <c r="B24" s="2" t="s">
        <v>41</v>
      </c>
      <c r="C24" s="2" t="s">
        <v>89</v>
      </c>
      <c r="D24" s="159" t="s">
        <v>31</v>
      </c>
      <c r="E24" s="2">
        <v>500</v>
      </c>
      <c r="F24" s="2" t="s">
        <v>33</v>
      </c>
      <c r="G24" s="2" t="s">
        <v>40</v>
      </c>
      <c r="H24" s="2">
        <v>0</v>
      </c>
      <c r="I24" s="158">
        <v>45631</v>
      </c>
      <c r="J24" s="2">
        <v>1</v>
      </c>
      <c r="K24" s="158">
        <v>45631</v>
      </c>
      <c r="L24" s="158"/>
      <c r="M24" s="155"/>
      <c r="N24" s="3"/>
      <c r="O24" s="160"/>
      <c r="P24" s="3">
        <v>2105</v>
      </c>
      <c r="Q24" s="3">
        <f>E24*P24</f>
        <v>1052500</v>
      </c>
    </row>
    <row r="25" spans="1:17" x14ac:dyDescent="0.2">
      <c r="A25" s="2">
        <v>2024</v>
      </c>
      <c r="B25" s="2" t="s">
        <v>43</v>
      </c>
      <c r="C25" s="2" t="s">
        <v>89</v>
      </c>
      <c r="D25" s="159" t="s">
        <v>257</v>
      </c>
      <c r="E25" s="2">
        <v>20</v>
      </c>
      <c r="F25" s="2" t="s">
        <v>33</v>
      </c>
      <c r="G25" s="2" t="s">
        <v>34</v>
      </c>
      <c r="H25" s="2">
        <v>0</v>
      </c>
      <c r="I25" s="158">
        <v>45632</v>
      </c>
      <c r="J25" s="2">
        <v>1</v>
      </c>
      <c r="K25" s="158">
        <v>45632</v>
      </c>
      <c r="L25" s="158"/>
      <c r="M25" s="155"/>
      <c r="N25" s="3"/>
      <c r="O25" s="160"/>
      <c r="P25" s="3">
        <v>2200</v>
      </c>
      <c r="Q25" s="3">
        <f>E25*P25</f>
        <v>44000</v>
      </c>
    </row>
    <row r="26" spans="1:17" x14ac:dyDescent="0.2">
      <c r="A26" s="2">
        <v>2024</v>
      </c>
      <c r="B26" s="2" t="s">
        <v>25</v>
      </c>
      <c r="C26" s="2" t="s">
        <v>89</v>
      </c>
      <c r="D26" s="159" t="s">
        <v>24</v>
      </c>
      <c r="E26" s="2">
        <v>4</v>
      </c>
      <c r="F26" s="2" t="s">
        <v>32</v>
      </c>
      <c r="G26" s="2" t="s">
        <v>32</v>
      </c>
      <c r="H26" s="2">
        <v>0</v>
      </c>
      <c r="I26" s="158">
        <v>45656</v>
      </c>
      <c r="J26" s="2">
        <v>4</v>
      </c>
      <c r="K26" s="158">
        <v>45717</v>
      </c>
      <c r="L26" s="158"/>
      <c r="M26" s="155"/>
      <c r="N26" s="3"/>
      <c r="O26" s="160"/>
      <c r="P26" s="3">
        <v>2500</v>
      </c>
      <c r="Q26" s="3">
        <f>E26*P26</f>
        <v>10000</v>
      </c>
    </row>
    <row r="27" spans="1:17" x14ac:dyDescent="0.2">
      <c r="A27" s="2">
        <v>2024</v>
      </c>
      <c r="B27" s="2" t="s">
        <v>26</v>
      </c>
      <c r="C27" s="2" t="s">
        <v>89</v>
      </c>
      <c r="D27" s="159" t="s">
        <v>24</v>
      </c>
      <c r="E27" s="2">
        <v>4</v>
      </c>
      <c r="F27" s="2" t="s">
        <v>32</v>
      </c>
      <c r="G27" s="2" t="s">
        <v>32</v>
      </c>
      <c r="H27" s="2">
        <v>0</v>
      </c>
      <c r="I27" s="158">
        <f>I26</f>
        <v>45656</v>
      </c>
      <c r="J27" s="2">
        <v>4</v>
      </c>
      <c r="K27" s="158">
        <v>45717</v>
      </c>
      <c r="L27" s="158"/>
      <c r="M27" s="155"/>
      <c r="N27" s="3"/>
      <c r="O27" s="160"/>
      <c r="P27" s="3">
        <v>2137</v>
      </c>
      <c r="Q27" s="3">
        <f>E27*P27</f>
        <v>8548</v>
      </c>
    </row>
    <row r="28" spans="1:17" x14ac:dyDescent="0.2">
      <c r="A28" s="2">
        <v>2024</v>
      </c>
      <c r="B28" s="2" t="s">
        <v>22</v>
      </c>
      <c r="C28" s="2" t="s">
        <v>42</v>
      </c>
      <c r="D28" s="159" t="s">
        <v>91</v>
      </c>
      <c r="E28" s="2">
        <v>320</v>
      </c>
      <c r="F28" s="2" t="s">
        <v>27</v>
      </c>
      <c r="G28" s="2" t="s">
        <v>40</v>
      </c>
      <c r="H28" s="2">
        <v>25</v>
      </c>
      <c r="I28" s="158">
        <v>45666</v>
      </c>
      <c r="J28" s="2">
        <v>1</v>
      </c>
      <c r="K28" s="158">
        <v>45658</v>
      </c>
      <c r="L28" s="155"/>
      <c r="M28" s="155">
        <v>468.27119999999996</v>
      </c>
      <c r="N28" s="3">
        <f>M28*E28</f>
        <v>149846.78399999999</v>
      </c>
      <c r="O28" s="160">
        <v>5.8236999999999997</v>
      </c>
      <c r="P28" s="3">
        <f>M28*O28</f>
        <v>2727.0709874399995</v>
      </c>
      <c r="Q28" s="3">
        <f>P28*E28</f>
        <v>872662.71598079987</v>
      </c>
    </row>
    <row r="29" spans="1:17" x14ac:dyDescent="0.2">
      <c r="A29" s="2">
        <v>2024</v>
      </c>
      <c r="B29" s="2" t="s">
        <v>20</v>
      </c>
      <c r="C29" s="2" t="s">
        <v>42</v>
      </c>
      <c r="D29" s="159" t="s">
        <v>19</v>
      </c>
      <c r="E29" s="2">
        <v>320</v>
      </c>
      <c r="F29" s="2" t="s">
        <v>27</v>
      </c>
      <c r="G29" s="2" t="s">
        <v>37</v>
      </c>
      <c r="H29" s="2">
        <v>0</v>
      </c>
      <c r="I29" s="158">
        <v>45671</v>
      </c>
      <c r="J29" s="2">
        <v>4</v>
      </c>
      <c r="K29" s="158">
        <f>I29</f>
        <v>45671</v>
      </c>
      <c r="L29" s="155"/>
      <c r="M29" s="155">
        <v>325</v>
      </c>
      <c r="N29" s="3">
        <f>M29*E29</f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6</v>
      </c>
      <c r="C30" s="2" t="s">
        <v>42</v>
      </c>
      <c r="D30" s="159" t="s">
        <v>264</v>
      </c>
      <c r="E30" s="2">
        <v>320</v>
      </c>
      <c r="F30" s="2" t="s">
        <v>27</v>
      </c>
      <c r="G30" s="2" t="s">
        <v>37</v>
      </c>
      <c r="H30" s="2">
        <v>10</v>
      </c>
      <c r="I30" s="158">
        <v>45678</v>
      </c>
      <c r="J30" s="2">
        <v>1</v>
      </c>
      <c r="K30" s="158">
        <v>45717</v>
      </c>
      <c r="L30" s="155">
        <v>342</v>
      </c>
      <c r="M30" s="155">
        <v>465.62559999999996</v>
      </c>
      <c r="N30" s="3">
        <f>M30*E30</f>
        <v>149000.19199999998</v>
      </c>
      <c r="O30" s="160">
        <v>5.7249999999999996</v>
      </c>
      <c r="P30" s="3">
        <f>M30*O30</f>
        <v>2665.7065599999996</v>
      </c>
      <c r="Q30" s="3">
        <f>P30*E30</f>
        <v>853026.09919999982</v>
      </c>
    </row>
    <row r="31" spans="1:17" x14ac:dyDescent="0.2">
      <c r="A31" s="2">
        <v>2024</v>
      </c>
      <c r="B31" s="2" t="s">
        <v>3</v>
      </c>
      <c r="C31" s="2" t="s">
        <v>42</v>
      </c>
      <c r="D31" s="159" t="s">
        <v>264</v>
      </c>
      <c r="E31" s="2">
        <v>320</v>
      </c>
      <c r="F31" s="2" t="s">
        <v>27</v>
      </c>
      <c r="G31" s="2" t="s">
        <v>35</v>
      </c>
      <c r="H31" s="2">
        <v>10</v>
      </c>
      <c r="I31" s="158">
        <v>45678</v>
      </c>
      <c r="J31" s="2">
        <v>1</v>
      </c>
      <c r="K31" s="158">
        <v>45717</v>
      </c>
      <c r="L31" s="155">
        <v>342</v>
      </c>
      <c r="M31" s="155">
        <v>465.62559999999996</v>
      </c>
      <c r="N31" s="3">
        <f>M31*E31</f>
        <v>149000.19199999998</v>
      </c>
      <c r="O31" s="160">
        <v>5.7249999999999996</v>
      </c>
      <c r="P31" s="3">
        <f>M31*O31</f>
        <v>2665.7065599999996</v>
      </c>
      <c r="Q31" s="3">
        <f>P31*E31</f>
        <v>853026.09919999982</v>
      </c>
    </row>
    <row r="32" spans="1:17" x14ac:dyDescent="0.2">
      <c r="A32" s="2">
        <v>2024</v>
      </c>
      <c r="B32" s="2" t="s">
        <v>45</v>
      </c>
      <c r="C32" s="2" t="s">
        <v>89</v>
      </c>
      <c r="D32" s="159" t="s">
        <v>44</v>
      </c>
      <c r="E32" s="2">
        <v>500</v>
      </c>
      <c r="F32" s="2" t="s">
        <v>30</v>
      </c>
      <c r="G32" s="2" t="s">
        <v>32</v>
      </c>
      <c r="H32" s="2">
        <v>0</v>
      </c>
      <c r="I32" s="158">
        <v>45679</v>
      </c>
      <c r="J32" s="2">
        <v>1</v>
      </c>
      <c r="K32" s="158">
        <v>45679</v>
      </c>
      <c r="L32" s="158"/>
      <c r="M32" s="155"/>
      <c r="N32" s="3"/>
      <c r="O32" s="160"/>
      <c r="P32" s="3">
        <v>2000</v>
      </c>
      <c r="Q32" s="3">
        <f>E32*P32</f>
        <v>1000000</v>
      </c>
    </row>
    <row r="33" spans="1:20" x14ac:dyDescent="0.2">
      <c r="A33" s="2">
        <v>2024</v>
      </c>
      <c r="B33" s="2" t="s">
        <v>181</v>
      </c>
      <c r="C33" s="2" t="s">
        <v>89</v>
      </c>
      <c r="D33" s="159" t="s">
        <v>94</v>
      </c>
      <c r="E33" s="2">
        <v>486.3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M33" s="155"/>
      <c r="N33" s="3"/>
      <c r="O33" s="160"/>
      <c r="P33" s="3">
        <v>810</v>
      </c>
      <c r="Q33" s="3">
        <f>E33*P33</f>
        <v>393903</v>
      </c>
    </row>
    <row r="34" spans="1:20" x14ac:dyDescent="0.2">
      <c r="A34" s="2">
        <v>2024</v>
      </c>
      <c r="B34" s="2" t="s">
        <v>183</v>
      </c>
      <c r="C34" s="2" t="s">
        <v>89</v>
      </c>
      <c r="D34" s="159" t="s">
        <v>94</v>
      </c>
      <c r="E34" s="2">
        <v>363</v>
      </c>
      <c r="F34" s="2" t="s">
        <v>32</v>
      </c>
      <c r="G34" s="2" t="s">
        <v>32</v>
      </c>
      <c r="H34" s="2">
        <v>0</v>
      </c>
      <c r="I34" s="158">
        <v>45684</v>
      </c>
      <c r="J34" s="2">
        <v>1</v>
      </c>
      <c r="K34" s="158">
        <v>45684</v>
      </c>
      <c r="L34" s="158"/>
      <c r="N34" s="3"/>
      <c r="P34" s="3">
        <v>1750</v>
      </c>
      <c r="Q34" s="3">
        <f>E34*P34</f>
        <v>635250</v>
      </c>
    </row>
    <row r="35" spans="1:20" x14ac:dyDescent="0.2">
      <c r="A35" s="2">
        <v>2024</v>
      </c>
      <c r="B35" s="2" t="s">
        <v>47</v>
      </c>
      <c r="C35" s="2" t="s">
        <v>42</v>
      </c>
      <c r="D35" s="159" t="s">
        <v>46</v>
      </c>
      <c r="E35" s="2">
        <v>320</v>
      </c>
      <c r="F35" s="2" t="s">
        <v>27</v>
      </c>
      <c r="G35" s="2" t="s">
        <v>39</v>
      </c>
      <c r="H35" s="2">
        <v>0</v>
      </c>
      <c r="I35" s="158">
        <v>45695</v>
      </c>
      <c r="J35" s="2">
        <v>1</v>
      </c>
      <c r="K35" s="158">
        <v>45809</v>
      </c>
      <c r="L35" s="155"/>
      <c r="M35" s="155">
        <v>413</v>
      </c>
      <c r="N35" s="3">
        <f>M35*E35</f>
        <v>132160</v>
      </c>
      <c r="O35" s="160"/>
    </row>
    <row r="36" spans="1:20" x14ac:dyDescent="0.2">
      <c r="A36" s="2">
        <v>2024</v>
      </c>
      <c r="B36" s="2" t="s">
        <v>84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450</v>
      </c>
      <c r="N36" s="3">
        <f>M36*E36</f>
        <v>144000</v>
      </c>
      <c r="O36" s="160"/>
    </row>
    <row r="37" spans="1:20" x14ac:dyDescent="0.2">
      <c r="A37" s="2">
        <v>2024</v>
      </c>
      <c r="B37" s="2" t="s">
        <v>85</v>
      </c>
      <c r="C37" s="2" t="s">
        <v>42</v>
      </c>
      <c r="D37" s="159" t="s">
        <v>46</v>
      </c>
      <c r="E37" s="2">
        <v>223</v>
      </c>
      <c r="F37" s="2" t="s">
        <v>33</v>
      </c>
      <c r="G37" s="2" t="s">
        <v>32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409.35</v>
      </c>
      <c r="N37" s="3">
        <f>M37*E37</f>
        <v>91285.05</v>
      </c>
      <c r="O37" s="160"/>
      <c r="T37" s="161"/>
    </row>
    <row r="38" spans="1:20" x14ac:dyDescent="0.2">
      <c r="A38" s="2">
        <v>2024</v>
      </c>
      <c r="B38" s="2" t="s">
        <v>182</v>
      </c>
      <c r="C38" s="2" t="s">
        <v>89</v>
      </c>
      <c r="D38" s="159" t="s">
        <v>94</v>
      </c>
      <c r="E38" s="2">
        <v>632.20000000000005</v>
      </c>
      <c r="F38" s="2" t="s">
        <v>32</v>
      </c>
      <c r="G38" s="2" t="s">
        <v>32</v>
      </c>
      <c r="H38" s="2">
        <v>0</v>
      </c>
      <c r="I38" s="158">
        <v>45700</v>
      </c>
      <c r="J38" s="2">
        <v>1</v>
      </c>
      <c r="K38" s="158">
        <v>45700</v>
      </c>
      <c r="L38" s="158"/>
      <c r="M38" s="155"/>
      <c r="N38" s="3"/>
      <c r="O38" s="160"/>
      <c r="P38" s="3">
        <v>2220</v>
      </c>
      <c r="Q38" s="3">
        <f>E38*P38</f>
        <v>1403484</v>
      </c>
    </row>
    <row r="39" spans="1:20" x14ac:dyDescent="0.2">
      <c r="A39" s="2">
        <v>2024</v>
      </c>
      <c r="B39" s="2" t="s">
        <v>184</v>
      </c>
      <c r="C39" s="2" t="s">
        <v>89</v>
      </c>
      <c r="D39" s="159" t="s">
        <v>94</v>
      </c>
      <c r="E39" s="2">
        <v>44.2</v>
      </c>
      <c r="F39" s="2" t="s">
        <v>32</v>
      </c>
      <c r="G39" s="2" t="s">
        <v>32</v>
      </c>
      <c r="H39" s="2">
        <v>0</v>
      </c>
      <c r="I39" s="158">
        <v>45700</v>
      </c>
      <c r="J39" s="2">
        <v>1</v>
      </c>
      <c r="K39" s="158">
        <v>45700</v>
      </c>
      <c r="L39" s="158"/>
      <c r="N39" s="3"/>
      <c r="P39" s="3">
        <v>2400</v>
      </c>
      <c r="Q39" s="3">
        <f>E39*P39</f>
        <v>106080</v>
      </c>
    </row>
    <row r="40" spans="1:20" x14ac:dyDescent="0.2">
      <c r="A40" s="2">
        <v>2024</v>
      </c>
      <c r="B40" s="2" t="s">
        <v>21</v>
      </c>
      <c r="C40" s="2" t="s">
        <v>42</v>
      </c>
      <c r="D40" s="159" t="s">
        <v>19</v>
      </c>
      <c r="E40" s="2">
        <v>320</v>
      </c>
      <c r="F40" s="2" t="s">
        <v>32</v>
      </c>
      <c r="G40" s="2" t="s">
        <v>32</v>
      </c>
      <c r="H40" s="2">
        <v>0</v>
      </c>
      <c r="I40" s="158">
        <v>45702</v>
      </c>
      <c r="J40" s="2">
        <v>4</v>
      </c>
      <c r="K40" s="158">
        <f>I40</f>
        <v>45702</v>
      </c>
      <c r="L40" s="155"/>
      <c r="M40" s="155">
        <v>325</v>
      </c>
      <c r="N40" s="3">
        <f>M40*E40</f>
        <v>104000</v>
      </c>
      <c r="O40" s="160">
        <v>5.8079999999999998</v>
      </c>
      <c r="P40" s="3">
        <f>M40*O40</f>
        <v>1887.6</v>
      </c>
      <c r="Q40" s="3">
        <f>P40*E40</f>
        <v>604032</v>
      </c>
    </row>
    <row r="41" spans="1:20" x14ac:dyDescent="0.2">
      <c r="A41" s="2">
        <v>2024</v>
      </c>
      <c r="B41" s="2" t="s">
        <v>87</v>
      </c>
      <c r="C41" s="2" t="s">
        <v>89</v>
      </c>
      <c r="D41" s="159" t="s">
        <v>86</v>
      </c>
      <c r="E41" s="2">
        <v>0.5</v>
      </c>
      <c r="F41" s="2" t="s">
        <v>29</v>
      </c>
      <c r="G41" s="2" t="s">
        <v>32</v>
      </c>
      <c r="H41" s="2">
        <v>0</v>
      </c>
      <c r="I41" s="158">
        <v>45708</v>
      </c>
      <c r="J41" s="2">
        <v>4</v>
      </c>
      <c r="K41" s="158">
        <v>45839</v>
      </c>
      <c r="L41" s="158"/>
      <c r="M41" s="155"/>
      <c r="N41" s="3"/>
      <c r="O41" s="160"/>
      <c r="P41" s="3">
        <v>2293.33</v>
      </c>
      <c r="Q41" s="3">
        <f>E41*P41</f>
        <v>1146.665</v>
      </c>
    </row>
    <row r="42" spans="1:20" x14ac:dyDescent="0.2">
      <c r="A42" s="2">
        <v>2024</v>
      </c>
      <c r="B42" s="2" t="s">
        <v>88</v>
      </c>
      <c r="C42" s="2" t="s">
        <v>89</v>
      </c>
      <c r="D42" s="159" t="s">
        <v>86</v>
      </c>
      <c r="E42" s="2">
        <v>7</v>
      </c>
      <c r="F42" s="2" t="s">
        <v>33</v>
      </c>
      <c r="G42" s="2" t="s">
        <v>38</v>
      </c>
      <c r="H42" s="2">
        <v>0</v>
      </c>
      <c r="I42" s="158">
        <v>45708</v>
      </c>
      <c r="J42" s="2">
        <v>4</v>
      </c>
      <c r="K42" s="158">
        <v>45839</v>
      </c>
      <c r="L42" s="158"/>
      <c r="M42" s="155"/>
      <c r="N42" s="3"/>
      <c r="O42" s="160"/>
      <c r="P42" s="3">
        <v>2616.61</v>
      </c>
      <c r="Q42" s="3">
        <f>E42*P42</f>
        <v>18316.27</v>
      </c>
    </row>
    <row r="43" spans="1:20" x14ac:dyDescent="0.2">
      <c r="A43" s="2">
        <v>2024</v>
      </c>
      <c r="B43" s="2" t="s">
        <v>2</v>
      </c>
      <c r="C43" s="2" t="s">
        <v>42</v>
      </c>
      <c r="D43" s="159" t="s">
        <v>264</v>
      </c>
      <c r="E43" s="2">
        <v>320</v>
      </c>
      <c r="F43" s="2" t="s">
        <v>29</v>
      </c>
      <c r="G43" s="2" t="s">
        <v>39</v>
      </c>
      <c r="H43" s="2">
        <v>-28</v>
      </c>
      <c r="I43" s="158">
        <v>45746</v>
      </c>
      <c r="J43" s="2">
        <v>1</v>
      </c>
      <c r="K43" s="158">
        <v>45809</v>
      </c>
      <c r="L43" s="155">
        <v>370.95</v>
      </c>
      <c r="M43" s="155">
        <v>453.65425999999997</v>
      </c>
      <c r="N43" s="3">
        <f>M43*E43</f>
        <v>145169.36319999999</v>
      </c>
      <c r="O43" s="160">
        <f>806560.96/N43</f>
        <v>5.5559998488716937</v>
      </c>
      <c r="P43" s="3">
        <f>M43*O43</f>
        <v>2520.5029999999997</v>
      </c>
      <c r="Q43" s="3">
        <f>P43*E43</f>
        <v>806560.96</v>
      </c>
    </row>
    <row r="44" spans="1:20" x14ac:dyDescent="0.2">
      <c r="A44" s="2">
        <v>2024</v>
      </c>
      <c r="B44" s="2" t="s">
        <v>0</v>
      </c>
      <c r="C44" s="2" t="s">
        <v>42</v>
      </c>
      <c r="D44" s="159" t="s">
        <v>264</v>
      </c>
      <c r="E44" s="2">
        <v>320</v>
      </c>
      <c r="F44" s="2" t="s">
        <v>27</v>
      </c>
      <c r="G44" s="2" t="s">
        <v>37</v>
      </c>
      <c r="H44" s="2">
        <v>10</v>
      </c>
      <c r="I44" s="158">
        <v>45746</v>
      </c>
      <c r="J44" s="2">
        <v>1</v>
      </c>
      <c r="K44" s="158">
        <v>45809</v>
      </c>
      <c r="L44" s="155">
        <v>329.5</v>
      </c>
      <c r="M44" s="155">
        <v>449.09059999999999</v>
      </c>
      <c r="N44" s="3">
        <f>M44*E44</f>
        <v>143708.992</v>
      </c>
      <c r="O44" s="160">
        <f>798447.15/N44</f>
        <v>5.5559999335323429</v>
      </c>
      <c r="P44" s="3">
        <f>M44*O44</f>
        <v>2495.1473437499999</v>
      </c>
      <c r="Q44" s="3">
        <f>P44*E44</f>
        <v>798447.14999999991</v>
      </c>
    </row>
    <row r="45" spans="1:20" x14ac:dyDescent="0.2">
      <c r="A45" s="2">
        <v>2024</v>
      </c>
      <c r="B45" s="2" t="s">
        <v>256</v>
      </c>
      <c r="C45" s="2" t="s">
        <v>89</v>
      </c>
      <c r="D45" s="159" t="s">
        <v>257</v>
      </c>
      <c r="E45" s="2">
        <v>5</v>
      </c>
      <c r="F45" s="2" t="s">
        <v>32</v>
      </c>
      <c r="G45" s="2" t="s">
        <v>32</v>
      </c>
      <c r="H45" s="2">
        <v>0</v>
      </c>
      <c r="I45" s="158">
        <v>45778</v>
      </c>
      <c r="J45" s="2">
        <v>4</v>
      </c>
      <c r="K45" s="158">
        <v>45870</v>
      </c>
      <c r="L45" s="158"/>
      <c r="N45" s="3"/>
      <c r="P45" s="3">
        <v>2700</v>
      </c>
      <c r="Q45" s="3">
        <f>E45*P45</f>
        <v>13500</v>
      </c>
    </row>
    <row r="46" spans="1:20" x14ac:dyDescent="0.2">
      <c r="A46" s="2">
        <v>2024</v>
      </c>
      <c r="B46" s="2" t="s">
        <v>276</v>
      </c>
      <c r="C46" s="2" t="s">
        <v>89</v>
      </c>
      <c r="D46" s="159" t="s">
        <v>86</v>
      </c>
      <c r="E46" s="2">
        <v>7</v>
      </c>
      <c r="F46" s="2" t="s">
        <v>33</v>
      </c>
      <c r="G46" s="2" t="s">
        <v>35</v>
      </c>
      <c r="H46" s="2">
        <v>0</v>
      </c>
      <c r="I46" s="158">
        <v>45789</v>
      </c>
      <c r="J46" s="2">
        <v>6</v>
      </c>
      <c r="K46" s="158">
        <v>45789</v>
      </c>
      <c r="L46" s="158"/>
      <c r="N46" s="3"/>
      <c r="P46" s="3">
        <v>2616.61</v>
      </c>
      <c r="Q46" s="3">
        <f>E46*P46</f>
        <v>18316.27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 t="shared" ref="K47:K52" si="4">I47+65</f>
        <v>45935</v>
      </c>
      <c r="L47" s="158"/>
      <c r="M47" s="155">
        <v>505</v>
      </c>
      <c r="N47" s="3">
        <f t="shared" ref="N47:N57" si="5"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 t="shared" si="4"/>
        <v>45966</v>
      </c>
      <c r="L48" s="155">
        <v>330</v>
      </c>
      <c r="M48" s="155">
        <f>(L48+H48)*1.3228</f>
        <v>476.20799999999997</v>
      </c>
      <c r="N48" s="3">
        <f t="shared" si="5"/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 t="shared" si="4"/>
        <v>45996</v>
      </c>
      <c r="L49" s="155">
        <v>330</v>
      </c>
      <c r="M49" s="155">
        <f>(L49+H49)*1.3228</f>
        <v>476.20799999999997</v>
      </c>
      <c r="N49" s="3">
        <f t="shared" si="5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 t="shared" si="4"/>
        <v>45966</v>
      </c>
      <c r="L50" s="155">
        <v>330</v>
      </c>
      <c r="M50" s="155">
        <f>(L50+H50)*1.3228</f>
        <v>476.20799999999997</v>
      </c>
      <c r="N50" s="3">
        <f t="shared" si="5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 t="shared" si="4"/>
        <v>45996</v>
      </c>
      <c r="L51" s="155">
        <v>330</v>
      </c>
      <c r="M51" s="155">
        <f>(L51+H51)*1.3228</f>
        <v>476.20799999999997</v>
      </c>
      <c r="N51" s="3">
        <f t="shared" si="5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 t="shared" si="4"/>
        <v>46119</v>
      </c>
      <c r="L52" s="155">
        <v>330</v>
      </c>
      <c r="M52" s="155">
        <f>(L52+H52)*1.3228</f>
        <v>476.20799999999997</v>
      </c>
      <c r="N52" s="3">
        <f t="shared" si="5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5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5"/>
        <v>160000</v>
      </c>
    </row>
    <row r="55" spans="1:17" x14ac:dyDescent="0.2">
      <c r="A55" s="2">
        <v>2025</v>
      </c>
      <c r="B55" s="2" t="s">
        <v>283</v>
      </c>
      <c r="C55" s="2" t="s">
        <v>42</v>
      </c>
      <c r="D55" s="159" t="s">
        <v>264</v>
      </c>
      <c r="E55" s="2">
        <v>320</v>
      </c>
      <c r="F55" s="2" t="s">
        <v>27</v>
      </c>
      <c r="G55" s="2" t="s">
        <v>37</v>
      </c>
      <c r="H55" s="2">
        <v>28</v>
      </c>
      <c r="I55" s="158">
        <v>45901</v>
      </c>
      <c r="J55" s="2">
        <v>1</v>
      </c>
      <c r="K55" s="158">
        <f>I55+65</f>
        <v>45966</v>
      </c>
      <c r="L55" s="155">
        <v>325</v>
      </c>
      <c r="M55" s="155">
        <f>(L55+H55)*1.3228</f>
        <v>466.94839999999999</v>
      </c>
      <c r="N55" s="3">
        <f t="shared" si="5"/>
        <v>149423.48800000001</v>
      </c>
    </row>
    <row r="56" spans="1:17" x14ac:dyDescent="0.2">
      <c r="A56" s="2">
        <v>2025</v>
      </c>
      <c r="B56" s="2" t="s">
        <v>284</v>
      </c>
      <c r="C56" s="2" t="s">
        <v>42</v>
      </c>
      <c r="D56" s="159" t="s">
        <v>264</v>
      </c>
      <c r="E56" s="2">
        <v>320</v>
      </c>
      <c r="F56" s="2" t="s">
        <v>27</v>
      </c>
      <c r="G56" s="2" t="s">
        <v>37</v>
      </c>
      <c r="H56" s="2">
        <v>28</v>
      </c>
      <c r="I56" s="158">
        <v>45962</v>
      </c>
      <c r="J56" s="2">
        <v>1</v>
      </c>
      <c r="K56" s="158">
        <f>I56+65</f>
        <v>46027</v>
      </c>
      <c r="L56" s="155">
        <v>325</v>
      </c>
      <c r="M56" s="155">
        <f>(L56+H56)*1.3228</f>
        <v>466.94839999999999</v>
      </c>
      <c r="N56" s="3">
        <f t="shared" si="5"/>
        <v>149423.48800000001</v>
      </c>
    </row>
    <row r="57" spans="1:17" x14ac:dyDescent="0.2">
      <c r="A57" s="2">
        <v>2025</v>
      </c>
      <c r="B57" s="2" t="s">
        <v>285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46023</v>
      </c>
      <c r="J57" s="2">
        <v>1</v>
      </c>
      <c r="K57" s="158">
        <f>I57+65</f>
        <v>46088</v>
      </c>
      <c r="L57" s="155">
        <v>325</v>
      </c>
      <c r="M57" s="155">
        <f>(L57+H57)*1.3228</f>
        <v>466.94839999999999</v>
      </c>
      <c r="N57" s="3">
        <f t="shared" si="5"/>
        <v>149423.48800000001</v>
      </c>
    </row>
    <row r="58" spans="1:17" x14ac:dyDescent="0.2">
      <c r="A58" s="2">
        <v>2025</v>
      </c>
      <c r="C58" s="2" t="s">
        <v>89</v>
      </c>
      <c r="D58" s="159" t="s">
        <v>331</v>
      </c>
      <c r="E58" s="2">
        <v>4000</v>
      </c>
      <c r="F58" s="2" t="s">
        <v>32</v>
      </c>
      <c r="G58" s="2" t="s">
        <v>32</v>
      </c>
      <c r="H58" s="2">
        <v>0</v>
      </c>
      <c r="I58" s="158">
        <v>45992</v>
      </c>
      <c r="J58" s="2">
        <v>4</v>
      </c>
      <c r="K58" s="158">
        <v>45992</v>
      </c>
      <c r="L58" s="158"/>
      <c r="N58" s="3"/>
      <c r="P58" s="3">
        <v>1600</v>
      </c>
      <c r="Q58" s="3">
        <f>E58*P58</f>
        <v>6400000</v>
      </c>
    </row>
    <row r="59" spans="1:17" x14ac:dyDescent="0.2">
      <c r="A59" s="2">
        <v>2025</v>
      </c>
      <c r="C59" s="2" t="s">
        <v>42</v>
      </c>
      <c r="D59" s="159" t="s">
        <v>331</v>
      </c>
      <c r="E59" s="2">
        <v>2500</v>
      </c>
      <c r="F59" s="2" t="s">
        <v>32</v>
      </c>
      <c r="G59" s="2" t="s">
        <v>32</v>
      </c>
      <c r="H59" s="2">
        <v>0</v>
      </c>
      <c r="I59" s="158">
        <v>45992</v>
      </c>
      <c r="J59" s="2">
        <v>4</v>
      </c>
      <c r="K59" s="158">
        <v>45992</v>
      </c>
      <c r="L59" s="155">
        <v>325</v>
      </c>
      <c r="M59" s="155">
        <f t="shared" ref="M59:M64" si="6">(L59+H59)*1.3228</f>
        <v>429.90999999999997</v>
      </c>
      <c r="N59" s="3">
        <f t="shared" ref="N59:N66" si="7">M59*E59</f>
        <v>1074775</v>
      </c>
    </row>
    <row r="60" spans="1:17" x14ac:dyDescent="0.2">
      <c r="A60" s="2">
        <v>2025</v>
      </c>
      <c r="C60" s="2" t="s">
        <v>42</v>
      </c>
      <c r="D60" s="159" t="s">
        <v>331</v>
      </c>
      <c r="E60" s="2">
        <v>64.5</v>
      </c>
      <c r="F60" s="2" t="s">
        <v>32</v>
      </c>
      <c r="G60" s="2" t="s">
        <v>32</v>
      </c>
      <c r="H60" s="2">
        <v>0</v>
      </c>
      <c r="I60" s="158">
        <v>45992</v>
      </c>
      <c r="J60" s="2">
        <v>1</v>
      </c>
      <c r="K60" s="158">
        <v>45992</v>
      </c>
      <c r="L60" s="155">
        <v>330</v>
      </c>
      <c r="M60" s="155">
        <f t="shared" si="6"/>
        <v>436.524</v>
      </c>
      <c r="N60" s="3">
        <f t="shared" si="7"/>
        <v>28155.797999999999</v>
      </c>
    </row>
    <row r="61" spans="1:17" x14ac:dyDescent="0.2">
      <c r="A61" s="2">
        <v>2025</v>
      </c>
      <c r="B61" s="2" t="s">
        <v>286</v>
      </c>
      <c r="C61" s="2" t="s">
        <v>42</v>
      </c>
      <c r="D61" s="159" t="s">
        <v>264</v>
      </c>
      <c r="E61" s="2">
        <v>320</v>
      </c>
      <c r="F61" s="2" t="s">
        <v>27</v>
      </c>
      <c r="G61" s="2" t="s">
        <v>37</v>
      </c>
      <c r="H61" s="2">
        <v>28</v>
      </c>
      <c r="I61" s="158">
        <v>46082</v>
      </c>
      <c r="J61" s="2">
        <v>1</v>
      </c>
      <c r="K61" s="158">
        <f>I61+65</f>
        <v>46147</v>
      </c>
      <c r="L61" s="155">
        <v>325</v>
      </c>
      <c r="M61" s="155">
        <f t="shared" si="6"/>
        <v>466.94839999999999</v>
      </c>
      <c r="N61" s="3">
        <f t="shared" si="7"/>
        <v>149423.48800000001</v>
      </c>
    </row>
    <row r="62" spans="1:17" x14ac:dyDescent="0.2">
      <c r="A62" s="2">
        <v>2025</v>
      </c>
      <c r="B62" s="2" t="s">
        <v>287</v>
      </c>
      <c r="C62" s="2" t="s">
        <v>42</v>
      </c>
      <c r="D62" s="159" t="s">
        <v>264</v>
      </c>
      <c r="E62" s="2">
        <v>320</v>
      </c>
      <c r="F62" s="2" t="s">
        <v>29</v>
      </c>
      <c r="G62" s="2" t="s">
        <v>32</v>
      </c>
      <c r="H62" s="2">
        <v>-22</v>
      </c>
      <c r="I62" s="158">
        <v>45992</v>
      </c>
      <c r="J62" s="2">
        <v>1</v>
      </c>
      <c r="K62" s="158">
        <f>I62+65</f>
        <v>46057</v>
      </c>
      <c r="L62" s="155">
        <v>325</v>
      </c>
      <c r="M62" s="155">
        <f t="shared" si="6"/>
        <v>400.80840000000001</v>
      </c>
      <c r="N62" s="3">
        <f t="shared" si="7"/>
        <v>128258.68799999999</v>
      </c>
    </row>
    <row r="63" spans="1:17" x14ac:dyDescent="0.2">
      <c r="A63" s="2">
        <v>2025</v>
      </c>
      <c r="B63" s="2" t="s">
        <v>288</v>
      </c>
      <c r="C63" s="2" t="s">
        <v>42</v>
      </c>
      <c r="D63" s="159" t="s">
        <v>264</v>
      </c>
      <c r="E63" s="2">
        <v>320</v>
      </c>
      <c r="F63" s="2" t="s">
        <v>27</v>
      </c>
      <c r="G63" s="2" t="s">
        <v>290</v>
      </c>
      <c r="H63" s="2">
        <v>53</v>
      </c>
      <c r="I63" s="158">
        <v>45931</v>
      </c>
      <c r="J63" s="2">
        <v>1</v>
      </c>
      <c r="K63" s="158">
        <f>I63+65</f>
        <v>45996</v>
      </c>
      <c r="L63" s="155">
        <v>330</v>
      </c>
      <c r="M63" s="155">
        <f t="shared" si="6"/>
        <v>506.63240000000002</v>
      </c>
      <c r="N63" s="3">
        <f t="shared" si="7"/>
        <v>162122.36800000002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449</v>
      </c>
      <c r="F64" s="2" t="s">
        <v>32</v>
      </c>
      <c r="G64" s="2" t="s">
        <v>32</v>
      </c>
      <c r="H64" s="2">
        <v>0</v>
      </c>
      <c r="I64" s="158">
        <v>46082</v>
      </c>
      <c r="J64" s="2">
        <v>1</v>
      </c>
      <c r="K64" s="158">
        <v>46082</v>
      </c>
      <c r="L64" s="155">
        <v>325</v>
      </c>
      <c r="M64" s="155">
        <f t="shared" si="6"/>
        <v>429.90999999999997</v>
      </c>
      <c r="N64" s="3">
        <f t="shared" si="7"/>
        <v>193029.59</v>
      </c>
    </row>
    <row r="65" spans="1:14" x14ac:dyDescent="0.2">
      <c r="A65" s="2">
        <v>2026</v>
      </c>
      <c r="B65" s="2" t="s">
        <v>281</v>
      </c>
      <c r="C65" s="2" t="s">
        <v>42</v>
      </c>
      <c r="D65" s="159" t="s">
        <v>19</v>
      </c>
      <c r="E65" s="2">
        <v>320</v>
      </c>
      <c r="F65" s="2" t="s">
        <v>27</v>
      </c>
      <c r="G65" s="2" t="s">
        <v>39</v>
      </c>
      <c r="H65" s="2">
        <v>0</v>
      </c>
      <c r="I65" s="158">
        <v>46327</v>
      </c>
      <c r="J65" s="2">
        <v>4</v>
      </c>
      <c r="K65" s="158">
        <f>I65+120</f>
        <v>46447</v>
      </c>
      <c r="M65" s="155">
        <v>423</v>
      </c>
      <c r="N65" s="3">
        <f t="shared" si="7"/>
        <v>135360</v>
      </c>
    </row>
    <row r="66" spans="1:14" x14ac:dyDescent="0.2">
      <c r="A66" s="2">
        <v>2026</v>
      </c>
      <c r="B66" s="2" t="s">
        <v>282</v>
      </c>
      <c r="C66" s="2" t="s">
        <v>42</v>
      </c>
      <c r="D66" s="159" t="s">
        <v>19</v>
      </c>
      <c r="E66" s="2">
        <v>320</v>
      </c>
      <c r="F66" s="2" t="s">
        <v>27</v>
      </c>
      <c r="G66" s="2" t="s">
        <v>289</v>
      </c>
      <c r="H66" s="2">
        <v>0</v>
      </c>
      <c r="I66" s="158">
        <v>46327</v>
      </c>
      <c r="J66" s="2">
        <v>4</v>
      </c>
      <c r="K66" s="158">
        <f>I66+120</f>
        <v>46447</v>
      </c>
      <c r="M66" s="155">
        <v>436</v>
      </c>
      <c r="N66" s="3">
        <f t="shared" si="7"/>
        <v>139520</v>
      </c>
    </row>
  </sheetData>
  <autoFilter ref="A1:Q66" xr:uid="{E433115D-D1E6-C943-B0EC-2BC4BD1B44BA}">
    <sortState xmlns:xlrd2="http://schemas.microsoft.com/office/spreadsheetml/2017/richdata2" ref="A47:Q63">
      <sortCondition ref="B1:B66"/>
    </sortState>
  </autoFilter>
  <phoneticPr fontId="5" type="noConversion"/>
  <pageMargins left="0.7" right="0.7" top="0.75" bottom="0.75" header="0.3" footer="0.3"/>
  <pageSetup paperSize="9" orientation="portrait" horizontalDpi="0" verticalDpi="0"/>
  <ignoredErrors>
    <ignoredError sqref="Q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tabSelected="1" workbookViewId="0">
      <selection activeCell="D1" sqref="D1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45866</v>
      </c>
    </row>
    <row r="2" spans="1:4" x14ac:dyDescent="0.2">
      <c r="A2" s="158">
        <v>45930</v>
      </c>
      <c r="B2" s="155">
        <v>302.7</v>
      </c>
      <c r="C2" s="155">
        <f t="shared" ref="C2:C12" si="0">B2*1.3228</f>
        <v>400.41155999999995</v>
      </c>
    </row>
    <row r="3" spans="1:4" x14ac:dyDescent="0.2">
      <c r="A3" s="158">
        <v>46021</v>
      </c>
      <c r="B3" s="155">
        <v>295.55</v>
      </c>
      <c r="C3" s="155">
        <f t="shared" si="0"/>
        <v>390.95354000000003</v>
      </c>
    </row>
    <row r="4" spans="1:4" x14ac:dyDescent="0.2">
      <c r="A4" s="158">
        <v>46112</v>
      </c>
      <c r="B4" s="155">
        <v>288.75</v>
      </c>
      <c r="C4" s="155">
        <f t="shared" si="0"/>
        <v>381.95850000000002</v>
      </c>
    </row>
    <row r="5" spans="1:4" x14ac:dyDescent="0.2">
      <c r="A5" s="158">
        <v>46173</v>
      </c>
      <c r="B5" s="155">
        <v>283.2</v>
      </c>
      <c r="C5" s="155">
        <f t="shared" si="0"/>
        <v>374.61696000000001</v>
      </c>
    </row>
    <row r="6" spans="1:4" x14ac:dyDescent="0.2">
      <c r="A6" s="158">
        <v>46231</v>
      </c>
      <c r="B6" s="155">
        <v>277.60000000000002</v>
      </c>
      <c r="C6" s="155">
        <f t="shared" si="0"/>
        <v>367.20928000000004</v>
      </c>
    </row>
    <row r="7" spans="1:4" x14ac:dyDescent="0.2">
      <c r="A7" s="158">
        <v>46295</v>
      </c>
      <c r="B7" s="155">
        <v>270.60000000000002</v>
      </c>
      <c r="C7" s="155">
        <f t="shared" si="0"/>
        <v>357.94968</v>
      </c>
    </row>
    <row r="8" spans="1:4" x14ac:dyDescent="0.2">
      <c r="A8" s="158">
        <v>46386</v>
      </c>
      <c r="B8" s="155">
        <v>265.3</v>
      </c>
      <c r="C8" s="155">
        <f t="shared" si="0"/>
        <v>350.93884000000003</v>
      </c>
    </row>
    <row r="9" spans="1:4" x14ac:dyDescent="0.2">
      <c r="A9" s="158">
        <v>46477</v>
      </c>
      <c r="B9" s="155">
        <v>262.95</v>
      </c>
      <c r="C9" s="155">
        <f t="shared" si="0"/>
        <v>347.83025999999995</v>
      </c>
    </row>
    <row r="10" spans="1:4" x14ac:dyDescent="0.2">
      <c r="A10" s="158">
        <v>46538</v>
      </c>
      <c r="B10" s="155">
        <v>257.60000000000002</v>
      </c>
      <c r="C10" s="155">
        <f t="shared" si="0"/>
        <v>340.75328000000002</v>
      </c>
    </row>
    <row r="11" spans="1:4" x14ac:dyDescent="0.2">
      <c r="A11" s="158">
        <v>46596</v>
      </c>
      <c r="B11" s="155">
        <v>254.95</v>
      </c>
      <c r="C11" s="155">
        <f t="shared" si="0"/>
        <v>337.24786</v>
      </c>
    </row>
    <row r="12" spans="1:4" x14ac:dyDescent="0.2">
      <c r="A12" s="158">
        <v>46660</v>
      </c>
      <c r="B12" s="155">
        <v>251.85</v>
      </c>
      <c r="C12" s="155">
        <f t="shared" si="0"/>
        <v>333.14717999999999</v>
      </c>
    </row>
    <row r="13" spans="1:4" x14ac:dyDescent="0.2">
      <c r="A13" s="158">
        <v>46751</v>
      </c>
      <c r="B13" s="155">
        <v>249.25</v>
      </c>
      <c r="C13" s="155">
        <f>B13*1.3228</f>
        <v>329.7079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Q13" sqref="Q13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295.55</v>
      </c>
      <c r="I16" s="2"/>
      <c r="J16" s="162">
        <v>45973</v>
      </c>
      <c r="K16" s="162"/>
      <c r="L16" s="215">
        <f t="shared" si="2"/>
        <v>-773629.09350299998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295.55</v>
      </c>
      <c r="I17" s="2"/>
      <c r="J17" s="162">
        <v>45973</v>
      </c>
      <c r="K17" s="162"/>
      <c r="L17" s="215">
        <f t="shared" si="2"/>
        <v>-261065.85687000002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295.55</v>
      </c>
      <c r="I18" s="2"/>
      <c r="J18" s="162">
        <v>45973</v>
      </c>
      <c r="K18" s="162"/>
      <c r="L18" s="215">
        <f t="shared" si="2"/>
        <v>90434.577869999965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295.55</v>
      </c>
      <c r="I19" s="208"/>
      <c r="J19" s="219">
        <v>45980</v>
      </c>
      <c r="K19" s="219"/>
      <c r="L19" s="220">
        <f t="shared" si="2"/>
        <v>-154040.66848800005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288.75</v>
      </c>
      <c r="I20" s="2"/>
      <c r="J20" s="162">
        <v>46063</v>
      </c>
      <c r="K20" s="162"/>
      <c r="L20" s="215">
        <f t="shared" si="2"/>
        <v>95159.751749999996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265.3</v>
      </c>
      <c r="I21" s="2"/>
      <c r="J21" s="162">
        <v>46345</v>
      </c>
      <c r="K21" s="162"/>
      <c r="L21" s="215">
        <f t="shared" si="2"/>
        <v>119816.9091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265.3</v>
      </c>
      <c r="I22" s="2"/>
      <c r="J22" s="162">
        <v>46345</v>
      </c>
      <c r="K22" s="162"/>
      <c r="L22" s="215">
        <f t="shared" si="2"/>
        <v>171306.30383999989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265.3</v>
      </c>
      <c r="I23" s="2"/>
      <c r="J23" s="162">
        <v>46345</v>
      </c>
      <c r="K23" s="162"/>
      <c r="L23" s="215">
        <f t="shared" si="2"/>
        <v>125704.62575999994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265.3</v>
      </c>
      <c r="I24" s="208"/>
      <c r="J24" s="219">
        <v>46345</v>
      </c>
      <c r="K24" s="219"/>
      <c r="L24" s="220">
        <f t="shared" si="2"/>
        <v>238358.7712799999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249.25</v>
      </c>
      <c r="I25" s="2"/>
      <c r="J25" s="162">
        <v>46710</v>
      </c>
      <c r="K25" s="162"/>
      <c r="L25" s="215">
        <f t="shared" si="2"/>
        <v>-1031.2879499999999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249.25</v>
      </c>
      <c r="I26" s="2"/>
      <c r="J26" s="162">
        <v>46710</v>
      </c>
      <c r="K26" s="162"/>
      <c r="L26" s="215">
        <f t="shared" ref="L26" si="8">D26*(G26-H26)*1.3228</f>
        <v>-42751.573199999999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249.25</v>
      </c>
      <c r="I27" s="2"/>
      <c r="J27" s="162">
        <v>46710</v>
      </c>
      <c r="K27" s="162"/>
      <c r="L27" s="215">
        <f t="shared" ref="L27" si="10">D27*(G27-H27)*1.3228</f>
        <v>3281.37075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2025-07-28T12:44:55Z</dcterms:modified>
</cp:coreProperties>
</file>