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38C8DACC-49DD-4C4F-B7DF-F8F729991E49}" xr6:coauthVersionLast="47" xr6:coauthVersionMax="47" xr10:uidLastSave="{00000000-0000-0000-0000-000000000000}"/>
  <bookViews>
    <workbookView xWindow="5340" yWindow="1960" windowWidth="24060" windowHeight="14420" activeTab="3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Sheet2!$A$1:$Q$71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Q67" i="2"/>
  <c r="E69" i="2"/>
  <c r="Q66" i="2"/>
  <c r="H28" i="17"/>
  <c r="D28" i="17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8" i="17" l="1"/>
  <c r="L26" i="17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1" i="2"/>
  <c r="N71" i="2" s="1"/>
  <c r="M70" i="2"/>
  <c r="N70" i="2" s="1"/>
  <c r="M69" i="2"/>
  <c r="N69" i="2" s="1"/>
  <c r="Q68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<sst xmlns="http://schemas.openxmlformats.org/spreadsheetml/2006/main" count="957" uniqueCount="354">
  <si>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</si>
  <si>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</si>
  <si>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</si>
  <si>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</si>
  <si>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</si>
  <si>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</si>
  <si>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</si>
  <si>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</si>
  <si>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</si>
  <si>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</si>
  <si>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</si>
  <si>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</si>
  <si>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</si>
  <si>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</si>
  <si>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</si>
  <si>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</si>
  <si>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</si>
  <si>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</si>
  <si>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</si>
  <si>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</si>
  <si>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</si>
  <si>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</si>
  <si>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</si>
  <si>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</si>
  <si>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</si>
  <si>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</si>
  <si>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</si>
  <si>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</si>
  <si>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</si>
  <si>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</si>
  <si>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</si>
  <si>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</si>
  <si>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</si>
  <si>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</si>
  <si>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</si>
  <si>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</si>
  <si>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</si>
  <si>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</si>
  <si>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</si>
  <si>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</si>
  <si>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</si>
  <si>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</si>
  <si>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</si>
  <si>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</si>
  <si>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</si>
  <si>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</si>
  <si>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</si>
  <si>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</si>
  <si>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</si>
  <si>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</si>
  <si>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</si>
  <si>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</si>
  <si>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</si>
  <si>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</si>
  <si>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</si>
  <si>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</si>
  <si>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</si>
  <si>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</si>
  <si>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</si>
  <si>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</si>
  <si>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</si>
  <si>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</si>
  <si>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</si>
  <si>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</si>
  <si>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</si>
  <si>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</si>
  <si>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</si>
  <si>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</si>
  <si>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</si>
  <si>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</si>
  <si>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</si>
  <si>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</si>
  <si>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</si>
  <si>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</si>
  <si>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</si>
  <si>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</si>
  <si>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</si>
  <si>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</si>
  <si>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</si>
  <si>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</si>
  <si>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</si>
  <si>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</si>
  <si>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</si>
  <si>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</si>
  <si>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</si>
  <si>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</si>
  <si>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</si>
  <si>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</si>
  <si>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</si>
  <si>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</si>
  <si>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</si>
  <si>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</si>
  <si>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</si>
  <si>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</si>
  <si>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</si>
  <si>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</si>
  <si>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</si>
  <si>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</si>
  <si>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</si>
  <si>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</si>
  <si>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</si>
  <si>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</si>
  <si>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</si>
  <si>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</si>
  <si>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</si>
  <si>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</si>
  <si>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</si>
  <si>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</si>
  <si>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</si>
  <si>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</si>
  <si>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</si>
  <si>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</si>
  <si>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</si>
  <si>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</si>
  <si>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</si>
  <si>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</si>
  <si>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</si>
  <si>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</si>
  <si>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</si>
  <si>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</si>
  <si>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</si>
  <si>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</si>
  <si>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</si>
  <si>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</si>
  <si>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</si>
  <si>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</si>
  <si>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</si>
  <si>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</si>
  <si>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</si>
  <si>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</si>
  <si>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</si>
  <si>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</si>
  <si>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</si>
  <si>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</si>
  <si>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</si>
  <si>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</si>
  <si>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</si>
  <si>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</si>
  <si>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</si>
  <si>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</si>
  <si>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</si>
  <si>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</si>
  <si>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</si>
  <si>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</si>
  <si>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</si>
  <si>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</si>
  <si>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</si>
  <si>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</si>
  <si>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</si>
  <si>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</si>
  <si>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</si>
  <si>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</si>
  <si>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</si>
  <si>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</si>
  <si>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</si>
  <si>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</si>
  <si>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</si>
  <si>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</si>
  <si>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</si>
  <si>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</si>
  <si>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</si>
  <si>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</si>
  <si>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</si>
  <si>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</si>
  <si>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</si>
  <si>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</si>
  <si>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</si>
  <si>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</si>
  <si>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</si>
  <si>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</si>
  <si>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</si>
  <si>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</si>
  <si>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</si>
  <si>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</si>
  <si>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</si>
  <si>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</si>
  <si>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</si>
  <si>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</si>
  <si>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</si>
  <si>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</si>
  <si>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</si>
  <si>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</si>
  <si>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</si>
  <si>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</si>
  <si>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</si>
  <si>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</si>
  <si>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</si>
  <si>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</si>
  <si>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</si>
  <si>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</si>
  <si>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</si>
  <si>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</si>
  <si>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</si>
  <si>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</si>
  <si>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</si>
  <si>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</si>
  <si>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</si>
  <si>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</si>
  <si>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</si>
  <si>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</si>
  <si>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</si>
  <si>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</si>
  <si>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</si>
  <si>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</si>
  <si>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</si>
  <si>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</si>
  <si>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</si>
  <si>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</si>
  <si>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</si>
  <si>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</si>
  <si>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</si>
  <si>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</si>
  <si>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</si>
  <si>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</si>
  <si>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</si>
  <si>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</si>
  <si>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</si>
  <si>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</si>
  <si>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</si>
  <si>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</si>
  <si>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</si>
  <si>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</si>
  <si>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</si>
  <si>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</si>
  <si>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</si>
  <si>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</si>
  <si>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</si>
  <si>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</si>
  <si>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</si>
  <si>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</si>
  <si>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</si>
  <si>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</si>
  <si>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</si>
  <si>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</si>
  <si>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</si>
  <si>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</si>
  <si>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</si>
  <si>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</si>
  <si>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</si>
  <si>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</si>
  <si>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</si>
  <si>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</si>
  <si>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</si>
  <si>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</si>
  <si>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</si>
  <si>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</si>
  <si>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</si>
  <si>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</si>
  <si>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</si>
  <si>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</si>
  <si>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</si>
  <si>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</si>
  <si>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</si>
  <si>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</si>
  <si>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</si>
  <si>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</si>
  <si>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</si>
  <si>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</si>
  <si>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</si>
  <si>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</si>
  <si>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</si>
  <si>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</si>
  <si>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</si>
  <si>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</si>
  <si>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</si>
  <si>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</si>
  <si>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</si>
  <si>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</si>
  <si>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</si>
  <si>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</si>
  <si>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</si>
  <si>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</si>
  <si>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</si>
  <si>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</si>
  <si>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</si>
  <si>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</si>
  <si>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</si>
  <si>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</si>
  <si>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</si>
  <si>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</si>
  <si>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</si>
  <si>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</si>
  <si>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</si>
  <si>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</si>
  <si>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</si>
  <si>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</si>
  <si>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</si>
  <si>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</si>
  <si>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</si>
  <si>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</si>
  <si>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</si>
  <si>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</si>
  <si>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</si>
  <si>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</si>
  <si>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</si>
  <si>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</si>
  <si>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</si>
  <si>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</si>
  <si>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</si>
  <si>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</si>
  <si>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</si>
  <si>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</si>
  <si>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</si>
  <si>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</si>
  <si>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</si>
  <si>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</si>
  <si>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</si>
  <si>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</si>
  <si>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</si>
  <si>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</si>
  <si>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</si>
  <si>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</si>
  <si>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</si>
  <si>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</si>
  <si>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</si>
  <si>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</si>
  <si>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</si>
  <si>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</si>
  <si>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</si>
  <si>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</si>
  <si>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</si>
  <si>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</si>
  <si>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</si>
  <si>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</si>
  <si>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</si>
  <si>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</si>
  <si>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</si>
  <si>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</si>
  <si>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</si>
  <si>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</si>
  <si>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</si>
  <si>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</si>
  <si>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</si>
  <si>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</si>
  <si>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</si>
  <si>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</si>
  <si>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</si>
  <si>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</si>
  <si>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</si>
  <si>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</si>
  <si>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</si>
  <si>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</si>
  <si>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</si>
  <si>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</si>
  <si>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</si>
  <si>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</si>
  <si>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</si>
  <si>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</si>
  <si>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</si>
  <si>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</si>
  <si>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</si>
  <si>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</si>
  <si>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</si>
  <si>
    <t>071/25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</si>
</sst>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416.65</v>
      </c>
      <c r="M6" s="177">
        <f>(L6+H6)*1.3228</f>
        <v>590.82862</v>
      </c>
      <c r="N6" s="167">
        <f>(E6*(M6+H6))</f>
        <v>198665.15840000001</v>
      </c>
      <c r="O6" s="178">
        <v>5.7</v>
      </c>
      <c r="P6" s="167">
        <f t="shared" ref="P6:P16" si="1">M6*O6</f>
        <v>3367.7231340000003</v>
      </c>
      <c r="Q6" s="167">
        <f t="shared" ref="Q6:Q16" si="2">P6*E6</f>
        <v>1077671.4028800002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416.65</v>
      </c>
      <c r="M7" s="177">
        <f>(L7+H7)*1.3228</f>
        <v>590.82862</v>
      </c>
      <c r="N7" s="167">
        <f>(E7*(M7+H7))</f>
        <v>198665.15840000001</v>
      </c>
      <c r="O7" s="178">
        <v>5.7</v>
      </c>
      <c r="P7" s="167">
        <f t="shared" si="1"/>
        <v>3367.7231340000003</v>
      </c>
      <c r="Q7" s="167">
        <f t="shared" si="2"/>
        <v>1077671.4028800002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416.65</v>
      </c>
      <c r="M8" s="177">
        <f>(L8+H8)*1.3228</f>
        <v>590.82862</v>
      </c>
      <c r="N8" s="167">
        <f>(E8*(M8+H8))</f>
        <v>198665.15840000001</v>
      </c>
      <c r="O8" s="178">
        <v>5.7</v>
      </c>
      <c r="P8" s="167">
        <f t="shared" si="1"/>
        <v>3367.7231340000003</v>
      </c>
      <c r="Q8" s="167">
        <f t="shared" si="2"/>
        <v>1077671.4028800002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416.65</v>
      </c>
      <c r="M9" s="177">
        <f>(L9+H9)*1.3228</f>
        <v>590.82862</v>
      </c>
      <c r="N9" s="167">
        <f>(E9*(M9+H9))</f>
        <v>198665.15840000001</v>
      </c>
      <c r="O9" s="178">
        <v>5.7</v>
      </c>
      <c r="P9" s="167">
        <f t="shared" si="1"/>
        <v>3367.7231340000003</v>
      </c>
      <c r="Q9" s="167">
        <f t="shared" si="2"/>
        <v>1077671.4028800002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399.6</v>
      </c>
      <c r="M10" s="177">
        <f>(L10+H10)*1.3228</f>
        <v>568.27488000000005</v>
      </c>
      <c r="N10" s="167">
        <f>(E10*(M10+H10))</f>
        <v>191447.96160000001</v>
      </c>
      <c r="O10" s="178">
        <v>5.7</v>
      </c>
      <c r="P10" s="167">
        <f t="shared" si="1"/>
        <v>3239.1668160000004</v>
      </c>
      <c r="Q10" s="167">
        <f t="shared" si="2"/>
        <v>1036533.3811200002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416.65</v>
      </c>
      <c r="M11" s="177">
        <f t="shared" ref="M11:M16" si="4">(L11+H11)*1.3228</f>
        <v>588.18301999999994</v>
      </c>
      <c r="N11" s="167">
        <f t="shared" ref="N11:N16" si="5">(E11*(M11+H11))</f>
        <v>197178.56639999998</v>
      </c>
      <c r="O11" s="178">
        <v>5.7</v>
      </c>
      <c r="P11" s="167">
        <f t="shared" si="1"/>
        <v>3352.6432139999997</v>
      </c>
      <c r="Q11" s="167">
        <f t="shared" si="2"/>
        <v>1072845.8284799999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416.65</v>
      </c>
      <c r="M12" s="177">
        <f t="shared" si="4"/>
        <v>588.18301999999994</v>
      </c>
      <c r="N12" s="167">
        <f t="shared" si="5"/>
        <v>197178.56639999998</v>
      </c>
      <c r="O12" s="178">
        <v>5.7</v>
      </c>
      <c r="P12" s="167">
        <f t="shared" si="1"/>
        <v>3352.6432139999997</v>
      </c>
      <c r="Q12" s="167">
        <f t="shared" si="2"/>
        <v>1072845.8284799999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399.6</v>
      </c>
      <c r="M13" s="177">
        <f t="shared" si="4"/>
        <v>565.62927999999999</v>
      </c>
      <c r="N13" s="167">
        <f t="shared" si="5"/>
        <v>189961.36960000001</v>
      </c>
      <c r="O13" s="178">
        <v>5.7</v>
      </c>
      <c r="P13" s="167">
        <f t="shared" si="1"/>
        <v>3224.0868960000003</v>
      </c>
      <c r="Q13" s="167">
        <f t="shared" si="2"/>
        <v>1031707.8067200001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386.15</v>
      </c>
      <c r="M14" s="177">
        <f t="shared" si="4"/>
        <v>547.83762000000002</v>
      </c>
      <c r="N14" s="167">
        <f t="shared" si="5"/>
        <v>184268.03840000002</v>
      </c>
      <c r="O14" s="178">
        <v>5.7</v>
      </c>
      <c r="P14" s="167">
        <f t="shared" si="1"/>
        <v>3122.674434</v>
      </c>
      <c r="Q14" s="167">
        <f t="shared" si="2"/>
        <v>999255.81888000004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399.6</v>
      </c>
      <c r="M15" s="177">
        <f t="shared" si="4"/>
        <v>499.48928000000001</v>
      </c>
      <c r="N15" s="167">
        <f t="shared" si="5"/>
        <v>152796.56959999999</v>
      </c>
      <c r="O15" s="178">
        <v>5.7</v>
      </c>
      <c r="P15" s="167">
        <f t="shared" si="1"/>
        <v>2847.0888960000002</v>
      </c>
      <c r="Q15" s="167">
        <f t="shared" si="2"/>
        <v>911068.44672000012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416.65</v>
      </c>
      <c r="M16" s="177">
        <f t="shared" si="4"/>
        <v>621.25301999999999</v>
      </c>
      <c r="N16" s="167">
        <f t="shared" si="5"/>
        <v>215760.9664</v>
      </c>
      <c r="O16" s="178">
        <v>5.7</v>
      </c>
      <c r="P16" s="167">
        <f t="shared" si="1"/>
        <v>3541.142214</v>
      </c>
      <c r="Q16" s="167">
        <f t="shared" si="2"/>
        <v>1133165.5084800001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580.58318571428572</v>
      </c>
      <c r="N19" s="183">
        <f>SUM(N5:N18)</f>
        <v>2601012.6719999998</v>
      </c>
      <c r="O19" s="184"/>
      <c r="P19" s="185">
        <f>Q19/E19</f>
        <v>3190.0313014285712</v>
      </c>
      <c r="Q19" s="183">
        <f>SUM(Q5:Q18)</f>
        <v>14291340.2304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416.65</v>
      </c>
      <c r="K25" s="163"/>
      <c r="L25" s="197">
        <v>45973</v>
      </c>
      <c r="M25" s="163"/>
      <c r="N25" s="198">
        <f>(H25-I25)*1.3228*D25</f>
        <v>-1577459.9233889997</v>
      </c>
      <c r="O25" s="178">
        <f>O5</f>
        <v>5.7</v>
      </c>
      <c r="Q25" s="198">
        <f>N25*O25</f>
        <v>-8991521.5633172989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416.65</v>
      </c>
      <c r="K26" s="163"/>
      <c r="L26" s="197">
        <v>45973</v>
      </c>
      <c r="M26" s="163"/>
      <c r="N26" s="198">
        <f>(H26-I26)*1.3228*D26</f>
        <v>-578965.05512999999</v>
      </c>
      <c r="O26" s="178">
        <f>O6</f>
        <v>5.7</v>
      </c>
      <c r="Q26" s="198">
        <f t="shared" ref="Q26:Q27" si="6">N26*O26</f>
        <v>-3300100.814241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416.65</v>
      </c>
      <c r="K27" s="163"/>
      <c r="L27" s="197">
        <v>45980</v>
      </c>
      <c r="M27" s="163"/>
      <c r="N27" s="198">
        <f>(H27-I27)*1.3228*D27</f>
        <v>-772967.19414599997</v>
      </c>
      <c r="O27" s="178">
        <f>O7</f>
        <v>5.7</v>
      </c>
      <c r="Q27" s="198">
        <f t="shared" si="6"/>
        <v>-4405913.0066321995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-2929392.1726649995</v>
      </c>
      <c r="O28" s="201"/>
      <c r="P28" s="201"/>
      <c r="Q28" s="202">
        <f>SUM(Q25:Q27)</f>
        <v>-16697535.384190498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342.7</v>
      </c>
      <c r="K57" s="178">
        <f>O8</f>
        <v>5.7</v>
      </c>
      <c r="L57" s="197">
        <v>46345</v>
      </c>
      <c r="M57" s="198"/>
      <c r="N57" s="198">
        <f>(H57-I57)*1.3228*D57</f>
        <v>-141417.70397999993</v>
      </c>
      <c r="O57" s="166">
        <f>O25</f>
        <v>5.7</v>
      </c>
      <c r="Q57" s="198">
        <f>N57*O57</f>
        <v>-806080.91268599965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342.7</v>
      </c>
      <c r="K58" s="178">
        <f>O9</f>
        <v>5.7</v>
      </c>
      <c r="L58" s="197">
        <v>46345</v>
      </c>
      <c r="M58" s="198"/>
      <c r="N58" s="198">
        <f>(H58-I58)*1.3228*D58</f>
        <v>-60902.241120000035</v>
      </c>
      <c r="O58" s="166">
        <f>O26</f>
        <v>5.7</v>
      </c>
      <c r="Q58" s="198">
        <f>N58*O58</f>
        <v>-347142.77438400022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-202319.94509999995</v>
      </c>
      <c r="O59" s="201"/>
      <c r="P59" s="201"/>
      <c r="Q59" s="202">
        <f>SUM(Q56:Q58)</f>
        <v>-1153223.68707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1"/>
  <sheetViews>
    <sheetView zoomScale="80" zoomScaleNormal="80" workbookViewId="0">
      <pane ySplit="1" topLeftCell="A59" activePane="bottomLeft" state="frozen"/>
      <selection pane="bottomLeft" activeCell="E69" sqref="E69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20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45000</v>
      </c>
    </row>
    <row r="67" spans="1:17" x14ac:dyDescent="0.2">
      <c r="A67" s="2">
        <v>2025</v>
      </c>
      <c r="B67" s="2" t="s">
        <v>353</v>
      </c>
      <c r="C67" s="2" t="s">
        <v>89</v>
      </c>
      <c r="D67" s="159" t="s">
        <v>24</v>
      </c>
      <c r="E67" s="2">
        <v>3</v>
      </c>
      <c r="F67" s="2" t="s">
        <v>33</v>
      </c>
      <c r="G67" s="2" t="s">
        <v>37</v>
      </c>
      <c r="H67" s="2">
        <v>0</v>
      </c>
      <c r="I67" s="158">
        <v>45889</v>
      </c>
      <c r="J67" s="2">
        <v>2</v>
      </c>
      <c r="K67" s="158">
        <v>45920</v>
      </c>
      <c r="L67" s="155"/>
      <c r="M67" s="155"/>
      <c r="N67" s="3"/>
      <c r="P67" s="3">
        <v>2500</v>
      </c>
      <c r="Q67" s="3">
        <f>E67*P67</f>
        <v>7500</v>
      </c>
    </row>
    <row r="68" spans="1:17" x14ac:dyDescent="0.2">
      <c r="A68" s="2">
        <v>2025</v>
      </c>
      <c r="C68" s="2" t="s">
        <v>89</v>
      </c>
      <c r="D68" s="159" t="s">
        <v>331</v>
      </c>
      <c r="E68" s="2">
        <f>2400-E66-E65-E67</f>
        <v>2365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4</v>
      </c>
      <c r="K68" s="158">
        <v>45992</v>
      </c>
      <c r="L68" s="158"/>
      <c r="N68" s="3"/>
      <c r="P68" s="3">
        <v>1600</v>
      </c>
      <c r="Q68" s="3">
        <f>E68*P68</f>
        <v>3784000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f>0.7*8000-4800-E70-E71</f>
        <v>286.5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4</v>
      </c>
      <c r="K69" s="158">
        <v>45992</v>
      </c>
      <c r="L69" s="155">
        <v>325</v>
      </c>
      <c r="M69" s="155">
        <f>(L69+H69)*1.3228</f>
        <v>429.90999999999997</v>
      </c>
      <c r="N69" s="3">
        <f>M69*E69</f>
        <v>123169.215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v>64.5</v>
      </c>
      <c r="F70" s="2" t="s">
        <v>32</v>
      </c>
      <c r="G70" s="2" t="s">
        <v>32</v>
      </c>
      <c r="H70" s="2">
        <v>0</v>
      </c>
      <c r="I70" s="158">
        <v>45992</v>
      </c>
      <c r="J70" s="2">
        <v>1</v>
      </c>
      <c r="K70" s="158">
        <v>45992</v>
      </c>
      <c r="L70" s="155">
        <v>330</v>
      </c>
      <c r="M70" s="155">
        <f>(L70+H70)*1.3228</f>
        <v>436.524</v>
      </c>
      <c r="N70" s="3">
        <f>M70*E70</f>
        <v>28155.797999999999</v>
      </c>
    </row>
    <row r="71" spans="1:17" x14ac:dyDescent="0.2">
      <c r="A71" s="2">
        <v>2025</v>
      </c>
      <c r="C71" s="2" t="s">
        <v>42</v>
      </c>
      <c r="D71" s="159" t="s">
        <v>331</v>
      </c>
      <c r="E71" s="2">
        <v>449</v>
      </c>
      <c r="F71" s="2" t="s">
        <v>32</v>
      </c>
      <c r="G71" s="2" t="s">
        <v>32</v>
      </c>
      <c r="H71" s="2">
        <v>0</v>
      </c>
      <c r="I71" s="158">
        <v>46082</v>
      </c>
      <c r="J71" s="2">
        <v>1</v>
      </c>
      <c r="K71" s="158">
        <v>46082</v>
      </c>
      <c r="L71" s="155">
        <v>325</v>
      </c>
      <c r="M71" s="155">
        <f>(L71+H71)*1.3228</f>
        <v>429.90999999999997</v>
      </c>
      <c r="N71" s="3">
        <f>M71*E71</f>
        <v>193029.59</v>
      </c>
    </row>
  </sheetData>
  <autoFilter ref="A1:Q71" xr:uid="{E433115D-D1E6-C943-B0EC-2BC4BD1B44BA}">
    <sortState xmlns:xlrd2="http://schemas.microsoft.com/office/spreadsheetml/2017/richdata2" ref="A2:Q71">
      <sortCondition ref="B1:B71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45915</v>
      </c>
    </row>
    <row r="2" spans="1:4" x14ac:dyDescent="0.2">
      <c r="A2" s="158">
        <v>45930</v>
      </c>
      <c r="B2" s="155">
        <v>425.15</v>
      </c>
      <c r="C2" s="155">
        <f t="shared" ref="C2:C12" si="0">B2*1.3228</f>
        <v>562.38842</v>
      </c>
    </row>
    <row r="3" spans="1:4" x14ac:dyDescent="0.2">
      <c r="A3" s="158">
        <v>46021</v>
      </c>
      <c r="B3" s="155">
        <v>416.65</v>
      </c>
      <c r="C3" s="155">
        <f t="shared" si="0"/>
        <v>551.14461999999992</v>
      </c>
    </row>
    <row r="4" spans="1:4" x14ac:dyDescent="0.2">
      <c r="A4" s="158">
        <v>46112</v>
      </c>
      <c r="B4" s="155">
        <v>399.6</v>
      </c>
      <c r="C4" s="155">
        <f t="shared" si="0"/>
        <v>528.59087999999997</v>
      </c>
    </row>
    <row r="5" spans="1:4" x14ac:dyDescent="0.2">
      <c r="A5" s="158">
        <v>46173</v>
      </c>
      <c r="B5" s="155">
        <v>386.15</v>
      </c>
      <c r="C5" s="155">
        <f t="shared" si="0"/>
        <v>510.79921999999993</v>
      </c>
    </row>
    <row r="6" spans="1:4" x14ac:dyDescent="0.2">
      <c r="A6" s="158">
        <v>46231</v>
      </c>
      <c r="B6" s="155">
        <v>371.75</v>
      </c>
      <c r="C6" s="155">
        <f t="shared" si="0"/>
        <v>491.7509</v>
      </c>
    </row>
    <row r="7" spans="1:4" x14ac:dyDescent="0.2">
      <c r="A7" s="158">
        <v>46295</v>
      </c>
      <c r="B7" s="155">
        <v>356.05</v>
      </c>
      <c r="C7" s="155">
        <f t="shared" si="0"/>
        <v>470.98293999999999</v>
      </c>
    </row>
    <row r="8" spans="1:4" x14ac:dyDescent="0.2">
      <c r="A8" s="158">
        <v>46386</v>
      </c>
      <c r="B8" s="155">
        <v>342.7</v>
      </c>
      <c r="C8" s="155">
        <f t="shared" si="0"/>
        <v>453.32355999999999</v>
      </c>
    </row>
    <row r="9" spans="1:4" x14ac:dyDescent="0.2">
      <c r="A9" s="158">
        <v>46477</v>
      </c>
      <c r="B9" s="155">
        <v>332.8</v>
      </c>
      <c r="C9" s="155">
        <f t="shared" si="0"/>
        <v>440.22784000000001</v>
      </c>
    </row>
    <row r="10" spans="1:4" x14ac:dyDescent="0.2">
      <c r="A10" s="158">
        <v>46538</v>
      </c>
      <c r="B10" s="155">
        <v>323.64999999999998</v>
      </c>
      <c r="C10" s="155">
        <f t="shared" si="0"/>
        <v>428.12421999999998</v>
      </c>
    </row>
    <row r="11" spans="1:4" x14ac:dyDescent="0.2">
      <c r="A11" s="158">
        <v>46596</v>
      </c>
      <c r="B11" s="155">
        <v>315</v>
      </c>
      <c r="C11" s="155">
        <f t="shared" si="0"/>
        <v>416.68200000000002</v>
      </c>
    </row>
    <row r="12" spans="1:4" x14ac:dyDescent="0.2">
      <c r="A12" s="158">
        <v>46660</v>
      </c>
      <c r="B12" s="155">
        <v>305.89999999999998</v>
      </c>
      <c r="C12" s="155">
        <f t="shared" si="0"/>
        <v>404.64451999999994</v>
      </c>
    </row>
    <row r="13" spans="1:4" x14ac:dyDescent="0.2">
      <c r="A13" s="158">
        <v>46751</v>
      </c>
      <c r="B13" s="155">
        <v>298.14999999999998</v>
      </c>
      <c r="C13" s="155">
        <f>B13*1.3228</f>
        <v>394.39281999999997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tabSelected="1" workbookViewId="0">
      <pane ySplit="1" topLeftCell="A15" activePane="bottomLeft" state="frozen"/>
      <selection pane="bottomLeft" activeCell="L16" sqref="L16:L28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416.65</v>
      </c>
      <c r="I16" s="2"/>
      <c r="J16" s="162">
        <v>45973</v>
      </c>
      <c r="K16" s="162"/>
      <c r="L16" s="215">
        <f t="shared" si="2"/>
        <v>-1577459.9233889999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416.65</v>
      </c>
      <c r="I17" s="2"/>
      <c r="J17" s="162">
        <v>45973</v>
      </c>
      <c r="K17" s="162"/>
      <c r="L17" s="215">
        <f t="shared" si="2"/>
        <v>-578965.05512999999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416.65</v>
      </c>
      <c r="I18" s="2"/>
      <c r="J18" s="162">
        <v>45973</v>
      </c>
      <c r="K18" s="162"/>
      <c r="L18" s="215">
        <f t="shared" si="2"/>
        <v>-227464.62038999994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416.65</v>
      </c>
      <c r="I19" s="208"/>
      <c r="J19" s="219">
        <v>45980</v>
      </c>
      <c r="K19" s="219"/>
      <c r="L19" s="220">
        <f t="shared" si="2"/>
        <v>-408360.02709599992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399.6</v>
      </c>
      <c r="I20" s="2"/>
      <c r="J20" s="162">
        <v>46063</v>
      </c>
      <c r="K20" s="162"/>
      <c r="L20" s="215">
        <f t="shared" si="2"/>
        <v>-195832.20636000004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342.7</v>
      </c>
      <c r="I21" s="2"/>
      <c r="J21" s="162">
        <v>46345</v>
      </c>
      <c r="K21" s="162"/>
      <c r="L21" s="215">
        <f t="shared" si="2"/>
        <v>-141417.70397999993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342.7</v>
      </c>
      <c r="I22" s="2"/>
      <c r="J22" s="162">
        <v>46345</v>
      </c>
      <c r="K22" s="162"/>
      <c r="L22" s="215">
        <f t="shared" si="2"/>
        <v>-60902.241120000028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342.7</v>
      </c>
      <c r="I23" s="2"/>
      <c r="J23" s="162">
        <v>46345</v>
      </c>
      <c r="K23" s="162"/>
      <c r="L23" s="215">
        <f t="shared" si="2"/>
        <v>-106503.9192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342.7</v>
      </c>
      <c r="I24" s="208"/>
      <c r="J24" s="219">
        <v>46345</v>
      </c>
      <c r="K24" s="219"/>
      <c r="L24" s="220">
        <f t="shared" si="2"/>
        <v>-574371.13607999985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298.14999999999998</v>
      </c>
      <c r="I25" s="2"/>
      <c r="J25" s="162">
        <v>46710</v>
      </c>
      <c r="K25" s="162"/>
      <c r="L25" s="215">
        <f t="shared" si="2"/>
        <v>-202751.2109699999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298.14999999999998</v>
      </c>
      <c r="I26" s="2"/>
      <c r="J26" s="162">
        <v>46710</v>
      </c>
      <c r="K26" s="162"/>
      <c r="L26" s="215">
        <f t="shared" ref="L26" si="8">D26*(G26-H26)*1.3228</f>
        <v>-189456.97175999993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298.14999999999998</v>
      </c>
      <c r="I27" s="2"/>
      <c r="J27" s="162">
        <v>46710</v>
      </c>
      <c r="K27" s="162"/>
      <c r="L27" s="215">
        <f t="shared" ref="L27" si="10">D27*(G27-H27)*1.3228</f>
        <v>-88409.503349999955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298.14999999999998</v>
      </c>
      <c r="I28" s="2"/>
      <c r="J28" s="162">
        <v>46710</v>
      </c>
      <c r="K28" s="162"/>
      <c r="L28" s="215">
        <f t="shared" ref="L28" si="12">D28*(G28-H28)*1.3228</f>
        <v>-65908.675349999961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2025-09-15T14:24:04Z</dcterms:modified>
</cp:coreProperties>
</file>