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C9DE4EBF-6BBD-7748-AFF9-940D500079D4}" xr6:coauthVersionLast="47" xr6:coauthVersionMax="47" xr10:uidLastSave="{00000000-0000-0000-0000-000000000000}"/>
  <bookViews>
    <workbookView xWindow="4440" yWindow="900" windowWidth="24960" windowHeight="18080" activeTab="3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Sheet2!$A$1:$Q$66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7" l="1"/>
  <c r="D26" i="17"/>
  <c r="L26" i="17" s="1"/>
  <c r="F19" i="17"/>
  <c r="M15" i="17"/>
  <c r="G15" i="17"/>
  <c r="C15" i="17"/>
  <c r="D15" i="17"/>
  <c r="Q11" i="2"/>
  <c r="Q10" i="2"/>
  <c r="P11" i="2"/>
  <c r="P10" i="2"/>
  <c r="O11" i="2"/>
  <c r="O10" i="2"/>
  <c r="P9" i="2"/>
  <c r="Q9" i="2" s="1"/>
  <c r="Q5" i="2"/>
  <c r="Q4" i="2"/>
  <c r="P7" i="2"/>
  <c r="Q7" i="2" s="1"/>
  <c r="P6" i="2"/>
  <c r="Q6" i="2" s="1"/>
  <c r="P5" i="2"/>
  <c r="P4" i="2"/>
  <c r="L15" i="17" l="1"/>
  <c r="N15" i="17" s="1"/>
  <c r="K7" i="2"/>
  <c r="K6" i="2"/>
  <c r="K5" i="2"/>
  <c r="K4" i="2"/>
  <c r="K9" i="2"/>
  <c r="K10" i="2"/>
  <c r="K11" i="2"/>
  <c r="N7" i="2"/>
  <c r="N6" i="2"/>
  <c r="N11" i="2"/>
  <c r="N10" i="2"/>
  <c r="P28" i="2"/>
  <c r="N5" i="2"/>
  <c r="N4" i="2"/>
  <c r="Q13" i="2"/>
  <c r="Q12" i="2"/>
  <c r="N9" i="2"/>
  <c r="Q3" i="2"/>
  <c r="M66" i="2"/>
  <c r="N66" i="2" s="1"/>
  <c r="M65" i="2"/>
  <c r="N65" i="2" s="1"/>
  <c r="M64" i="2"/>
  <c r="N64" i="2" s="1"/>
  <c r="Q63" i="2" l="1"/>
  <c r="C13" i="14"/>
  <c r="C12" i="14"/>
  <c r="C11" i="14"/>
  <c r="C10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4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62" i="2"/>
  <c r="K61" i="2"/>
  <c r="K60" i="2"/>
  <c r="K59" i="2"/>
  <c r="K58" i="2"/>
  <c r="K57" i="2"/>
  <c r="K56" i="2"/>
  <c r="K55" i="2"/>
  <c r="K54" i="2"/>
  <c r="K53" i="2"/>
  <c r="N53" i="2"/>
  <c r="N54" i="2"/>
  <c r="N55" i="2"/>
  <c r="N56" i="2"/>
  <c r="M57" i="2"/>
  <c r="N57" i="2" s="1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M52" i="2"/>
  <c r="N47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8" i="2"/>
  <c r="N2" i="2"/>
  <c r="N31" i="2"/>
  <c r="N32" i="2"/>
  <c r="N33" i="2"/>
  <c r="N14" i="2"/>
  <c r="N19" i="16" l="1"/>
  <c r="M19" i="16" s="1"/>
  <c r="Q19" i="16"/>
  <c r="P19" i="16" s="1"/>
  <c r="M51" i="2"/>
  <c r="N51" i="2" s="1"/>
  <c r="M49" i="2"/>
  <c r="M48" i="2"/>
  <c r="N48" i="2" s="1"/>
  <c r="N49" i="2" l="1"/>
  <c r="N52" i="2"/>
  <c r="N50" i="2"/>
  <c r="C2" i="14"/>
  <c r="C3" i="14"/>
  <c r="C4" i="14"/>
  <c r="C5" i="14"/>
  <c r="C6" i="14"/>
  <c r="C7" i="14"/>
  <c r="C8" i="14"/>
  <c r="C9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52" i="2" l="1"/>
  <c r="K51" i="2"/>
  <c r="K50" i="2"/>
  <c r="K49" i="2"/>
  <c r="K48" i="2"/>
  <c r="K47" i="2"/>
  <c r="Q46" i="2" l="1"/>
  <c r="O23" i="2"/>
  <c r="P23" i="2" s="1"/>
  <c r="Q23" i="2" s="1"/>
  <c r="O2" i="2" l="1"/>
  <c r="P14" i="2" l="1"/>
  <c r="P25" i="2"/>
  <c r="Q25" i="2" s="1"/>
  <c r="P24" i="2"/>
  <c r="Q24" i="2" s="1"/>
  <c r="P2" i="2" l="1"/>
  <c r="Q2" i="2" s="1"/>
  <c r="P18" i="2"/>
  <c r="Q18" i="2" s="1"/>
  <c r="P17" i="2"/>
  <c r="Q17" i="2" s="1"/>
  <c r="P21" i="2"/>
  <c r="Q21" i="2" s="1"/>
  <c r="P20" i="2"/>
  <c r="Q20" i="2" s="1"/>
  <c r="P19" i="2"/>
  <c r="Q19" i="2" s="1"/>
  <c r="I35" i="2" l="1"/>
  <c r="I20" i="2"/>
  <c r="I21" i="2" s="1"/>
  <c r="P29" i="2"/>
  <c r="Q29" i="2" s="1"/>
  <c r="Q28" i="2"/>
  <c r="P30" i="2"/>
  <c r="Q30" i="2" s="1"/>
  <c r="O8" i="2"/>
  <c r="P8" i="2" s="1"/>
  <c r="Q8" i="2" s="1"/>
  <c r="P16" i="2"/>
  <c r="Q16" i="2" s="1"/>
  <c r="P15" i="2"/>
  <c r="Q15" i="2" s="1"/>
  <c r="Q14" i="2"/>
  <c r="Q35" i="2"/>
  <c r="Q36" i="2"/>
  <c r="Q37" i="2"/>
  <c r="Q38" i="2"/>
  <c r="Q39" i="2"/>
  <c r="Q40" i="2"/>
  <c r="Q41" i="2"/>
  <c r="Q42" i="2"/>
  <c r="Q43" i="2"/>
  <c r="Q44" i="2"/>
  <c r="Q3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<sst xmlns="http://schemas.openxmlformats.org/spreadsheetml/2006/main" count="928" uniqueCount="346">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</sst>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3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0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futuros!B4</f>
        <v>291.5</v>
      </c>
      <c r="M6" s="177">
        <f>(L6+H6)*1.3228</f>
        <v>425.28019999999998</v>
      </c>
      <c r="N6" s="167">
        <f>(E6*(M6+H6))</f>
        <v>145689.66399999999</v>
      </c>
      <c r="O6" s="178">
        <v>5.7</v>
      </c>
      <c r="P6" s="167">
        <f t="shared" ref="P6:P16" si="1">M6*O6</f>
        <v>2424.0971399999999</v>
      </c>
      <c r="Q6" s="167">
        <f t="shared" ref="Q6:Q16" si="2">P6*E6</f>
        <v>775711.08479999995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291.5</v>
      </c>
      <c r="M7" s="177">
        <f>(L7+H7)*1.3228</f>
        <v>425.28019999999998</v>
      </c>
      <c r="N7" s="167">
        <f>(E7*(M7+H7))</f>
        <v>145689.66399999999</v>
      </c>
      <c r="O7" s="178">
        <v>5.7</v>
      </c>
      <c r="P7" s="167">
        <f t="shared" si="1"/>
        <v>2424.0971399999999</v>
      </c>
      <c r="Q7" s="167">
        <f t="shared" si="2"/>
        <v>775711.08479999995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291.5</v>
      </c>
      <c r="M8" s="177">
        <f>(L8+H8)*1.3228</f>
        <v>425.28019999999998</v>
      </c>
      <c r="N8" s="167">
        <f>(E8*(M8+H8))</f>
        <v>145689.66399999999</v>
      </c>
      <c r="O8" s="178">
        <v>5.7</v>
      </c>
      <c r="P8" s="167">
        <f t="shared" si="1"/>
        <v>2424.0971399999999</v>
      </c>
      <c r="Q8" s="167">
        <f t="shared" si="2"/>
        <v>775711.08479999995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futuros!B4</f>
        <v>291.5</v>
      </c>
      <c r="M9" s="177">
        <f>(L9+H9)*1.3228</f>
        <v>425.28019999999998</v>
      </c>
      <c r="N9" s="167">
        <f>(E9*(M9+H9))</f>
        <v>145689.66399999999</v>
      </c>
      <c r="O9" s="178">
        <v>5.7</v>
      </c>
      <c r="P9" s="167">
        <f t="shared" si="1"/>
        <v>2424.0971399999999</v>
      </c>
      <c r="Q9" s="167">
        <f t="shared" si="2"/>
        <v>775711.08479999995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futuros!B5</f>
        <v>285</v>
      </c>
      <c r="M10" s="177">
        <f>(L10+H10)*1.3228</f>
        <v>416.68200000000002</v>
      </c>
      <c r="N10" s="167">
        <f>(E10*(M10+H10))</f>
        <v>142938.23999999999</v>
      </c>
      <c r="O10" s="178">
        <v>5.7</v>
      </c>
      <c r="P10" s="167">
        <f t="shared" si="1"/>
        <v>2375.0874000000003</v>
      </c>
      <c r="Q10" s="167">
        <f t="shared" si="2"/>
        <v>760027.96800000011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futuros!B4</f>
        <v>291.5</v>
      </c>
      <c r="M11" s="177">
        <f t="shared" ref="M11:M16" si="4">(L11+H11)*1.3228</f>
        <v>422.63459999999998</v>
      </c>
      <c r="N11" s="167">
        <f t="shared" ref="N11:N16" si="5">(E11*(M11+H11))</f>
        <v>144203.07199999999</v>
      </c>
      <c r="O11" s="178">
        <v>5.7</v>
      </c>
      <c r="P11" s="167">
        <f t="shared" si="1"/>
        <v>2409.0172199999997</v>
      </c>
      <c r="Q11" s="167">
        <f t="shared" si="2"/>
        <v>770885.51039999991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futuros!B4</f>
        <v>291.5</v>
      </c>
      <c r="M12" s="177">
        <f t="shared" si="4"/>
        <v>422.63459999999998</v>
      </c>
      <c r="N12" s="167">
        <f t="shared" si="5"/>
        <v>144203.07199999999</v>
      </c>
      <c r="O12" s="178">
        <v>5.7</v>
      </c>
      <c r="P12" s="167">
        <f t="shared" si="1"/>
        <v>2409.0172199999997</v>
      </c>
      <c r="Q12" s="167">
        <f t="shared" si="2"/>
        <v>770885.51039999991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futuros!B5</f>
        <v>285</v>
      </c>
      <c r="M13" s="177">
        <f t="shared" si="4"/>
        <v>414.03640000000001</v>
      </c>
      <c r="N13" s="167">
        <f t="shared" si="5"/>
        <v>141451.64800000002</v>
      </c>
      <c r="O13" s="178">
        <v>5.7</v>
      </c>
      <c r="P13" s="167">
        <f t="shared" si="1"/>
        <v>2360.0074800000002</v>
      </c>
      <c r="Q13" s="167">
        <f t="shared" si="2"/>
        <v>755202.39360000007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futuros!B6</f>
        <v>279.14999999999998</v>
      </c>
      <c r="M14" s="177">
        <f t="shared" si="4"/>
        <v>406.29801999999995</v>
      </c>
      <c r="N14" s="167">
        <f t="shared" si="5"/>
        <v>138975.3664</v>
      </c>
      <c r="O14" s="178">
        <v>5.7</v>
      </c>
      <c r="P14" s="167">
        <f t="shared" si="1"/>
        <v>2315.8987139999999</v>
      </c>
      <c r="Q14" s="167">
        <f t="shared" si="2"/>
        <v>741087.58847999992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futuros!B5</f>
        <v>285</v>
      </c>
      <c r="M15" s="177">
        <f t="shared" si="4"/>
        <v>347.89639999999997</v>
      </c>
      <c r="N15" s="167">
        <f t="shared" si="5"/>
        <v>104286.848</v>
      </c>
      <c r="O15" s="178">
        <v>5.7</v>
      </c>
      <c r="P15" s="167">
        <f t="shared" si="1"/>
        <v>1983.0094799999999</v>
      </c>
      <c r="Q15" s="167">
        <f t="shared" si="2"/>
        <v>634563.03359999997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futuros!B4</f>
        <v>291.5</v>
      </c>
      <c r="M16" s="177">
        <f t="shared" si="4"/>
        <v>455.70459999999997</v>
      </c>
      <c r="N16" s="167">
        <f t="shared" si="5"/>
        <v>162785.47199999998</v>
      </c>
      <c r="O16" s="178">
        <v>5.7</v>
      </c>
      <c r="P16" s="167">
        <f t="shared" si="1"/>
        <v>2597.51622</v>
      </c>
      <c r="Q16" s="167">
        <f t="shared" si="2"/>
        <v>831205.19039999996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455.21481571428569</v>
      </c>
      <c r="N19" s="183">
        <f>SUM(N5:N18)</f>
        <v>2039362.3743999999</v>
      </c>
      <c r="O19" s="184"/>
      <c r="P19" s="185">
        <f>Q19/E19</f>
        <v>2475.4315924285715</v>
      </c>
      <c r="Q19" s="183">
        <f>SUM(Q5:Q18)</f>
        <v>11089933.534080001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futuros!B4</f>
        <v>291.5</v>
      </c>
      <c r="K25" s="163"/>
      <c r="L25" s="197">
        <v>45973</v>
      </c>
      <c r="M25" s="163"/>
      <c r="N25" s="198">
        <f>(H25-I25)*1.3228*D25</f>
        <v>-746746.22924999997</v>
      </c>
      <c r="O25" s="178">
        <f>O5</f>
        <v>5.7</v>
      </c>
      <c r="Q25" s="198">
        <f>N25*O25</f>
        <v>-4256453.5067250002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291.5</v>
      </c>
      <c r="K26" s="163"/>
      <c r="L26" s="197">
        <v>45973</v>
      </c>
      <c r="M26" s="163"/>
      <c r="N26" s="198">
        <f>(H26-I26)*1.3228*D26</f>
        <v>-250434.21564000001</v>
      </c>
      <c r="O26" s="178">
        <f>O6</f>
        <v>5.7</v>
      </c>
      <c r="Q26" s="198">
        <f t="shared" ref="Q26:Q27" si="6">N26*O26</f>
        <v>-1427475.0291480001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291.5</v>
      </c>
      <c r="K27" s="163"/>
      <c r="L27" s="197">
        <v>45980</v>
      </c>
      <c r="M27" s="163"/>
      <c r="N27" s="198">
        <f>(H27-I27)*1.3228*D27</f>
        <v>-275477.63720400003</v>
      </c>
      <c r="O27" s="178">
        <f>O7</f>
        <v>5.7</v>
      </c>
      <c r="Q27" s="198">
        <f t="shared" si="6"/>
        <v>-1570222.5320628001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-1272658.082094</v>
      </c>
      <c r="O28" s="201"/>
      <c r="P28" s="201"/>
      <c r="Q28" s="202">
        <f>SUM(Q25:Q27)</f>
        <v>-7254151.0679358002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futuros!B9</f>
        <v>263.10000000000002</v>
      </c>
      <c r="K57" s="178">
        <f>O8</f>
        <v>5.7</v>
      </c>
      <c r="L57" s="197">
        <v>46345</v>
      </c>
      <c r="M57" s="198"/>
      <c r="N57" s="198">
        <f>(H57-I57)*1.3228*D57</f>
        <v>127242.18233999997</v>
      </c>
      <c r="O57" s="166">
        <f>O25</f>
        <v>5.7</v>
      </c>
      <c r="Q57" s="198">
        <f>N57*O57</f>
        <v>725280.43933799991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263.10000000000002</v>
      </c>
      <c r="K58" s="178">
        <f>O9</f>
        <v>5.7</v>
      </c>
      <c r="L58" s="197">
        <v>46345</v>
      </c>
      <c r="M58" s="198"/>
      <c r="N58" s="198">
        <f>(H58-I58)*1.3228*D58</f>
        <v>177906.54671999984</v>
      </c>
      <c r="O58" s="166">
        <f>O26</f>
        <v>5.7</v>
      </c>
      <c r="Q58" s="198">
        <f>N58*O58</f>
        <v>1014067.3163039992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305148.72905999981</v>
      </c>
      <c r="O59" s="201"/>
      <c r="P59" s="201"/>
      <c r="Q59" s="202">
        <f>SUM(Q56:Q58)</f>
        <v>1739347.7556419992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6"/>
  <sheetViews>
    <sheetView topLeftCell="A16" zoomScale="80" zoomScaleNormal="80" workbookViewId="0">
      <selection activeCell="L57" sqref="L57:L61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278</v>
      </c>
      <c r="C2" s="2" t="s">
        <v>42</v>
      </c>
      <c r="D2" s="159" t="s">
        <v>46</v>
      </c>
      <c r="E2" s="2">
        <v>320</v>
      </c>
      <c r="F2" s="2" t="s">
        <v>32</v>
      </c>
      <c r="G2" s="2" t="s">
        <v>32</v>
      </c>
      <c r="H2" s="2">
        <v>20</v>
      </c>
      <c r="I2" s="158">
        <v>45383</v>
      </c>
      <c r="J2" s="2">
        <v>2</v>
      </c>
      <c r="K2" s="158">
        <v>45748</v>
      </c>
      <c r="L2" s="155"/>
      <c r="M2" s="155">
        <v>326.8</v>
      </c>
      <c r="N2" s="3">
        <f>M2*E2</f>
        <v>104576</v>
      </c>
      <c r="O2" s="160">
        <f>(5.725*0.5+5.6337*0.5)</f>
        <v>5.6793499999999995</v>
      </c>
      <c r="P2" s="3">
        <f>M2*O2</f>
        <v>1856.0115799999999</v>
      </c>
      <c r="Q2" s="3">
        <f t="shared" ref="Q2:Q13" si="0">P2*E2</f>
        <v>593923.70559999999</v>
      </c>
    </row>
    <row r="3" spans="1:17" x14ac:dyDescent="0.2">
      <c r="A3" s="2">
        <v>2023</v>
      </c>
      <c r="B3" s="2" t="s">
        <v>332</v>
      </c>
      <c r="C3" s="2" t="s">
        <v>89</v>
      </c>
      <c r="D3" s="159" t="s">
        <v>86</v>
      </c>
      <c r="E3" s="2">
        <v>0.5</v>
      </c>
      <c r="F3" s="2" t="s">
        <v>32</v>
      </c>
      <c r="G3" s="2" t="s">
        <v>32</v>
      </c>
      <c r="H3" s="2">
        <v>0</v>
      </c>
      <c r="I3" s="158">
        <v>45371</v>
      </c>
      <c r="J3" s="2">
        <v>1</v>
      </c>
      <c r="K3" s="158">
        <v>45371</v>
      </c>
      <c r="L3" s="155"/>
      <c r="M3" s="155"/>
      <c r="N3" s="3"/>
      <c r="O3" s="160"/>
      <c r="P3" s="3">
        <v>1400</v>
      </c>
      <c r="Q3" s="3">
        <f t="shared" si="0"/>
        <v>700</v>
      </c>
    </row>
    <row r="4" spans="1:17" x14ac:dyDescent="0.2">
      <c r="A4" s="2">
        <v>2023</v>
      </c>
      <c r="B4" s="2" t="s">
        <v>333</v>
      </c>
      <c r="C4" s="2" t="s">
        <v>42</v>
      </c>
      <c r="D4" s="159" t="s">
        <v>264</v>
      </c>
      <c r="E4" s="2">
        <v>320</v>
      </c>
      <c r="F4" s="2" t="s">
        <v>27</v>
      </c>
      <c r="G4" s="2" t="s">
        <v>32</v>
      </c>
      <c r="H4" s="2">
        <v>13.7</v>
      </c>
      <c r="I4" s="158">
        <v>45371</v>
      </c>
      <c r="J4" s="2">
        <v>1</v>
      </c>
      <c r="K4" s="158">
        <f>I4+90</f>
        <v>45461</v>
      </c>
      <c r="L4" s="155"/>
      <c r="M4" s="155">
        <v>271.5</v>
      </c>
      <c r="N4" s="3">
        <f t="shared" ref="N4:N11" si="1">M4*E4</f>
        <v>86880</v>
      </c>
      <c r="O4" s="160">
        <v>4.9740000000000002</v>
      </c>
      <c r="P4" s="3">
        <f>O4*M4</f>
        <v>1350.441</v>
      </c>
      <c r="Q4" s="3">
        <f t="shared" si="0"/>
        <v>432141.12</v>
      </c>
    </row>
    <row r="5" spans="1:17" x14ac:dyDescent="0.2">
      <c r="A5" s="2">
        <v>2023</v>
      </c>
      <c r="B5" s="2" t="s">
        <v>334</v>
      </c>
      <c r="C5" s="2" t="s">
        <v>42</v>
      </c>
      <c r="D5" s="159" t="s">
        <v>264</v>
      </c>
      <c r="E5" s="2">
        <v>320</v>
      </c>
      <c r="F5" s="2" t="s">
        <v>27</v>
      </c>
      <c r="G5" s="2" t="s">
        <v>32</v>
      </c>
      <c r="H5" s="2">
        <v>13.7</v>
      </c>
      <c r="I5" s="158">
        <v>45442</v>
      </c>
      <c r="J5" s="2">
        <v>1</v>
      </c>
      <c r="K5" s="158">
        <f>I5+90</f>
        <v>45532</v>
      </c>
      <c r="L5" s="155"/>
      <c r="M5" s="155">
        <v>271.5</v>
      </c>
      <c r="N5" s="3">
        <f t="shared" si="1"/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335</v>
      </c>
      <c r="C6" s="2" t="s">
        <v>42</v>
      </c>
      <c r="D6" s="159" t="s">
        <v>264</v>
      </c>
      <c r="E6" s="2">
        <v>320</v>
      </c>
      <c r="F6" s="2" t="s">
        <v>32</v>
      </c>
      <c r="G6" s="2" t="s">
        <v>32</v>
      </c>
      <c r="H6" s="2">
        <v>0</v>
      </c>
      <c r="I6" s="158">
        <v>45371</v>
      </c>
      <c r="J6" s="2">
        <v>1</v>
      </c>
      <c r="K6" s="158">
        <f>I6+60</f>
        <v>45431</v>
      </c>
      <c r="L6" s="155"/>
      <c r="M6" s="155">
        <v>271.5</v>
      </c>
      <c r="N6" s="3">
        <f t="shared" si="1"/>
        <v>86880</v>
      </c>
      <c r="O6" s="160">
        <v>5.0419999999999998</v>
      </c>
      <c r="P6" s="3">
        <f>O6*M6</f>
        <v>1368.903</v>
      </c>
      <c r="Q6" s="3">
        <f t="shared" si="0"/>
        <v>438048.96</v>
      </c>
    </row>
    <row r="7" spans="1:17" x14ac:dyDescent="0.2">
      <c r="A7" s="2">
        <v>2023</v>
      </c>
      <c r="B7" s="2" t="s">
        <v>336</v>
      </c>
      <c r="C7" s="2" t="s">
        <v>42</v>
      </c>
      <c r="D7" s="159" t="s">
        <v>264</v>
      </c>
      <c r="E7" s="2">
        <v>320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f>I7+60</f>
        <v>45431</v>
      </c>
      <c r="L7" s="155"/>
      <c r="M7" s="155">
        <v>271.5</v>
      </c>
      <c r="N7" s="3">
        <f t="shared" si="1"/>
        <v>86880</v>
      </c>
      <c r="O7" s="160">
        <v>5.0419999999999998</v>
      </c>
      <c r="P7" s="3">
        <f>O7*M7</f>
        <v>1368.903</v>
      </c>
      <c r="Q7" s="3">
        <f t="shared" si="0"/>
        <v>438048.96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 t="shared" si="1"/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 t="shared" si="1"/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 t="shared" si="1"/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 t="shared" si="1"/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2023</v>
      </c>
      <c r="B13" s="2" t="s">
        <v>341</v>
      </c>
      <c r="C13" s="2" t="s">
        <v>89</v>
      </c>
      <c r="D13" s="159" t="s">
        <v>343</v>
      </c>
      <c r="E13" s="2">
        <v>138</v>
      </c>
      <c r="F13" s="2" t="s">
        <v>32</v>
      </c>
      <c r="G13" s="2" t="s">
        <v>32</v>
      </c>
      <c r="H13" s="2">
        <v>0</v>
      </c>
      <c r="I13" s="158">
        <v>45485</v>
      </c>
      <c r="J13" s="2">
        <v>1</v>
      </c>
      <c r="K13" s="158">
        <v>45485</v>
      </c>
      <c r="L13" s="155"/>
      <c r="M13" s="155"/>
      <c r="N13" s="3"/>
      <c r="O13" s="160"/>
      <c r="P13" s="3">
        <v>1520</v>
      </c>
      <c r="Q13" s="3">
        <f t="shared" si="0"/>
        <v>209760</v>
      </c>
    </row>
    <row r="14" spans="1:17" s="2" customFormat="1" x14ac:dyDescent="0.2">
      <c r="A14" s="2">
        <v>2024</v>
      </c>
      <c r="B14" s="2" t="s">
        <v>12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 t="shared" ref="N14:N33" si="2">M14*E14</f>
        <v>110501.42079999999</v>
      </c>
      <c r="O14" s="160">
        <v>5.8349509259259262</v>
      </c>
      <c r="P14" s="3">
        <f>M14*O14</f>
        <v>2014.9073987909073</v>
      </c>
      <c r="Q14" s="3">
        <f t="shared" ref="Q14:Q22" si="3">P14*E14</f>
        <v>644770.36761309032</v>
      </c>
    </row>
    <row r="15" spans="1:17" x14ac:dyDescent="0.2">
      <c r="A15" s="2">
        <v>2024</v>
      </c>
      <c r="B15" s="2" t="s">
        <v>11</v>
      </c>
      <c r="C15" s="2" t="s">
        <v>42</v>
      </c>
      <c r="D15" s="159" t="s">
        <v>264</v>
      </c>
      <c r="E15" s="2">
        <v>320</v>
      </c>
      <c r="F15" s="2" t="s">
        <v>27</v>
      </c>
      <c r="G15" s="2" t="s">
        <v>34</v>
      </c>
      <c r="H15" s="2">
        <v>10</v>
      </c>
      <c r="I15" s="158">
        <v>45564</v>
      </c>
      <c r="J15" s="2">
        <v>1</v>
      </c>
      <c r="K15" s="158">
        <v>45627</v>
      </c>
      <c r="L15" s="155">
        <v>251.05</v>
      </c>
      <c r="M15" s="155">
        <v>345.31693999999999</v>
      </c>
      <c r="N15" s="3">
        <f t="shared" si="2"/>
        <v>110501.42079999999</v>
      </c>
      <c r="O15" s="160">
        <v>5.8349509259259262</v>
      </c>
      <c r="P15" s="3">
        <f t="shared" ref="P15:P22" si="4">M15*O15</f>
        <v>2014.9073987909073</v>
      </c>
      <c r="Q15" s="3">
        <f t="shared" si="3"/>
        <v>644770.36761309032</v>
      </c>
    </row>
    <row r="16" spans="1:17" x14ac:dyDescent="0.2">
      <c r="A16" s="2">
        <v>2024</v>
      </c>
      <c r="B16" s="2" t="s">
        <v>10</v>
      </c>
      <c r="C16" s="2" t="s">
        <v>42</v>
      </c>
      <c r="D16" s="159" t="s">
        <v>264</v>
      </c>
      <c r="E16" s="2">
        <v>320</v>
      </c>
      <c r="F16" s="2" t="s">
        <v>27</v>
      </c>
      <c r="G16" s="2" t="s">
        <v>35</v>
      </c>
      <c r="H16" s="2">
        <v>10</v>
      </c>
      <c r="I16" s="158">
        <v>45564</v>
      </c>
      <c r="J16" s="2">
        <v>1</v>
      </c>
      <c r="K16" s="158">
        <v>45627</v>
      </c>
      <c r="L16" s="155">
        <v>251.05</v>
      </c>
      <c r="M16" s="155">
        <v>345.31693999999999</v>
      </c>
      <c r="N16" s="3">
        <f t="shared" si="2"/>
        <v>110501.42079999999</v>
      </c>
      <c r="O16" s="160">
        <v>5.8349509259259262</v>
      </c>
      <c r="P16" s="3">
        <f t="shared" si="4"/>
        <v>2014.9073987909073</v>
      </c>
      <c r="Q16" s="3">
        <f t="shared" si="3"/>
        <v>644770.36761309032</v>
      </c>
    </row>
    <row r="17" spans="1:17" x14ac:dyDescent="0.2">
      <c r="A17" s="2">
        <v>2024</v>
      </c>
      <c r="B17" s="2" t="s">
        <v>5</v>
      </c>
      <c r="C17" s="2" t="s">
        <v>42</v>
      </c>
      <c r="D17" s="159" t="s">
        <v>264</v>
      </c>
      <c r="E17" s="2">
        <v>160</v>
      </c>
      <c r="F17" s="2" t="s">
        <v>27</v>
      </c>
      <c r="G17" s="2" t="s">
        <v>36</v>
      </c>
      <c r="H17" s="2">
        <v>25</v>
      </c>
      <c r="I17" s="158">
        <v>45599</v>
      </c>
      <c r="J17" s="2">
        <v>1</v>
      </c>
      <c r="K17" s="158">
        <v>45658</v>
      </c>
      <c r="L17" s="155">
        <v>280.75</v>
      </c>
      <c r="M17" s="155">
        <v>404.4461</v>
      </c>
      <c r="N17" s="3">
        <f t="shared" si="2"/>
        <v>64711.376000000004</v>
      </c>
      <c r="O17" s="160">
        <v>5.7499741972351099</v>
      </c>
      <c r="P17" s="3">
        <f t="shared" si="4"/>
        <v>2325.554639172371</v>
      </c>
      <c r="Q17" s="3">
        <f t="shared" si="3"/>
        <v>372088.74226757936</v>
      </c>
    </row>
    <row r="18" spans="1:17" x14ac:dyDescent="0.2">
      <c r="A18" s="2">
        <v>2024</v>
      </c>
      <c r="B18" s="2" t="s">
        <v>4</v>
      </c>
      <c r="C18" s="2" t="s">
        <v>42</v>
      </c>
      <c r="D18" s="159" t="s">
        <v>264</v>
      </c>
      <c r="E18" s="2">
        <v>160</v>
      </c>
      <c r="F18" s="2" t="s">
        <v>28</v>
      </c>
      <c r="G18" s="2" t="s">
        <v>37</v>
      </c>
      <c r="H18" s="2">
        <v>-8</v>
      </c>
      <c r="I18" s="158">
        <v>45599</v>
      </c>
      <c r="J18" s="2">
        <v>1</v>
      </c>
      <c r="K18" s="158">
        <v>45658</v>
      </c>
      <c r="L18" s="155">
        <v>280.75</v>
      </c>
      <c r="M18" s="155">
        <v>360.7937</v>
      </c>
      <c r="N18" s="3">
        <f t="shared" si="2"/>
        <v>57726.991999999998</v>
      </c>
      <c r="O18" s="160">
        <v>5.7499741972351099</v>
      </c>
      <c r="P18" s="3">
        <f t="shared" si="4"/>
        <v>2074.5544655249851</v>
      </c>
      <c r="Q18" s="3">
        <f t="shared" si="3"/>
        <v>331928.71448399761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2"/>
        <v>141063.39199999999</v>
      </c>
      <c r="O19" s="160">
        <v>5.7669999035936632</v>
      </c>
      <c r="P19" s="3">
        <f t="shared" si="4"/>
        <v>2542.2267752018597</v>
      </c>
      <c r="Q19" s="3">
        <f t="shared" si="3"/>
        <v>813512.56806459511</v>
      </c>
    </row>
    <row r="20" spans="1:17" x14ac:dyDescent="0.2">
      <c r="A20" s="2">
        <v>2024</v>
      </c>
      <c r="B20" s="2" t="s">
        <v>8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38</v>
      </c>
      <c r="H20" s="2">
        <v>50</v>
      </c>
      <c r="I20" s="158">
        <f>I19</f>
        <v>45630</v>
      </c>
      <c r="J20" s="2">
        <v>1</v>
      </c>
      <c r="K20" s="158">
        <v>45689</v>
      </c>
      <c r="L20" s="155">
        <v>323.25</v>
      </c>
      <c r="M20" s="155">
        <v>493.73509999999999</v>
      </c>
      <c r="N20" s="3">
        <f t="shared" si="2"/>
        <v>157995.23199999999</v>
      </c>
      <c r="O20" s="160">
        <v>5.7669999035936632</v>
      </c>
      <c r="P20" s="3">
        <f t="shared" si="4"/>
        <v>2847.3702741008078</v>
      </c>
      <c r="Q20" s="3">
        <f t="shared" si="3"/>
        <v>911158.48771225847</v>
      </c>
    </row>
    <row r="21" spans="1:17" x14ac:dyDescent="0.2">
      <c r="A21" s="2">
        <v>2024</v>
      </c>
      <c r="B21" s="2" t="s">
        <v>7</v>
      </c>
      <c r="C21" s="2" t="s">
        <v>42</v>
      </c>
      <c r="D21" s="159" t="s">
        <v>264</v>
      </c>
      <c r="E21" s="2">
        <v>320</v>
      </c>
      <c r="F21" s="2" t="s">
        <v>28</v>
      </c>
      <c r="G21" s="2" t="s">
        <v>39</v>
      </c>
      <c r="H21" s="2">
        <v>-8</v>
      </c>
      <c r="I21" s="158">
        <f>I20</f>
        <v>45630</v>
      </c>
      <c r="J21" s="2">
        <v>1</v>
      </c>
      <c r="K21" s="158">
        <v>45689</v>
      </c>
      <c r="L21" s="155">
        <v>323.25</v>
      </c>
      <c r="M21" s="155">
        <v>417.0127</v>
      </c>
      <c r="N21" s="3">
        <f t="shared" si="2"/>
        <v>133444.06400000001</v>
      </c>
      <c r="O21" s="160">
        <v>5.7669999035936632</v>
      </c>
      <c r="P21" s="3">
        <f t="shared" si="4"/>
        <v>2404.912200697333</v>
      </c>
      <c r="Q21" s="3">
        <f t="shared" si="3"/>
        <v>769571.90422314662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2"/>
        <v>89241.379199999996</v>
      </c>
      <c r="O22" s="160">
        <v>5.5049999999999999</v>
      </c>
      <c r="P22" s="3">
        <f t="shared" si="4"/>
        <v>3070.4612030999997</v>
      </c>
      <c r="Q22" s="3">
        <f t="shared" si="3"/>
        <v>491273.79249599995</v>
      </c>
    </row>
    <row r="23" spans="1:17" x14ac:dyDescent="0.2">
      <c r="A23" s="2">
        <v>2024</v>
      </c>
      <c r="B23" s="2" t="s">
        <v>4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37</v>
      </c>
      <c r="H23" s="2">
        <v>-8</v>
      </c>
      <c r="I23" s="158">
        <v>45349</v>
      </c>
      <c r="J23" s="2">
        <v>1</v>
      </c>
      <c r="K23" s="158">
        <v>45748</v>
      </c>
      <c r="L23" s="155">
        <v>393.05</v>
      </c>
      <c r="M23" s="155">
        <v>526.34211999999991</v>
      </c>
      <c r="N23" s="3">
        <f t="shared" si="2"/>
        <v>84214.739199999982</v>
      </c>
      <c r="O23" s="160">
        <f>(499233.9/(SUM(N22:N23)/2))</f>
        <v>5.7563135230403049</v>
      </c>
      <c r="P23" s="3">
        <f t="shared" ref="P23:P25" si="5">M23*O23</f>
        <v>3029.7902631017023</v>
      </c>
      <c r="Q23" s="3">
        <f>P23*E23</f>
        <v>484766.44209627237</v>
      </c>
    </row>
    <row r="24" spans="1:17" x14ac:dyDescent="0.2">
      <c r="A24" s="2">
        <v>2024</v>
      </c>
      <c r="B24" s="2" t="s">
        <v>6</v>
      </c>
      <c r="C24" s="2" t="s">
        <v>42</v>
      </c>
      <c r="D24" s="159" t="s">
        <v>264</v>
      </c>
      <c r="E24" s="2">
        <v>320</v>
      </c>
      <c r="F24" s="2" t="s">
        <v>27</v>
      </c>
      <c r="G24" s="2" t="s">
        <v>37</v>
      </c>
      <c r="H24" s="2">
        <v>10</v>
      </c>
      <c r="I24" s="158">
        <v>45678</v>
      </c>
      <c r="J24" s="2">
        <v>1</v>
      </c>
      <c r="K24" s="158">
        <v>45717</v>
      </c>
      <c r="L24" s="155">
        <v>342</v>
      </c>
      <c r="M24" s="155">
        <v>465.62559999999996</v>
      </c>
      <c r="N24" s="3">
        <f t="shared" si="2"/>
        <v>149000.19199999998</v>
      </c>
      <c r="O24" s="160">
        <v>5.7249999999999996</v>
      </c>
      <c r="P24" s="3">
        <f t="shared" si="5"/>
        <v>2665.7065599999996</v>
      </c>
      <c r="Q24" s="3">
        <f>P24*E24</f>
        <v>853026.09919999982</v>
      </c>
    </row>
    <row r="25" spans="1:17" x14ac:dyDescent="0.2">
      <c r="A25" s="2">
        <v>2024</v>
      </c>
      <c r="B25" s="2" t="s">
        <v>3</v>
      </c>
      <c r="C25" s="2" t="s">
        <v>42</v>
      </c>
      <c r="D25" s="159" t="s">
        <v>264</v>
      </c>
      <c r="E25" s="2">
        <v>320</v>
      </c>
      <c r="F25" s="2" t="s">
        <v>27</v>
      </c>
      <c r="G25" s="2" t="s">
        <v>35</v>
      </c>
      <c r="H25" s="2">
        <v>10</v>
      </c>
      <c r="I25" s="158">
        <v>45678</v>
      </c>
      <c r="J25" s="2">
        <v>1</v>
      </c>
      <c r="K25" s="158">
        <v>45717</v>
      </c>
      <c r="L25" s="155">
        <v>342</v>
      </c>
      <c r="M25" s="155">
        <v>465.62559999999996</v>
      </c>
      <c r="N25" s="3">
        <f t="shared" si="2"/>
        <v>149000.19199999998</v>
      </c>
      <c r="O25" s="160">
        <v>5.7249999999999996</v>
      </c>
      <c r="P25" s="3">
        <f t="shared" si="5"/>
        <v>2665.7065599999996</v>
      </c>
      <c r="Q25" s="3">
        <f>P25*E25</f>
        <v>853026.09919999982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2"/>
        <v>145169.36319999999</v>
      </c>
      <c r="O26" s="160"/>
    </row>
    <row r="27" spans="1:17" x14ac:dyDescent="0.2">
      <c r="A27" s="2">
        <v>2024</v>
      </c>
      <c r="B27" s="2" t="s">
        <v>0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37</v>
      </c>
      <c r="H27" s="2">
        <v>10</v>
      </c>
      <c r="I27" s="158">
        <v>45746</v>
      </c>
      <c r="J27" s="2">
        <v>1</v>
      </c>
      <c r="K27" s="158">
        <v>45809</v>
      </c>
      <c r="L27" s="155">
        <v>329.5</v>
      </c>
      <c r="M27" s="155">
        <v>449.09059999999999</v>
      </c>
      <c r="N27" s="3">
        <f t="shared" si="2"/>
        <v>143708.992</v>
      </c>
      <c r="O27" s="160"/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v>45748</v>
      </c>
      <c r="L28" s="155"/>
      <c r="M28" s="155">
        <v>325</v>
      </c>
      <c r="N28" s="3">
        <f t="shared" si="2"/>
        <v>104000</v>
      </c>
      <c r="O28" s="160">
        <v>5.8079999999999998</v>
      </c>
      <c r="P28" s="3">
        <f>M28*O28</f>
        <v>1887.6</v>
      </c>
      <c r="Q28" s="3">
        <f>P28*E28</f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v>45778</v>
      </c>
      <c r="L29" s="155"/>
      <c r="M29" s="155">
        <v>325</v>
      </c>
      <c r="N29" s="3">
        <f t="shared" si="2"/>
        <v>104000</v>
      </c>
      <c r="O29" s="160">
        <v>5.8079999999999998</v>
      </c>
      <c r="P29" s="3">
        <f>M29*O29</f>
        <v>1887.6</v>
      </c>
      <c r="Q29" s="3">
        <f>P29*E29</f>
        <v>604032</v>
      </c>
    </row>
    <row r="30" spans="1:17" x14ac:dyDescent="0.2">
      <c r="A30" s="2">
        <v>2024</v>
      </c>
      <c r="B30" s="2" t="s">
        <v>22</v>
      </c>
      <c r="C30" s="2" t="s">
        <v>42</v>
      </c>
      <c r="D30" s="159" t="s">
        <v>91</v>
      </c>
      <c r="E30" s="2">
        <v>320</v>
      </c>
      <c r="F30" s="2" t="s">
        <v>27</v>
      </c>
      <c r="G30" s="2" t="s">
        <v>40</v>
      </c>
      <c r="H30" s="2">
        <v>25</v>
      </c>
      <c r="I30" s="158">
        <v>45666</v>
      </c>
      <c r="J30" s="2">
        <v>1</v>
      </c>
      <c r="K30" s="158">
        <v>45658</v>
      </c>
      <c r="L30" s="155"/>
      <c r="M30" s="155">
        <v>468.27119999999996</v>
      </c>
      <c r="N30" s="3">
        <f t="shared" si="2"/>
        <v>149846.78399999999</v>
      </c>
      <c r="O30" s="160">
        <v>5.8236999999999997</v>
      </c>
      <c r="P30" s="3">
        <f>M30*O30</f>
        <v>2727.0709874399995</v>
      </c>
      <c r="Q30" s="3">
        <f t="shared" ref="Q30" si="6">P30*E30</f>
        <v>872662.71598079987</v>
      </c>
    </row>
    <row r="31" spans="1:17" x14ac:dyDescent="0.2">
      <c r="A31" s="2">
        <v>2024</v>
      </c>
      <c r="B31" s="2" t="s">
        <v>47</v>
      </c>
      <c r="C31" s="2" t="s">
        <v>42</v>
      </c>
      <c r="D31" s="159" t="s">
        <v>46</v>
      </c>
      <c r="E31" s="2">
        <v>320</v>
      </c>
      <c r="F31" s="2" t="s">
        <v>27</v>
      </c>
      <c r="G31" s="2" t="s">
        <v>39</v>
      </c>
      <c r="H31" s="2">
        <v>0</v>
      </c>
      <c r="I31" s="158">
        <v>45695</v>
      </c>
      <c r="J31" s="2">
        <v>1</v>
      </c>
      <c r="K31" s="158">
        <v>45809</v>
      </c>
      <c r="L31" s="155"/>
      <c r="M31" s="155">
        <v>413</v>
      </c>
      <c r="N31" s="3">
        <f t="shared" si="2"/>
        <v>132160</v>
      </c>
      <c r="O31" s="160"/>
    </row>
    <row r="32" spans="1:17" x14ac:dyDescent="0.2">
      <c r="A32" s="2">
        <v>2024</v>
      </c>
      <c r="B32" s="2" t="s">
        <v>84</v>
      </c>
      <c r="C32" s="2" t="s">
        <v>42</v>
      </c>
      <c r="D32" s="159" t="s">
        <v>46</v>
      </c>
      <c r="E32" s="2">
        <v>320</v>
      </c>
      <c r="F32" s="2" t="s">
        <v>27</v>
      </c>
      <c r="G32" s="2" t="s">
        <v>39</v>
      </c>
      <c r="H32" s="2">
        <v>0</v>
      </c>
      <c r="I32" s="158">
        <v>45695</v>
      </c>
      <c r="J32" s="2">
        <v>1</v>
      </c>
      <c r="K32" s="158">
        <v>45809</v>
      </c>
      <c r="L32" s="155"/>
      <c r="M32" s="155">
        <v>450</v>
      </c>
      <c r="N32" s="3">
        <f t="shared" si="2"/>
        <v>144000</v>
      </c>
      <c r="O32" s="160"/>
    </row>
    <row r="33" spans="1:20" x14ac:dyDescent="0.2">
      <c r="A33" s="2">
        <v>2024</v>
      </c>
      <c r="B33" s="2" t="s">
        <v>85</v>
      </c>
      <c r="C33" s="2" t="s">
        <v>42</v>
      </c>
      <c r="D33" s="159" t="s">
        <v>46</v>
      </c>
      <c r="E33" s="2">
        <v>223</v>
      </c>
      <c r="F33" s="2" t="s">
        <v>33</v>
      </c>
      <c r="G33" s="2" t="s">
        <v>32</v>
      </c>
      <c r="H33" s="2">
        <v>0</v>
      </c>
      <c r="I33" s="158">
        <v>45695</v>
      </c>
      <c r="J33" s="2">
        <v>1</v>
      </c>
      <c r="K33" s="158">
        <v>45809</v>
      </c>
      <c r="L33" s="155"/>
      <c r="M33" s="155">
        <v>409.35</v>
      </c>
      <c r="N33" s="3">
        <f t="shared" si="2"/>
        <v>91285.05</v>
      </c>
      <c r="O33" s="160"/>
    </row>
    <row r="34" spans="1:20" x14ac:dyDescent="0.2">
      <c r="A34" s="2">
        <v>2024</v>
      </c>
      <c r="B34" s="2" t="s">
        <v>25</v>
      </c>
      <c r="C34" s="2" t="s">
        <v>89</v>
      </c>
      <c r="D34" s="159" t="s">
        <v>24</v>
      </c>
      <c r="E34" s="2">
        <v>4</v>
      </c>
      <c r="F34" s="2" t="s">
        <v>32</v>
      </c>
      <c r="G34" s="2" t="s">
        <v>32</v>
      </c>
      <c r="H34" s="2">
        <v>0</v>
      </c>
      <c r="I34" s="158">
        <v>45656</v>
      </c>
      <c r="J34" s="2">
        <v>4</v>
      </c>
      <c r="K34" s="158">
        <v>45717</v>
      </c>
      <c r="L34" s="158"/>
      <c r="M34" s="155"/>
      <c r="N34" s="3"/>
      <c r="O34" s="160"/>
      <c r="P34" s="3">
        <v>2500</v>
      </c>
      <c r="Q34" s="3">
        <f t="shared" ref="Q34:Q46" si="7">E34*P34</f>
        <v>10000</v>
      </c>
    </row>
    <row r="35" spans="1:20" x14ac:dyDescent="0.2">
      <c r="A35" s="2">
        <v>2024</v>
      </c>
      <c r="B35" s="2" t="s">
        <v>26</v>
      </c>
      <c r="C35" s="2" t="s">
        <v>89</v>
      </c>
      <c r="D35" s="159" t="s">
        <v>24</v>
      </c>
      <c r="E35" s="2">
        <v>4</v>
      </c>
      <c r="F35" s="2" t="s">
        <v>32</v>
      </c>
      <c r="G35" s="2" t="s">
        <v>32</v>
      </c>
      <c r="H35" s="2">
        <v>0</v>
      </c>
      <c r="I35" s="158">
        <f>I34</f>
        <v>45656</v>
      </c>
      <c r="J35" s="2">
        <v>4</v>
      </c>
      <c r="K35" s="158">
        <v>45717</v>
      </c>
      <c r="L35" s="158"/>
      <c r="M35" s="155"/>
      <c r="N35" s="3"/>
      <c r="O35" s="160"/>
      <c r="P35" s="3">
        <v>2137</v>
      </c>
      <c r="Q35" s="3">
        <f t="shared" si="7"/>
        <v>8548</v>
      </c>
    </row>
    <row r="36" spans="1:20" x14ac:dyDescent="0.2">
      <c r="A36" s="2">
        <v>2024</v>
      </c>
      <c r="B36" s="2" t="s">
        <v>41</v>
      </c>
      <c r="C36" s="2" t="s">
        <v>89</v>
      </c>
      <c r="D36" s="159" t="s">
        <v>31</v>
      </c>
      <c r="E36" s="2">
        <v>500</v>
      </c>
      <c r="F36" s="2" t="s">
        <v>33</v>
      </c>
      <c r="G36" s="2" t="s">
        <v>40</v>
      </c>
      <c r="H36" s="2">
        <v>0</v>
      </c>
      <c r="I36" s="158">
        <v>45631</v>
      </c>
      <c r="J36" s="2">
        <v>1</v>
      </c>
      <c r="K36" s="158">
        <v>45631</v>
      </c>
      <c r="L36" s="158"/>
      <c r="M36" s="155"/>
      <c r="N36" s="3"/>
      <c r="O36" s="160"/>
      <c r="P36" s="3">
        <v>2105</v>
      </c>
      <c r="Q36" s="3">
        <f t="shared" si="7"/>
        <v>1052500</v>
      </c>
    </row>
    <row r="37" spans="1:20" x14ac:dyDescent="0.2">
      <c r="A37" s="2">
        <v>2024</v>
      </c>
      <c r="B37" s="2" t="s">
        <v>43</v>
      </c>
      <c r="C37" s="2" t="s">
        <v>89</v>
      </c>
      <c r="D37" s="159" t="s">
        <v>257</v>
      </c>
      <c r="E37" s="2">
        <v>20</v>
      </c>
      <c r="F37" s="2" t="s">
        <v>33</v>
      </c>
      <c r="G37" s="2" t="s">
        <v>34</v>
      </c>
      <c r="H37" s="2">
        <v>0</v>
      </c>
      <c r="I37" s="158">
        <v>45632</v>
      </c>
      <c r="J37" s="2">
        <v>1</v>
      </c>
      <c r="K37" s="158">
        <v>45632</v>
      </c>
      <c r="L37" s="158"/>
      <c r="M37" s="155"/>
      <c r="N37" s="3"/>
      <c r="O37" s="160"/>
      <c r="P37" s="3">
        <v>2200</v>
      </c>
      <c r="Q37" s="3">
        <f t="shared" si="7"/>
        <v>44000</v>
      </c>
      <c r="T37" s="161"/>
    </row>
    <row r="38" spans="1:20" x14ac:dyDescent="0.2">
      <c r="A38" s="2">
        <v>2024</v>
      </c>
      <c r="B38" s="2" t="s">
        <v>45</v>
      </c>
      <c r="C38" s="2" t="s">
        <v>89</v>
      </c>
      <c r="D38" s="159" t="s">
        <v>44</v>
      </c>
      <c r="E38" s="2">
        <v>500</v>
      </c>
      <c r="F38" s="2" t="s">
        <v>30</v>
      </c>
      <c r="G38" s="2" t="s">
        <v>32</v>
      </c>
      <c r="H38" s="2">
        <v>0</v>
      </c>
      <c r="I38" s="158">
        <v>45679</v>
      </c>
      <c r="J38" s="2">
        <v>1</v>
      </c>
      <c r="K38" s="158">
        <v>45679</v>
      </c>
      <c r="L38" s="158"/>
      <c r="M38" s="155"/>
      <c r="N38" s="3"/>
      <c r="O38" s="160"/>
      <c r="P38" s="3">
        <v>2000</v>
      </c>
      <c r="Q38" s="3">
        <f t="shared" si="7"/>
        <v>1000000</v>
      </c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si="7"/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7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7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7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7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7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ref="Q45" si="8">E45*P45</f>
        <v>18316.27</v>
      </c>
    </row>
    <row r="46" spans="1:20" x14ac:dyDescent="0.2">
      <c r="A46" s="2">
        <v>2024</v>
      </c>
      <c r="B46" s="2" t="s">
        <v>256</v>
      </c>
      <c r="C46" s="2" t="s">
        <v>89</v>
      </c>
      <c r="D46" s="159" t="s">
        <v>257</v>
      </c>
      <c r="E46" s="2">
        <v>5</v>
      </c>
      <c r="F46" s="2" t="s">
        <v>32</v>
      </c>
      <c r="G46" s="2" t="s">
        <v>32</v>
      </c>
      <c r="H46" s="2">
        <v>0</v>
      </c>
      <c r="I46" s="158">
        <v>45778</v>
      </c>
      <c r="J46" s="2">
        <v>4</v>
      </c>
      <c r="K46" s="158">
        <v>45870</v>
      </c>
      <c r="L46" s="158"/>
      <c r="N46" s="3"/>
      <c r="P46" s="3">
        <v>2700</v>
      </c>
      <c r="Q46" s="3">
        <f t="shared" si="7"/>
        <v>13500</v>
      </c>
    </row>
    <row r="47" spans="1:20" x14ac:dyDescent="0.2">
      <c r="A47" s="2">
        <v>2025</v>
      </c>
      <c r="B47" s="2" t="s">
        <v>258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0</v>
      </c>
      <c r="I47" s="158">
        <v>45870</v>
      </c>
      <c r="J47" s="2">
        <v>1</v>
      </c>
      <c r="K47" s="158">
        <f t="shared" ref="K47:K52" si="9">I47+60</f>
        <v>45930</v>
      </c>
      <c r="L47" s="158"/>
      <c r="M47" s="155">
        <v>505</v>
      </c>
      <c r="N47" s="3">
        <f>M47*E47</f>
        <v>161600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 t="shared" si="9"/>
        <v>45961</v>
      </c>
      <c r="L48" s="155">
        <v>330</v>
      </c>
      <c r="M48" s="155">
        <f>(L48+H48)*1.3228</f>
        <v>476.20799999999997</v>
      </c>
      <c r="N48" s="3">
        <f>(E48*(M48+H48))</f>
        <v>161986.56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 t="shared" si="9"/>
        <v>45991</v>
      </c>
      <c r="L49" s="155">
        <v>330</v>
      </c>
      <c r="M49" s="155">
        <f>(L49+H49)*1.3228</f>
        <v>476.20799999999997</v>
      </c>
      <c r="N49" s="3">
        <f>(E49*(M49+H49))</f>
        <v>161986.56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45962</v>
      </c>
      <c r="J50" s="2">
        <v>1</v>
      </c>
      <c r="K50" s="158">
        <f t="shared" si="9"/>
        <v>46022</v>
      </c>
      <c r="L50" s="155">
        <v>330</v>
      </c>
      <c r="M50" s="155">
        <f>(L50+H50)*1.3228</f>
        <v>476.20799999999997</v>
      </c>
      <c r="N50" s="3">
        <f>(E50*(M50+H50))</f>
        <v>161986.56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45992</v>
      </c>
      <c r="J51" s="2">
        <v>1</v>
      </c>
      <c r="K51" s="158">
        <f t="shared" si="9"/>
        <v>46052</v>
      </c>
      <c r="L51" s="155">
        <v>330</v>
      </c>
      <c r="M51" s="155">
        <f>(L51+H51)*1.3228</f>
        <v>476.20799999999997</v>
      </c>
      <c r="N51" s="3">
        <f>(E51*(M51+H51))</f>
        <v>161986.56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 t="shared" si="9"/>
        <v>46114</v>
      </c>
      <c r="L52" s="155">
        <v>330</v>
      </c>
      <c r="M52" s="155">
        <f>(L52+H52)*1.3228</f>
        <v>476.20799999999997</v>
      </c>
      <c r="N52" s="3">
        <f>(E52*(M52+H52))</f>
        <v>161986.56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f>I53+120</f>
        <v>46082</v>
      </c>
      <c r="M53" s="155">
        <v>488</v>
      </c>
      <c r="N53" s="3">
        <f t="shared" ref="N53:N62" si="10">(E53*(M53+H53))</f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f>I54+120</f>
        <v>46082</v>
      </c>
      <c r="M54" s="155">
        <v>500</v>
      </c>
      <c r="N54" s="3">
        <f t="shared" si="10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10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10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11">I57+60</f>
        <v>45961</v>
      </c>
      <c r="L57" s="155">
        <v>325</v>
      </c>
      <c r="M57" s="155">
        <f t="shared" ref="M57:M62" si="12">(L57+H57)*1.3228</f>
        <v>466.94839999999999</v>
      </c>
      <c r="N57" s="3">
        <f t="shared" si="10"/>
        <v>158383.48800000001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11"/>
        <v>46022</v>
      </c>
      <c r="L58" s="155">
        <v>325</v>
      </c>
      <c r="M58" s="155">
        <f t="shared" si="12"/>
        <v>466.94839999999999</v>
      </c>
      <c r="N58" s="3">
        <f t="shared" si="10"/>
        <v>158383.48800000001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11"/>
        <v>46083</v>
      </c>
      <c r="L59" s="155">
        <v>325</v>
      </c>
      <c r="M59" s="155">
        <f t="shared" si="12"/>
        <v>466.94839999999999</v>
      </c>
      <c r="N59" s="3">
        <f t="shared" si="10"/>
        <v>158383.48800000001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11"/>
        <v>46142</v>
      </c>
      <c r="L60" s="155">
        <v>325</v>
      </c>
      <c r="M60" s="155">
        <f t="shared" si="12"/>
        <v>466.94839999999999</v>
      </c>
      <c r="N60" s="3">
        <f t="shared" si="10"/>
        <v>158383.48800000001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11"/>
        <v>46052</v>
      </c>
      <c r="L61" s="155">
        <v>325</v>
      </c>
      <c r="M61" s="155">
        <f t="shared" si="12"/>
        <v>400.80840000000001</v>
      </c>
      <c r="N61" s="3">
        <f t="shared" si="10"/>
        <v>121218.68799999999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11"/>
        <v>45991</v>
      </c>
      <c r="L62" s="155">
        <v>330</v>
      </c>
      <c r="M62" s="155">
        <f t="shared" si="12"/>
        <v>506.63240000000002</v>
      </c>
      <c r="N62" s="3">
        <f t="shared" si="10"/>
        <v>179082.36799999999</v>
      </c>
    </row>
    <row r="63" spans="1:17" x14ac:dyDescent="0.2">
      <c r="A63" s="2">
        <v>2025</v>
      </c>
      <c r="C63" s="2" t="s">
        <v>89</v>
      </c>
      <c r="D63" s="159" t="s">
        <v>331</v>
      </c>
      <c r="E63" s="2">
        <v>4000</v>
      </c>
      <c r="F63" s="2" t="s">
        <v>32</v>
      </c>
      <c r="G63" s="2" t="s">
        <v>32</v>
      </c>
      <c r="H63" s="2">
        <v>0</v>
      </c>
      <c r="I63" s="158">
        <v>45992</v>
      </c>
      <c r="J63" s="2">
        <v>1</v>
      </c>
      <c r="K63" s="158">
        <v>45992</v>
      </c>
      <c r="L63" s="158"/>
      <c r="N63" s="3"/>
      <c r="P63" s="3">
        <v>1600</v>
      </c>
      <c r="Q63" s="3">
        <f t="shared" ref="Q63" si="13">E63*P63</f>
        <v>6400000</v>
      </c>
    </row>
    <row r="64" spans="1:17" x14ac:dyDescent="0.2">
      <c r="A64" s="2">
        <v>2025</v>
      </c>
      <c r="C64" s="2" t="s">
        <v>42</v>
      </c>
      <c r="D64" s="159" t="s">
        <v>331</v>
      </c>
      <c r="E64" s="2">
        <v>2500</v>
      </c>
      <c r="F64" s="2" t="s">
        <v>32</v>
      </c>
      <c r="G64" s="2" t="s">
        <v>32</v>
      </c>
      <c r="H64" s="2">
        <v>0</v>
      </c>
      <c r="I64" s="158">
        <v>45992</v>
      </c>
      <c r="J64" s="2">
        <v>1</v>
      </c>
      <c r="K64" s="158">
        <v>45992</v>
      </c>
      <c r="L64" s="155">
        <v>325</v>
      </c>
      <c r="M64" s="155">
        <f t="shared" ref="M64" si="14">(L64+H64)*1.3228</f>
        <v>429.90999999999997</v>
      </c>
      <c r="N64" s="3">
        <f t="shared" ref="N64" si="15">(E64*(M64+H64))</f>
        <v>1074775</v>
      </c>
    </row>
    <row r="65" spans="1:14" x14ac:dyDescent="0.2">
      <c r="A65" s="2">
        <v>2025</v>
      </c>
      <c r="C65" s="2" t="s">
        <v>42</v>
      </c>
      <c r="D65" s="159" t="s">
        <v>331</v>
      </c>
      <c r="E65" s="2">
        <v>64.5</v>
      </c>
      <c r="F65" s="2" t="s">
        <v>32</v>
      </c>
      <c r="G65" s="2" t="s">
        <v>32</v>
      </c>
      <c r="H65" s="2">
        <v>0</v>
      </c>
      <c r="I65" s="158">
        <v>45992</v>
      </c>
      <c r="J65" s="2">
        <v>1</v>
      </c>
      <c r="K65" s="158">
        <v>45992</v>
      </c>
      <c r="L65" s="155">
        <v>330</v>
      </c>
      <c r="M65" s="155">
        <f t="shared" ref="M65:M66" si="16">(L65+H65)*1.3228</f>
        <v>436.524</v>
      </c>
      <c r="N65" s="3">
        <f t="shared" ref="N65:N66" si="17">(E65*(M65+H65))</f>
        <v>28155.797999999999</v>
      </c>
    </row>
    <row r="66" spans="1:14" x14ac:dyDescent="0.2">
      <c r="A66" s="2">
        <v>2025</v>
      </c>
      <c r="C66" s="2" t="s">
        <v>42</v>
      </c>
      <c r="D66" s="159" t="s">
        <v>331</v>
      </c>
      <c r="E66" s="2">
        <v>449</v>
      </c>
      <c r="F66" s="2" t="s">
        <v>32</v>
      </c>
      <c r="G66" s="2" t="s">
        <v>32</v>
      </c>
      <c r="H66" s="2">
        <v>0</v>
      </c>
      <c r="I66" s="158">
        <v>46082</v>
      </c>
      <c r="J66" s="2">
        <v>1</v>
      </c>
      <c r="K66" s="158">
        <v>46082</v>
      </c>
      <c r="L66" s="155">
        <v>325</v>
      </c>
      <c r="M66" s="155">
        <f t="shared" si="16"/>
        <v>429.90999999999997</v>
      </c>
      <c r="N66" s="3">
        <f t="shared" si="17"/>
        <v>193029.59</v>
      </c>
    </row>
  </sheetData>
  <autoFilter ref="A1:Q66" xr:uid="{E433115D-D1E6-C943-B0EC-2BC4BD1B44BA}"/>
  <phoneticPr fontId="5" type="noConversion"/>
  <pageMargins left="0.7" right="0.7" top="0.75" bottom="0.75" header="0.3" footer="0.3"/>
  <pageSetup paperSize="9" orientation="portrait" horizontalDpi="0" verticalDpi="0"/>
  <ignoredErrors>
    <ignoredError sqref="O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4"/>
  <sheetViews>
    <sheetView workbookViewId="0">
      <selection activeCell="E8" sqref="E8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45852</v>
      </c>
    </row>
    <row r="2" spans="1:4" x14ac:dyDescent="0.2">
      <c r="A2" s="158">
        <v>45866</v>
      </c>
      <c r="B2" s="155">
        <v>288.60000000000002</v>
      </c>
      <c r="C2" s="155">
        <f t="shared" ref="C2:C13" si="0">B2*1.3228</f>
        <v>381.76008000000002</v>
      </c>
    </row>
    <row r="3" spans="1:4" x14ac:dyDescent="0.2">
      <c r="A3" s="158">
        <v>45930</v>
      </c>
      <c r="B3" s="155">
        <v>298.25</v>
      </c>
      <c r="C3" s="155">
        <f t="shared" si="0"/>
        <v>394.52510000000001</v>
      </c>
    </row>
    <row r="4" spans="1:4" x14ac:dyDescent="0.2">
      <c r="A4" s="158">
        <v>46021</v>
      </c>
      <c r="B4" s="155">
        <v>291.5</v>
      </c>
      <c r="C4" s="155">
        <f t="shared" si="0"/>
        <v>385.59620000000001</v>
      </c>
    </row>
    <row r="5" spans="1:4" x14ac:dyDescent="0.2">
      <c r="A5" s="158">
        <v>46112</v>
      </c>
      <c r="B5" s="155">
        <v>285</v>
      </c>
      <c r="C5" s="155">
        <f t="shared" si="0"/>
        <v>376.99799999999999</v>
      </c>
    </row>
    <row r="6" spans="1:4" x14ac:dyDescent="0.2">
      <c r="A6" s="158">
        <v>46173</v>
      </c>
      <c r="B6" s="155">
        <v>279.14999999999998</v>
      </c>
      <c r="C6" s="155">
        <f t="shared" si="0"/>
        <v>369.25961999999998</v>
      </c>
    </row>
    <row r="7" spans="1:4" x14ac:dyDescent="0.2">
      <c r="A7" s="158">
        <v>46231</v>
      </c>
      <c r="B7" s="155">
        <v>273.45</v>
      </c>
      <c r="C7" s="155">
        <f t="shared" si="0"/>
        <v>361.71965999999998</v>
      </c>
    </row>
    <row r="8" spans="1:4" x14ac:dyDescent="0.2">
      <c r="A8" s="158">
        <v>46295</v>
      </c>
      <c r="B8" s="155">
        <v>267.25</v>
      </c>
      <c r="C8" s="155">
        <f t="shared" si="0"/>
        <v>353.51830000000001</v>
      </c>
    </row>
    <row r="9" spans="1:4" x14ac:dyDescent="0.2">
      <c r="A9" s="158">
        <v>46386</v>
      </c>
      <c r="B9" s="155">
        <v>263.10000000000002</v>
      </c>
      <c r="C9" s="155">
        <f t="shared" si="0"/>
        <v>348.02868000000001</v>
      </c>
    </row>
    <row r="10" spans="1:4" x14ac:dyDescent="0.2">
      <c r="A10" s="158">
        <v>46477</v>
      </c>
      <c r="B10" s="155">
        <v>258.7</v>
      </c>
      <c r="C10" s="155">
        <f t="shared" si="0"/>
        <v>342.20835999999997</v>
      </c>
    </row>
    <row r="11" spans="1:4" x14ac:dyDescent="0.2">
      <c r="A11" s="158">
        <v>46538</v>
      </c>
      <c r="B11" s="155">
        <v>255.2</v>
      </c>
      <c r="C11" s="155">
        <f t="shared" si="0"/>
        <v>337.57855999999998</v>
      </c>
    </row>
    <row r="12" spans="1:4" x14ac:dyDescent="0.2">
      <c r="A12" s="158">
        <v>46596</v>
      </c>
      <c r="B12" s="155">
        <v>245.4</v>
      </c>
      <c r="C12" s="155">
        <f t="shared" si="0"/>
        <v>324.61511999999999</v>
      </c>
    </row>
    <row r="13" spans="1:4" x14ac:dyDescent="0.2">
      <c r="A13" s="158">
        <v>46660</v>
      </c>
      <c r="B13" s="155">
        <v>241.45</v>
      </c>
      <c r="C13" s="155">
        <f t="shared" si="0"/>
        <v>319.39006000000001</v>
      </c>
    </row>
    <row r="14" spans="1:4" x14ac:dyDescent="0.2">
      <c r="A14" s="158">
        <v>46751</v>
      </c>
      <c r="B14" s="155">
        <v>238.05</v>
      </c>
      <c r="C14" s="155">
        <f>B14*1.3228</f>
        <v>314.89254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6"/>
  <sheetViews>
    <sheetView tabSelected="1" workbookViewId="0">
      <selection activeCell="E20" sqref="E20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226" t="s">
        <v>295</v>
      </c>
      <c r="B14" s="226" t="s">
        <v>325</v>
      </c>
      <c r="C14" s="227">
        <v>47899</v>
      </c>
      <c r="D14" s="228">
        <f>283.5*F14</f>
        <v>320.35499999999996</v>
      </c>
      <c r="E14" s="228" t="s">
        <v>323</v>
      </c>
      <c r="F14" s="229">
        <v>1.1299999999999999</v>
      </c>
      <c r="G14" s="229">
        <v>238.17</v>
      </c>
      <c r="H14" s="229">
        <f>370.95</f>
        <v>370.95</v>
      </c>
      <c r="I14" s="227"/>
      <c r="J14" s="230">
        <v>45769</v>
      </c>
      <c r="K14" s="230">
        <f>J14</f>
        <v>45769</v>
      </c>
      <c r="L14" s="231">
        <f>D14*(G14-H14)*1.3228</f>
        <v>-56267.595571319995</v>
      </c>
      <c r="M14" s="232">
        <f>5.883</f>
        <v>5.883</v>
      </c>
      <c r="N14" s="231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futuros!B4</f>
        <v>291.5</v>
      </c>
      <c r="I16" s="2"/>
      <c r="J16" s="162">
        <v>45973</v>
      </c>
      <c r="K16" s="162"/>
      <c r="L16" s="215">
        <f t="shared" si="2"/>
        <v>-746746.22924999997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futuros!B4</f>
        <v>291.5</v>
      </c>
      <c r="I17" s="2"/>
      <c r="J17" s="162">
        <v>45973</v>
      </c>
      <c r="K17" s="162"/>
      <c r="L17" s="215">
        <f t="shared" si="2"/>
        <v>-250434.21564000001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futuros!B4</f>
        <v>291.5</v>
      </c>
      <c r="I18" s="2"/>
      <c r="J18" s="162">
        <v>45973</v>
      </c>
      <c r="K18" s="162"/>
      <c r="L18" s="215">
        <f t="shared" si="2"/>
        <v>101066.2191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futuros!B4</f>
        <v>291.5</v>
      </c>
      <c r="I19" s="208"/>
      <c r="J19" s="219">
        <v>45980</v>
      </c>
      <c r="K19" s="219"/>
      <c r="L19" s="220">
        <f t="shared" si="2"/>
        <v>-145535.35550400001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futuros!B5</f>
        <v>285</v>
      </c>
      <c r="I20" s="2"/>
      <c r="J20" s="162">
        <v>46063</v>
      </c>
      <c r="K20" s="162"/>
      <c r="L20" s="215">
        <f t="shared" si="2"/>
        <v>105003.864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futuros!B9</f>
        <v>263.10000000000002</v>
      </c>
      <c r="I21" s="2"/>
      <c r="J21" s="162">
        <v>46345</v>
      </c>
      <c r="K21" s="162"/>
      <c r="L21" s="215">
        <f t="shared" si="2"/>
        <v>127242.18233999997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futuros!B9</f>
        <v>263.10000000000002</v>
      </c>
      <c r="I22" s="2"/>
      <c r="J22" s="162">
        <v>46345</v>
      </c>
      <c r="K22" s="162"/>
      <c r="L22" s="215">
        <f t="shared" si="2"/>
        <v>177906.54671999987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futuros!B9</f>
        <v>263.10000000000002</v>
      </c>
      <c r="I23" s="2"/>
      <c r="J23" s="162">
        <v>46345</v>
      </c>
      <c r="K23" s="162"/>
      <c r="L23" s="215">
        <f t="shared" si="2"/>
        <v>132304.86863999988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futuros!B9</f>
        <v>263.10000000000002</v>
      </c>
      <c r="I24" s="208"/>
      <c r="J24" s="219">
        <v>46345</v>
      </c>
      <c r="K24" s="219"/>
      <c r="L24" s="220">
        <f t="shared" si="2"/>
        <v>261459.62135999973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futuros!B14</f>
        <v>238.05</v>
      </c>
      <c r="I25" s="2"/>
      <c r="J25" s="162">
        <v>46710</v>
      </c>
      <c r="K25" s="162"/>
      <c r="L25" s="215">
        <f t="shared" si="2"/>
        <v>45170.412209999959</v>
      </c>
      <c r="M25" s="160"/>
      <c r="N25" s="215"/>
    </row>
    <row r="26" spans="1:14" x14ac:dyDescent="0.2">
      <c r="A26" s="1" t="s">
        <v>296</v>
      </c>
      <c r="B26" s="1" t="s">
        <v>330</v>
      </c>
      <c r="C26" s="2">
        <v>29575268</v>
      </c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futuros!B14</f>
        <v>238.05</v>
      </c>
      <c r="I26" s="2"/>
      <c r="J26" s="162">
        <v>46710</v>
      </c>
      <c r="K26" s="162"/>
      <c r="L26" s="215">
        <f t="shared" ref="L26" si="8">D26*(G26-H26)*1.3228</f>
        <v>-9150.3367200000339</v>
      </c>
      <c r="M26" s="160"/>
      <c r="N26" s="215"/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2025-07-15T17:05:55Z</dcterms:modified>
</cp:coreProperties>
</file>