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Fizyka\Fizyka_Lab1\"/>
    </mc:Choice>
  </mc:AlternateContent>
  <xr:revisionPtr revIDLastSave="0" documentId="13_ncr:1_{C6FE72B9-0AC7-4219-AF18-313945D8CA3B}" xr6:coauthVersionLast="45" xr6:coauthVersionMax="45" xr10:uidLastSave="{00000000-0000-0000-0000-000000000000}"/>
  <bookViews>
    <workbookView xWindow="-120" yWindow="-120" windowWidth="29040" windowHeight="15990" activeTab="4" xr2:uid="{00000000-000D-0000-FFFF-FFFF00000000}"/>
  </bookViews>
  <sheets>
    <sheet name="prost_h" sheetId="1" r:id="rId1"/>
    <sheet name="prost_ab" sheetId="2" r:id="rId2"/>
    <sheet name="walec_RHr" sheetId="3" r:id="rId3"/>
    <sheet name="walec_h" sheetId="4" r:id="rId4"/>
    <sheet name="R4" sheetId="5" r:id="rId5"/>
    <sheet name="R12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6" l="1"/>
  <c r="J4" i="6"/>
  <c r="N4" i="6" s="1"/>
  <c r="H4" i="6"/>
  <c r="M4" i="6" s="1"/>
  <c r="G4" i="6"/>
  <c r="L4" i="6" s="1"/>
  <c r="O4" i="6" s="1"/>
  <c r="K3" i="6"/>
  <c r="J3" i="6"/>
  <c r="N3" i="6" s="1"/>
  <c r="H3" i="6"/>
  <c r="M3" i="6" s="1"/>
  <c r="G3" i="6"/>
  <c r="L3" i="6" s="1"/>
  <c r="O3" i="6" s="1"/>
  <c r="K2" i="6"/>
  <c r="J2" i="6"/>
  <c r="N2" i="6" s="1"/>
  <c r="H2" i="6"/>
  <c r="M2" i="6" s="1"/>
  <c r="G2" i="6"/>
  <c r="L2" i="6" s="1"/>
  <c r="O2" i="6" s="1"/>
  <c r="I10" i="5"/>
  <c r="H10" i="5"/>
  <c r="J10" i="5" s="1"/>
  <c r="G11" i="5"/>
  <c r="L10" i="5" s="1"/>
  <c r="F11" i="5"/>
  <c r="K10" i="5" s="1"/>
  <c r="I9" i="5"/>
  <c r="H9" i="5"/>
  <c r="G10" i="5"/>
  <c r="L9" i="5" s="1"/>
  <c r="F10" i="5"/>
  <c r="K9" i="5" s="1"/>
  <c r="M9" i="5" s="1"/>
  <c r="I8" i="5"/>
  <c r="H8" i="5"/>
  <c r="G9" i="5"/>
  <c r="L8" i="5" s="1"/>
  <c r="F9" i="5"/>
  <c r="K8" i="5" s="1"/>
  <c r="M8" i="5" s="1"/>
  <c r="I7" i="5"/>
  <c r="H7" i="5"/>
  <c r="J7" i="5" s="1"/>
  <c r="G8" i="5"/>
  <c r="L7" i="5" s="1"/>
  <c r="F8" i="5"/>
  <c r="K7" i="5" s="1"/>
  <c r="M7" i="5" s="1"/>
  <c r="I6" i="5"/>
  <c r="H6" i="5"/>
  <c r="J6" i="5" s="1"/>
  <c r="G7" i="5"/>
  <c r="L6" i="5" s="1"/>
  <c r="F7" i="5"/>
  <c r="K6" i="5" s="1"/>
  <c r="G6" i="5"/>
  <c r="F6" i="5"/>
  <c r="I5" i="5"/>
  <c r="H5" i="5"/>
  <c r="G5" i="5"/>
  <c r="L5" i="5" s="1"/>
  <c r="F5" i="5"/>
  <c r="K5" i="5" s="1"/>
  <c r="I4" i="5"/>
  <c r="H4" i="5"/>
  <c r="J4" i="5" s="1"/>
  <c r="G4" i="5"/>
  <c r="L4" i="5" s="1"/>
  <c r="F4" i="5"/>
  <c r="K4" i="5" s="1"/>
  <c r="I3" i="5"/>
  <c r="H3" i="5"/>
  <c r="J3" i="5" s="1"/>
  <c r="G3" i="5"/>
  <c r="L3" i="5" s="1"/>
  <c r="F3" i="5"/>
  <c r="K3" i="5" s="1"/>
  <c r="I2" i="5"/>
  <c r="H2" i="5"/>
  <c r="J2" i="5" s="1"/>
  <c r="G2" i="5"/>
  <c r="L2" i="5" s="1"/>
  <c r="F2" i="5"/>
  <c r="K2" i="5" s="1"/>
  <c r="I28" i="1"/>
  <c r="I24" i="1"/>
  <c r="I20" i="1"/>
  <c r="I16" i="1"/>
  <c r="I12" i="1"/>
  <c r="I9" i="1"/>
  <c r="H7" i="1"/>
  <c r="I5" i="1"/>
  <c r="I2" i="1"/>
  <c r="H2" i="1"/>
  <c r="I31" i="1" s="1"/>
  <c r="D2" i="1"/>
  <c r="H8" i="1" s="1"/>
  <c r="M4" i="5" l="1"/>
  <c r="M5" i="5"/>
  <c r="J9" i="5"/>
  <c r="M2" i="5"/>
  <c r="J5" i="5"/>
  <c r="J8" i="5"/>
  <c r="M3" i="5"/>
  <c r="M6" i="5"/>
  <c r="M10" i="5"/>
  <c r="I4" i="1"/>
  <c r="I7" i="1"/>
  <c r="I10" i="1"/>
  <c r="I13" i="1"/>
  <c r="I17" i="1"/>
  <c r="I21" i="1"/>
  <c r="I25" i="1"/>
  <c r="I29" i="1"/>
  <c r="I11" i="1"/>
  <c r="I14" i="1"/>
  <c r="I18" i="1"/>
  <c r="I22" i="1"/>
  <c r="I26" i="1"/>
  <c r="I30" i="1"/>
  <c r="I3" i="1"/>
  <c r="H4" i="1" s="1"/>
  <c r="H12" i="1" s="1"/>
  <c r="I6" i="1"/>
  <c r="I8" i="1"/>
  <c r="I15" i="1"/>
  <c r="I19" i="1"/>
  <c r="I23" i="1"/>
  <c r="I27" i="1"/>
</calcChain>
</file>

<file path=xl/sharedStrings.xml><?xml version="1.0" encoding="utf-8"?>
<sst xmlns="http://schemas.openxmlformats.org/spreadsheetml/2006/main" count="107" uniqueCount="67">
  <si>
    <t>lp.</t>
  </si>
  <si>
    <t>h[mm]</t>
  </si>
  <si>
    <t>dx[mm]</t>
  </si>
  <si>
    <t>dx_e[mm]</t>
  </si>
  <si>
    <t>h_srednie [mm]</t>
  </si>
  <si>
    <t>(x_i-x_s)^2</t>
  </si>
  <si>
    <t>1.</t>
  </si>
  <si>
    <t>2.</t>
  </si>
  <si>
    <t>typ A [mm]</t>
  </si>
  <si>
    <t>3.</t>
  </si>
  <si>
    <t>4.</t>
  </si>
  <si>
    <t>5.</t>
  </si>
  <si>
    <t>typ B [mm]</t>
  </si>
  <si>
    <t>6.</t>
  </si>
  <si>
    <t>7.</t>
  </si>
  <si>
    <t>8.</t>
  </si>
  <si>
    <t>9.</t>
  </si>
  <si>
    <t>10.</t>
  </si>
  <si>
    <t>niepewnosc całkowita [mm]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</si>
  <si>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</si>
  <si>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</si>
  <si>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</si>
  <si>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</si>
  <si>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</si>
  <si>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</si>
  <si>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</si>
  <si>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</si>
  <si>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</si>
  <si>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</si>
  <si>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</si>
  <si>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</si>
  <si>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</si>
  <si>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</si>
  <si>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</si>
  <si>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</si>
  <si>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</si>
  <si>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</si>
  <si>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</si>
  <si>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</si>
  <si>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długość (a) [cm]</t>
  </si>
  <si>
    <t>szerokość (b) [cm]</t>
  </si>
  <si>
    <t>R[cm]</t>
  </si>
  <si>
    <t>r[cm]</t>
  </si>
  <si>
    <t>H[cm]</t>
  </si>
  <si>
    <t>h [cm]</t>
  </si>
  <si>
    <t>U</t>
  </si>
  <si>
    <t>I</t>
  </si>
  <si>
    <t>ZU</t>
  </si>
  <si>
    <t>ZI</t>
  </si>
  <si>
    <t>dU</t>
  </si>
  <si>
    <t>dI</t>
  </si>
  <si>
    <t>U[V]</t>
  </si>
  <si>
    <t>I[A]</t>
  </si>
  <si>
    <t>dU[V]</t>
  </si>
  <si>
    <t>dI[A]</t>
  </si>
  <si>
    <t xml:space="preserve"> </t>
  </si>
  <si>
    <t>Opor</t>
  </si>
  <si>
    <t>R</t>
  </si>
  <si>
    <t>dR</t>
  </si>
  <si>
    <t>R1</t>
  </si>
  <si>
    <t>R2</t>
  </si>
  <si>
    <t>R3</t>
  </si>
  <si>
    <t>dUU</t>
  </si>
  <si>
    <t>dII</t>
  </si>
  <si>
    <t>II</t>
  </si>
  <si>
    <t>UU</t>
  </si>
  <si>
    <t>niepewnosc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</si>
</sst>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b/>
      <sz val="10"/>
      <color rgb="FF000000"/>
      <name val="Czcionka tekstu podstawowego"/>
      <family val="2"/>
      <charset val="238"/>
    </font>
    <font>
      <sz val="10"/>
      <color rgb="FFFFFFFF"/>
      <name val="Czcionka tekstu podstawowego"/>
      <family val="2"/>
      <charset val="238"/>
    </font>
    <font>
      <sz val="10"/>
      <color rgb="FFCC0000"/>
      <name val="Czcionka tekstu podstawowego"/>
      <family val="2"/>
      <charset val="238"/>
    </font>
    <font>
      <b/>
      <sz val="10"/>
      <color rgb="FFFFFFFF"/>
      <name val="Czcionka tekstu podstawowego"/>
      <family val="2"/>
      <charset val="238"/>
    </font>
    <font>
      <i/>
      <sz val="10"/>
      <color rgb="FF808080"/>
      <name val="Czcionka tekstu podstawowego"/>
      <family val="2"/>
      <charset val="238"/>
    </font>
    <font>
      <sz val="10"/>
      <color rgb="FF006600"/>
      <name val="Czcionka tekstu podstawowego"/>
      <family val="2"/>
      <charset val="238"/>
    </font>
    <font>
      <b/>
      <sz val="24"/>
      <color rgb="FF000000"/>
      <name val="Czcionka tekstu podstawowego"/>
      <family val="2"/>
      <charset val="238"/>
    </font>
    <font>
      <sz val="18"/>
      <color rgb="FF000000"/>
      <name val="Czcionka tekstu podstawowego"/>
      <family val="2"/>
      <charset val="238"/>
    </font>
    <font>
      <sz val="12"/>
      <color rgb="FF000000"/>
      <name val="Czcionka tekstu podstawowego"/>
      <family val="2"/>
      <charset val="238"/>
    </font>
    <font>
      <u/>
      <sz val="10"/>
      <color rgb="FF0000EE"/>
      <name val="Czcionka tekstu podstawowego"/>
      <family val="2"/>
      <charset val="238"/>
    </font>
    <font>
      <sz val="10"/>
      <color rgb="FF996600"/>
      <name val="Czcionka tekstu podstawowego"/>
      <family val="2"/>
      <charset val="238"/>
    </font>
    <font>
      <sz val="10"/>
      <color rgb="FF333333"/>
      <name val="Czcionka tekstu podstawowego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zcionka tekstu podstawowego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14" fillId="0" borderId="0" xfId="0" applyFont="1"/>
    <xf numFmtId="0" fontId="15" fillId="0" borderId="0" xfId="0" applyFon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ny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Grubość prostopadłościanu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errBars>
            <c:errDir val="y"/>
            <c:errBarType val="both"/>
            <c:errValType val="fixedVal"/>
            <c:noEndCap val="0"/>
            <c:val val="1.5000000000000003E-2"/>
            <c:spPr>
              <a:ln w="0">
                <a:solidFill>
                  <a:srgbClr val="000000"/>
                </a:solidFill>
                <a:prstDash val="solid"/>
                <a:round/>
              </a:ln>
            </c:spPr>
          </c:errBars>
          <c:yVal>
            <c:numRef>
              <c:f>prost_h!$B$2:$B$31</c:f>
              <c:numCache>
                <c:formatCode>General</c:formatCode>
                <c:ptCount val="30"/>
                <c:pt idx="0">
                  <c:v>3.7</c:v>
                </c:pt>
                <c:pt idx="1">
                  <c:v>3.59</c:v>
                </c:pt>
                <c:pt idx="2">
                  <c:v>3.58</c:v>
                </c:pt>
                <c:pt idx="3">
                  <c:v>3.6</c:v>
                </c:pt>
                <c:pt idx="4">
                  <c:v>3.6</c:v>
                </c:pt>
                <c:pt idx="5">
                  <c:v>3.62</c:v>
                </c:pt>
                <c:pt idx="6">
                  <c:v>3.58</c:v>
                </c:pt>
                <c:pt idx="7">
                  <c:v>3.6</c:v>
                </c:pt>
                <c:pt idx="8">
                  <c:v>3.59</c:v>
                </c:pt>
                <c:pt idx="9">
                  <c:v>3.58</c:v>
                </c:pt>
                <c:pt idx="10">
                  <c:v>3.59</c:v>
                </c:pt>
                <c:pt idx="11">
                  <c:v>3.59</c:v>
                </c:pt>
                <c:pt idx="12">
                  <c:v>3.58</c:v>
                </c:pt>
                <c:pt idx="13">
                  <c:v>3.6</c:v>
                </c:pt>
                <c:pt idx="14">
                  <c:v>3.64</c:v>
                </c:pt>
                <c:pt idx="15">
                  <c:v>3.71</c:v>
                </c:pt>
                <c:pt idx="16">
                  <c:v>3.57</c:v>
                </c:pt>
                <c:pt idx="17">
                  <c:v>3.58</c:v>
                </c:pt>
                <c:pt idx="18">
                  <c:v>3.62</c:v>
                </c:pt>
                <c:pt idx="19">
                  <c:v>3.57</c:v>
                </c:pt>
                <c:pt idx="20">
                  <c:v>3.57</c:v>
                </c:pt>
                <c:pt idx="21">
                  <c:v>3.57</c:v>
                </c:pt>
                <c:pt idx="22">
                  <c:v>3.58</c:v>
                </c:pt>
                <c:pt idx="23">
                  <c:v>3.58</c:v>
                </c:pt>
                <c:pt idx="24">
                  <c:v>3.71</c:v>
                </c:pt>
                <c:pt idx="25">
                  <c:v>3.6</c:v>
                </c:pt>
                <c:pt idx="26">
                  <c:v>3.68</c:v>
                </c:pt>
                <c:pt idx="27">
                  <c:v>3.6</c:v>
                </c:pt>
                <c:pt idx="28">
                  <c:v>3.57</c:v>
                </c:pt>
                <c:pt idx="29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5-46D3-9D11-9353D65C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2351"/>
        <c:axId val="889387759"/>
      </c:scatterChart>
      <c:valAx>
        <c:axId val="8893877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Grubość [mm]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889382351"/>
        <c:crossesAt val="0"/>
        <c:crossBetween val="midCat"/>
      </c:valAx>
      <c:valAx>
        <c:axId val="889382351"/>
        <c:scaling>
          <c:orientation val="minMax"/>
          <c:max val="3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Nr. pomiaru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889387759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Głębokość wydrążonego walca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walec_h!$B$1:$B$1</c:f>
              <c:strCache>
                <c:ptCount val="1"/>
                <c:pt idx="0">
                  <c:v>h [cm]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D813-4F93-B32E-F1C661D4417B}"/>
              </c:ext>
            </c:extLst>
          </c:dPt>
          <c:errBars>
            <c:errDir val="y"/>
            <c:errBarType val="both"/>
            <c:errValType val="fixedVal"/>
            <c:noEndCap val="0"/>
            <c:val val="2.0000000000000005E-3"/>
            <c:spPr>
              <a:ln w="0">
                <a:solidFill>
                  <a:srgbClr val="000000"/>
                </a:solidFill>
                <a:prstDash val="solid"/>
                <a:round/>
              </a:ln>
            </c:spPr>
          </c:errBars>
          <c:yVal>
            <c:numRef>
              <c:f>walec_h!$B$2:$B$11</c:f>
              <c:numCache>
                <c:formatCode>General</c:formatCode>
                <c:ptCount val="10"/>
                <c:pt idx="0">
                  <c:v>2.004</c:v>
                </c:pt>
                <c:pt idx="1">
                  <c:v>2.008</c:v>
                </c:pt>
                <c:pt idx="2">
                  <c:v>2.04</c:v>
                </c:pt>
                <c:pt idx="3">
                  <c:v>2.02</c:v>
                </c:pt>
                <c:pt idx="4">
                  <c:v>2.0099999999999998</c:v>
                </c:pt>
                <c:pt idx="5">
                  <c:v>2.0219999999999998</c:v>
                </c:pt>
                <c:pt idx="6">
                  <c:v>2.06</c:v>
                </c:pt>
                <c:pt idx="7">
                  <c:v>2.0819999999999999</c:v>
                </c:pt>
                <c:pt idx="8">
                  <c:v>2.0099999999999998</c:v>
                </c:pt>
                <c:pt idx="9">
                  <c:v>2.0019999999999998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8-4E5E-985D-52696BEA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1935"/>
        <c:axId val="889378607"/>
      </c:scatterChart>
      <c:valAx>
        <c:axId val="889378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Wartość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889381935"/>
        <c:crossesAt val="0"/>
        <c:crossBetween val="midCat"/>
      </c:valAx>
      <c:valAx>
        <c:axId val="88938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Nr pomiaru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889378607"/>
        <c:crossesAt val="0"/>
        <c:crossBetween val="midCat"/>
        <c:majorUnit val="1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Zależność napięcia od natężenia prądu na oporniku R4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'R4'!$H$1:$H$1</c:f>
              <c:strCache>
                <c:ptCount val="1"/>
                <c:pt idx="0">
                  <c:v>UU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'R4'!$I$2:$I$10</c:f>
              <c:numCache>
                <c:formatCode>General</c:formatCode>
                <c:ptCount val="9"/>
                <c:pt idx="0">
                  <c:v>6.0399999999999995E-2</c:v>
                </c:pt>
                <c:pt idx="1">
                  <c:v>5.3899999999999997E-2</c:v>
                </c:pt>
                <c:pt idx="2">
                  <c:v>4.8100000000000004E-2</c:v>
                </c:pt>
                <c:pt idx="3">
                  <c:v>4.19E-2</c:v>
                </c:pt>
                <c:pt idx="4">
                  <c:v>3.0100000000000002E-2</c:v>
                </c:pt>
                <c:pt idx="5">
                  <c:v>2.3899999999999998E-2</c:v>
                </c:pt>
                <c:pt idx="6">
                  <c:v>1.7500000000000002E-2</c:v>
                </c:pt>
                <c:pt idx="7">
                  <c:v>1.188E-2</c:v>
                </c:pt>
                <c:pt idx="8">
                  <c:v>5.6100000000000004E-3</c:v>
                </c:pt>
              </c:numCache>
            </c:numRef>
          </c:xVal>
          <c:yVal>
            <c:numRef>
              <c:f>'R4'!$H$2:$H$10</c:f>
              <c:numCache>
                <c:formatCode>General</c:formatCode>
                <c:ptCount val="9"/>
                <c:pt idx="0">
                  <c:v>23</c:v>
                </c:pt>
                <c:pt idx="1">
                  <c:v>21</c:v>
                </c:pt>
                <c:pt idx="2">
                  <c:v>18.5</c:v>
                </c:pt>
                <c:pt idx="3">
                  <c:v>16</c:v>
                </c:pt>
                <c:pt idx="4">
                  <c:v>11.5</c:v>
                </c:pt>
                <c:pt idx="5">
                  <c:v>9.1999999999999993</c:v>
                </c:pt>
                <c:pt idx="6">
                  <c:v>6.8</c:v>
                </c:pt>
                <c:pt idx="7">
                  <c:v>4.5999999999999996</c:v>
                </c:pt>
                <c:pt idx="8">
                  <c:v>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0-4CDF-811B-DE9D276C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94415"/>
        <c:axId val="889387343"/>
      </c:scatterChart>
      <c:valAx>
        <c:axId val="8893873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Napięcie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889394415"/>
        <c:crossesAt val="0"/>
        <c:crossBetween val="midCat"/>
      </c:valAx>
      <c:valAx>
        <c:axId val="889394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Natężenie [A]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889387343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828720" y="1726560"/>
    <xdr:ext cx="5761440" cy="324108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410F7B-F898-4730-8F40-02939962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157720" y="230760"/>
    <xdr:ext cx="5754600" cy="323280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C7E339-A29F-4C68-917F-8E482475C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994480" y="2876400"/>
    <xdr:ext cx="5756400" cy="32407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738313-0768-4742-96A5-9DF9E012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zoomScale="85" zoomScaleNormal="85" workbookViewId="0">
      <selection activeCell="N29" sqref="N29"/>
    </sheetView>
  </sheetViews>
  <sheetFormatPr defaultRowHeight="14.25"/>
  <cols>
    <col min="1" max="7" width="9" customWidth="1"/>
    <col min="8" max="8" width="26.75" customWidth="1"/>
    <col min="9" max="9" width="13.375" customWidth="1"/>
    <col min="10" max="64" width="9" customWidth="1"/>
  </cols>
  <sheetData>
    <row r="1" spans="1:9" ht="15">
      <c r="A1" s="1" t="s">
        <v>0</v>
      </c>
      <c r="B1" s="1" t="s">
        <v>1</v>
      </c>
      <c r="C1" t="s">
        <v>2</v>
      </c>
      <c r="D1" t="s">
        <v>3</v>
      </c>
      <c r="H1" t="s">
        <v>4</v>
      </c>
      <c r="I1" t="s">
        <v>5</v>
      </c>
    </row>
    <row r="2" spans="1:9" ht="15">
      <c r="A2" s="1" t="s">
        <v>6</v>
      </c>
      <c r="B2" s="1">
        <v>3.7</v>
      </c>
      <c r="C2">
        <v>0.01</v>
      </c>
      <c r="D2">
        <f>C2/2</f>
        <v>5.0000000000000001E-3</v>
      </c>
      <c r="H2">
        <f>AVERAGE(B2:B31)</f>
        <v>3.6053333333333328</v>
      </c>
      <c r="I2">
        <f t="shared" ref="I2:I31" si="0">POWER(B2-$H$2, 2)</f>
        <v>8.9617777777779052E-3</v>
      </c>
    </row>
    <row r="3" spans="1:9" ht="15">
      <c r="A3" s="1" t="s">
        <v>7</v>
      </c>
      <c r="B3" s="1">
        <v>3.59</v>
      </c>
      <c r="H3" t="s">
        <v>8</v>
      </c>
      <c r="I3">
        <f t="shared" si="0"/>
        <v>2.3511111111110017E-4</v>
      </c>
    </row>
    <row r="4" spans="1:9" ht="15">
      <c r="A4" s="1" t="s">
        <v>9</v>
      </c>
      <c r="B4" s="1">
        <v>3.58</v>
      </c>
      <c r="H4">
        <f>SQRT(SUM(I2:I31)/30/29)</f>
        <v>7.5769361674639883E-3</v>
      </c>
      <c r="I4">
        <f t="shared" si="0"/>
        <v>6.4177777777774895E-4</v>
      </c>
    </row>
    <row r="5" spans="1:9" ht="15">
      <c r="A5" s="1" t="s">
        <v>10</v>
      </c>
      <c r="B5" s="1">
        <v>3.6</v>
      </c>
      <c r="I5">
        <f t="shared" si="0"/>
        <v>2.8444444444438179E-5</v>
      </c>
    </row>
    <row r="6" spans="1:9" ht="15">
      <c r="A6" s="1" t="s">
        <v>11</v>
      </c>
      <c r="B6" s="1">
        <v>3.6</v>
      </c>
      <c r="H6" t="s">
        <v>12</v>
      </c>
      <c r="I6">
        <f t="shared" si="0"/>
        <v>2.8444444444438179E-5</v>
      </c>
    </row>
    <row r="7" spans="1:9" ht="15">
      <c r="A7" s="1" t="s">
        <v>13</v>
      </c>
      <c r="B7" s="1">
        <v>3.62</v>
      </c>
      <c r="H7">
        <f>$C$2/SQRT(3)</f>
        <v>5.773502691896258E-3</v>
      </c>
      <c r="I7">
        <f t="shared" si="0"/>
        <v>2.1511111111112885E-4</v>
      </c>
    </row>
    <row r="8" spans="1:9" ht="15">
      <c r="A8" s="1" t="s">
        <v>14</v>
      </c>
      <c r="B8" s="1">
        <v>3.58</v>
      </c>
      <c r="H8">
        <f>$D$2/SQRT(3)</f>
        <v>2.886751345948129E-3</v>
      </c>
      <c r="I8">
        <f t="shared" si="0"/>
        <v>6.4177777777774895E-4</v>
      </c>
    </row>
    <row r="9" spans="1:9" ht="15">
      <c r="A9" s="1" t="s">
        <v>15</v>
      </c>
      <c r="B9" s="1">
        <v>3.6</v>
      </c>
      <c r="I9">
        <f t="shared" si="0"/>
        <v>2.8444444444438179E-5</v>
      </c>
    </row>
    <row r="10" spans="1:9" ht="15">
      <c r="A10" s="1" t="s">
        <v>16</v>
      </c>
      <c r="B10" s="1">
        <v>3.59</v>
      </c>
      <c r="I10">
        <f t="shared" si="0"/>
        <v>2.3511111111110017E-4</v>
      </c>
    </row>
    <row r="11" spans="1:9" ht="15">
      <c r="A11" s="1" t="s">
        <v>17</v>
      </c>
      <c r="B11" s="1">
        <v>3.58</v>
      </c>
      <c r="H11" t="s">
        <v>18</v>
      </c>
      <c r="I11">
        <f t="shared" si="0"/>
        <v>6.4177777777774895E-4</v>
      </c>
    </row>
    <row r="12" spans="1:9" ht="15">
      <c r="A12" s="1" t="s">
        <v>19</v>
      </c>
      <c r="B12" s="1">
        <v>3.59</v>
      </c>
      <c r="H12">
        <f>SQRT($H$4^2 + $H$7^2 + $H$8^2)</f>
        <v>9.9537243458160188E-3</v>
      </c>
      <c r="I12">
        <f t="shared" si="0"/>
        <v>2.3511111111110017E-4</v>
      </c>
    </row>
    <row r="13" spans="1:9" ht="15">
      <c r="A13" s="1" t="s">
        <v>20</v>
      </c>
      <c r="B13" s="1">
        <v>3.59</v>
      </c>
      <c r="I13">
        <f t="shared" si="0"/>
        <v>2.3511111111110017E-4</v>
      </c>
    </row>
    <row r="14" spans="1:9" ht="15">
      <c r="A14" s="1" t="s">
        <v>21</v>
      </c>
      <c r="B14" s="1">
        <v>3.58</v>
      </c>
      <c r="I14">
        <f t="shared" si="0"/>
        <v>6.4177777777774895E-4</v>
      </c>
    </row>
    <row r="15" spans="1:9" ht="15">
      <c r="A15" s="1" t="s">
        <v>22</v>
      </c>
      <c r="B15" s="1">
        <v>3.6</v>
      </c>
      <c r="I15">
        <f t="shared" si="0"/>
        <v>2.8444444444438179E-5</v>
      </c>
    </row>
    <row r="16" spans="1:9" ht="15">
      <c r="A16" s="1" t="s">
        <v>23</v>
      </c>
      <c r="B16" s="1">
        <v>3.64</v>
      </c>
      <c r="I16">
        <f t="shared" si="0"/>
        <v>1.2017777777778209E-3</v>
      </c>
    </row>
    <row r="17" spans="1:9" ht="15">
      <c r="A17" s="1" t="s">
        <v>24</v>
      </c>
      <c r="B17" s="1">
        <v>3.71</v>
      </c>
      <c r="I17">
        <f t="shared" si="0"/>
        <v>1.0955111111111209E-2</v>
      </c>
    </row>
    <row r="18" spans="1:9" ht="15">
      <c r="A18" s="1" t="s">
        <v>25</v>
      </c>
      <c r="B18" s="1">
        <v>3.57</v>
      </c>
      <c r="I18">
        <f t="shared" si="0"/>
        <v>1.2484444444444205E-3</v>
      </c>
    </row>
    <row r="19" spans="1:9" ht="15">
      <c r="A19" s="1" t="s">
        <v>26</v>
      </c>
      <c r="B19" s="1">
        <v>3.58</v>
      </c>
      <c r="I19">
        <f t="shared" si="0"/>
        <v>6.4177777777774895E-4</v>
      </c>
    </row>
    <row r="20" spans="1:9" ht="15">
      <c r="A20" s="1" t="s">
        <v>27</v>
      </c>
      <c r="B20" s="1">
        <v>3.62</v>
      </c>
      <c r="I20">
        <f t="shared" si="0"/>
        <v>2.1511111111112885E-4</v>
      </c>
    </row>
    <row r="21" spans="1:9" ht="15">
      <c r="A21" s="1" t="s">
        <v>28</v>
      </c>
      <c r="B21" s="1">
        <v>3.57</v>
      </c>
      <c r="I21">
        <f t="shared" si="0"/>
        <v>1.2484444444444205E-3</v>
      </c>
    </row>
    <row r="22" spans="1:9" ht="15">
      <c r="A22" s="1" t="s">
        <v>29</v>
      </c>
      <c r="B22" s="1">
        <v>3.57</v>
      </c>
      <c r="I22">
        <f t="shared" si="0"/>
        <v>1.2484444444444205E-3</v>
      </c>
    </row>
    <row r="23" spans="1:9" ht="15">
      <c r="A23" s="1" t="s">
        <v>30</v>
      </c>
      <c r="B23" s="1">
        <v>3.57</v>
      </c>
      <c r="I23">
        <f t="shared" si="0"/>
        <v>1.2484444444444205E-3</v>
      </c>
    </row>
    <row r="24" spans="1:9" ht="15">
      <c r="A24" s="1" t="s">
        <v>31</v>
      </c>
      <c r="B24" s="1">
        <v>3.58</v>
      </c>
      <c r="I24">
        <f t="shared" si="0"/>
        <v>6.4177777777774895E-4</v>
      </c>
    </row>
    <row r="25" spans="1:9" ht="15">
      <c r="A25" s="1" t="s">
        <v>32</v>
      </c>
      <c r="B25" s="1">
        <v>3.58</v>
      </c>
      <c r="I25">
        <f t="shared" si="0"/>
        <v>6.4177777777774895E-4</v>
      </c>
    </row>
    <row r="26" spans="1:9" ht="15">
      <c r="A26" s="1" t="s">
        <v>33</v>
      </c>
      <c r="B26" s="1">
        <v>3.71</v>
      </c>
      <c r="I26">
        <f t="shared" si="0"/>
        <v>1.0955111111111209E-2</v>
      </c>
    </row>
    <row r="27" spans="1:9" ht="15">
      <c r="A27" s="1" t="s">
        <v>34</v>
      </c>
      <c r="B27" s="1">
        <v>3.6</v>
      </c>
      <c r="I27">
        <f t="shared" si="0"/>
        <v>2.8444444444438179E-5</v>
      </c>
    </row>
    <row r="28" spans="1:9" ht="15">
      <c r="A28" s="1" t="s">
        <v>35</v>
      </c>
      <c r="B28" s="1">
        <v>3.68</v>
      </c>
      <c r="I28">
        <f t="shared" si="0"/>
        <v>5.5751111111112094E-3</v>
      </c>
    </row>
    <row r="29" spans="1:9" ht="15">
      <c r="A29" s="1" t="s">
        <v>36</v>
      </c>
      <c r="B29" s="1">
        <v>3.6</v>
      </c>
      <c r="I29">
        <f t="shared" si="0"/>
        <v>2.8444444444438179E-5</v>
      </c>
    </row>
    <row r="30" spans="1:9" ht="15">
      <c r="A30" s="1" t="s">
        <v>37</v>
      </c>
      <c r="B30" s="1">
        <v>3.57</v>
      </c>
      <c r="I30">
        <f t="shared" si="0"/>
        <v>1.2484444444444205E-3</v>
      </c>
    </row>
    <row r="31" spans="1:9" ht="15">
      <c r="A31" s="1" t="s">
        <v>38</v>
      </c>
      <c r="B31" s="1">
        <v>3.61</v>
      </c>
      <c r="I31">
        <f t="shared" si="0"/>
        <v>2.1777777777781272E-5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defaultRowHeight="14.25"/>
  <cols>
    <col min="1" max="1" width="9" customWidth="1"/>
    <col min="2" max="2" width="10.625" customWidth="1"/>
    <col min="3" max="3" width="13.375" customWidth="1"/>
    <col min="4" max="64" width="9" customWidth="1"/>
  </cols>
  <sheetData>
    <row r="1" spans="1:5" ht="15">
      <c r="A1" s="1" t="s">
        <v>0</v>
      </c>
      <c r="B1" s="1" t="s">
        <v>39</v>
      </c>
      <c r="C1" s="1" t="s">
        <v>40</v>
      </c>
      <c r="E1" t="s">
        <v>2</v>
      </c>
    </row>
    <row r="2" spans="1:5" ht="15">
      <c r="A2" s="1">
        <v>1</v>
      </c>
      <c r="B2" s="1">
        <v>3.9860000000000002</v>
      </c>
      <c r="C2" s="1">
        <v>2.944</v>
      </c>
      <c r="E2">
        <v>0.02</v>
      </c>
    </row>
    <row r="3" spans="1:5" ht="15">
      <c r="A3" s="1">
        <v>2</v>
      </c>
      <c r="B3" s="1">
        <v>3.99</v>
      </c>
      <c r="C3" s="1">
        <v>2.9380000000000002</v>
      </c>
    </row>
    <row r="4" spans="1:5" ht="15">
      <c r="A4" s="1">
        <v>3</v>
      </c>
      <c r="B4" s="1">
        <v>3.976</v>
      </c>
      <c r="C4" s="1">
        <v>2.9359999999999999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/>
  </sheetViews>
  <sheetFormatPr defaultRowHeight="14.25"/>
  <cols>
    <col min="1" max="64" width="9" customWidth="1"/>
  </cols>
  <sheetData>
    <row r="1" spans="1:6" ht="15">
      <c r="A1" s="1" t="s">
        <v>0</v>
      </c>
      <c r="B1" s="1" t="s">
        <v>41</v>
      </c>
      <c r="C1" s="1" t="s">
        <v>42</v>
      </c>
      <c r="D1" s="1" t="s">
        <v>43</v>
      </c>
      <c r="F1" t="s">
        <v>2</v>
      </c>
    </row>
    <row r="2" spans="1:6" ht="15">
      <c r="A2" s="1" t="s">
        <v>6</v>
      </c>
      <c r="B2" s="1">
        <v>3.0139999999999998</v>
      </c>
      <c r="C2" s="1">
        <v>1.1299999999999999</v>
      </c>
      <c r="D2" s="1">
        <v>3.988</v>
      </c>
      <c r="F2">
        <v>0.02</v>
      </c>
    </row>
    <row r="3" spans="1:6" ht="15">
      <c r="A3" s="1" t="s">
        <v>7</v>
      </c>
      <c r="B3" s="1">
        <v>3.012</v>
      </c>
      <c r="C3" s="1">
        <v>1.1819999999999999</v>
      </c>
      <c r="D3" s="1">
        <v>3.98</v>
      </c>
    </row>
    <row r="4" spans="1:6" ht="15">
      <c r="A4" s="1" t="s">
        <v>9</v>
      </c>
      <c r="B4" s="1">
        <v>3.012</v>
      </c>
      <c r="C4" s="1">
        <v>1.1299999999999999</v>
      </c>
      <c r="D4" s="1">
        <v>3.996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zoomScale="145" zoomScaleNormal="145" workbookViewId="0"/>
  </sheetViews>
  <sheetFormatPr defaultRowHeight="14.25"/>
  <cols>
    <col min="1" max="64" width="9" customWidth="1"/>
  </cols>
  <sheetData>
    <row r="1" spans="1:2" ht="15">
      <c r="A1" s="1" t="s">
        <v>0</v>
      </c>
      <c r="B1" s="1" t="s">
        <v>44</v>
      </c>
    </row>
    <row r="2" spans="1:2" ht="15">
      <c r="A2" s="1" t="s">
        <v>6</v>
      </c>
      <c r="B2" s="1">
        <v>2.004</v>
      </c>
    </row>
    <row r="3" spans="1:2" ht="15">
      <c r="A3" s="1" t="s">
        <v>7</v>
      </c>
      <c r="B3" s="1">
        <v>2.008</v>
      </c>
    </row>
    <row r="4" spans="1:2" ht="15">
      <c r="A4" s="1" t="s">
        <v>9</v>
      </c>
      <c r="B4" s="1">
        <v>2.04</v>
      </c>
    </row>
    <row r="5" spans="1:2" ht="15">
      <c r="A5" s="1" t="s">
        <v>10</v>
      </c>
      <c r="B5" s="1">
        <v>2.02</v>
      </c>
    </row>
    <row r="6" spans="1:2" ht="15">
      <c r="A6" s="1" t="s">
        <v>11</v>
      </c>
      <c r="B6" s="1">
        <v>2.0099999999999998</v>
      </c>
    </row>
    <row r="7" spans="1:2" ht="15">
      <c r="A7" s="1" t="s">
        <v>13</v>
      </c>
      <c r="B7" s="1">
        <v>2.0219999999999998</v>
      </c>
    </row>
    <row r="8" spans="1:2" ht="15">
      <c r="A8" s="1" t="s">
        <v>14</v>
      </c>
      <c r="B8" s="1">
        <v>2.06</v>
      </c>
    </row>
    <row r="9" spans="1:2" ht="15">
      <c r="A9" s="1" t="s">
        <v>15</v>
      </c>
      <c r="B9" s="1">
        <v>2.0819999999999999</v>
      </c>
    </row>
    <row r="10" spans="1:2" ht="15">
      <c r="A10" s="1" t="s">
        <v>16</v>
      </c>
      <c r="B10" s="1">
        <v>2.0099999999999998</v>
      </c>
    </row>
    <row r="11" spans="1:2" ht="15">
      <c r="A11" s="1" t="s">
        <v>17</v>
      </c>
      <c r="B11" s="1">
        <v>2.0019999999999998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tabSelected="1" topLeftCell="D1" workbookViewId="0">
      <selection activeCell="O5" sqref="O5"/>
    </sheetView>
  </sheetViews>
  <sheetFormatPr defaultRowHeight="14.25"/>
  <cols>
    <col min="1" max="17" width="9" customWidth="1"/>
    <col min="18" max="18" width="44.625" customWidth="1"/>
    <col min="19" max="19" width="19.75" customWidth="1"/>
    <col min="20" max="64" width="9" customWidth="1"/>
  </cols>
  <sheetData>
    <row r="1" spans="1:14" ht="15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t="s">
        <v>49</v>
      </c>
      <c r="G1" t="s">
        <v>50</v>
      </c>
      <c r="H1" t="s">
        <v>65</v>
      </c>
      <c r="I1" t="s">
        <v>64</v>
      </c>
      <c r="J1" t="s">
        <v>57</v>
      </c>
      <c r="K1" t="s">
        <v>62</v>
      </c>
      <c r="L1" t="s">
        <v>63</v>
      </c>
      <c r="M1" s="2" t="s">
        <v>66</v>
      </c>
    </row>
    <row r="2" spans="1:14" ht="15">
      <c r="A2" s="1" t="s">
        <v>6</v>
      </c>
      <c r="B2" s="1">
        <v>23</v>
      </c>
      <c r="C2" s="1">
        <v>60.4</v>
      </c>
      <c r="D2" s="1">
        <v>30</v>
      </c>
      <c r="E2" s="1">
        <v>200</v>
      </c>
      <c r="F2">
        <f t="shared" ref="F2:F11" si="0">D2*0.01</f>
        <v>0.3</v>
      </c>
      <c r="G2">
        <f t="shared" ref="G2:G8" si="1">0.012 * C2 + 0.1</f>
        <v>0.82479999999999998</v>
      </c>
      <c r="H2">
        <f>B2</f>
        <v>23</v>
      </c>
      <c r="I2">
        <f>C2/1000</f>
        <v>6.0399999999999995E-2</v>
      </c>
      <c r="J2">
        <f t="shared" ref="J2:J5" si="2">H2/I2</f>
        <v>380.794701986755</v>
      </c>
      <c r="K2">
        <f>F2</f>
        <v>0.3</v>
      </c>
      <c r="L2">
        <f>G2*0.001</f>
        <v>8.2479999999999999E-4</v>
      </c>
      <c r="M2">
        <f t="shared" ref="M2:M5" si="3">SQRT((K2/I2/SQRT(3))^2+(H2*L2/I2/I2/SQRT(3))^2)</f>
        <v>4.1517016347248799</v>
      </c>
    </row>
    <row r="3" spans="1:14" ht="15">
      <c r="A3" s="1" t="s">
        <v>7</v>
      </c>
      <c r="B3" s="1">
        <v>21</v>
      </c>
      <c r="C3" s="1">
        <v>53.9</v>
      </c>
      <c r="D3" s="1">
        <v>30</v>
      </c>
      <c r="E3" s="1">
        <v>200</v>
      </c>
      <c r="F3">
        <f t="shared" si="0"/>
        <v>0.3</v>
      </c>
      <c r="G3">
        <f t="shared" si="1"/>
        <v>0.74680000000000002</v>
      </c>
      <c r="H3">
        <f>B3</f>
        <v>21</v>
      </c>
      <c r="I3">
        <f>C3/1000</f>
        <v>5.3899999999999997E-2</v>
      </c>
      <c r="J3">
        <f t="shared" si="2"/>
        <v>389.61038961038963</v>
      </c>
      <c r="K3">
        <f>F3</f>
        <v>0.3</v>
      </c>
      <c r="L3">
        <f>G3*0.001</f>
        <v>7.4680000000000005E-4</v>
      </c>
      <c r="M3">
        <f t="shared" si="3"/>
        <v>4.4765687058738983</v>
      </c>
      <c r="N3" t="s">
        <v>55</v>
      </c>
    </row>
    <row r="4" spans="1:14" ht="15">
      <c r="A4" s="1" t="s">
        <v>9</v>
      </c>
      <c r="B4" s="1">
        <v>18.5</v>
      </c>
      <c r="C4" s="1">
        <v>48.1</v>
      </c>
      <c r="D4" s="1">
        <v>30</v>
      </c>
      <c r="E4" s="1">
        <v>200</v>
      </c>
      <c r="F4">
        <f t="shared" si="0"/>
        <v>0.3</v>
      </c>
      <c r="G4">
        <f t="shared" si="1"/>
        <v>0.67720000000000002</v>
      </c>
      <c r="H4">
        <f>B4</f>
        <v>18.5</v>
      </c>
      <c r="I4">
        <f>C4/1000</f>
        <v>4.8100000000000004E-2</v>
      </c>
      <c r="J4">
        <f t="shared" si="2"/>
        <v>384.61538461538458</v>
      </c>
      <c r="K4">
        <f>F4</f>
        <v>0.3</v>
      </c>
      <c r="L4">
        <f>G4*0.001</f>
        <v>6.7720000000000009E-4</v>
      </c>
      <c r="M4">
        <f t="shared" si="3"/>
        <v>4.7687342995914062</v>
      </c>
    </row>
    <row r="5" spans="1:14" ht="15">
      <c r="A5" s="1" t="s">
        <v>10</v>
      </c>
      <c r="B5" s="1">
        <v>16</v>
      </c>
      <c r="C5" s="1">
        <v>41.9</v>
      </c>
      <c r="D5" s="1">
        <v>30</v>
      </c>
      <c r="E5" s="1">
        <v>200</v>
      </c>
      <c r="F5">
        <f t="shared" si="0"/>
        <v>0.3</v>
      </c>
      <c r="G5">
        <f t="shared" si="1"/>
        <v>0.6028</v>
      </c>
      <c r="H5">
        <f>B5</f>
        <v>16</v>
      </c>
      <c r="I5">
        <f>C5/1000</f>
        <v>4.19E-2</v>
      </c>
      <c r="J5">
        <f t="shared" si="2"/>
        <v>381.86157517899761</v>
      </c>
      <c r="K5">
        <f>F5</f>
        <v>0.3</v>
      </c>
      <c r="L5">
        <f>G5*0.001</f>
        <v>6.0280000000000002E-4</v>
      </c>
      <c r="M5">
        <f t="shared" si="3"/>
        <v>5.2104064484321508</v>
      </c>
    </row>
    <row r="6" spans="1:14" ht="15">
      <c r="A6" s="1" t="s">
        <v>11</v>
      </c>
      <c r="B6" s="1">
        <v>14</v>
      </c>
      <c r="C6" s="1">
        <v>46.2</v>
      </c>
      <c r="D6" s="1">
        <v>30</v>
      </c>
      <c r="E6" s="1">
        <v>200</v>
      </c>
      <c r="F6">
        <f t="shared" si="0"/>
        <v>0.3</v>
      </c>
      <c r="G6">
        <f t="shared" si="1"/>
        <v>0.65439999999999998</v>
      </c>
      <c r="H6">
        <f>B7</f>
        <v>11.5</v>
      </c>
      <c r="I6">
        <f>C7/1000</f>
        <v>3.0100000000000002E-2</v>
      </c>
      <c r="J6">
        <f>H6/I6</f>
        <v>382.05980066445181</v>
      </c>
      <c r="K6">
        <f>F7</f>
        <v>0.3</v>
      </c>
      <c r="L6">
        <f>G7*0.001</f>
        <v>4.6120000000000004E-4</v>
      </c>
      <c r="M6">
        <f>SQRT((K6/I6/SQRT(3))^2+(H6*L6/I6/I6/SQRT(3))^2)</f>
        <v>6.673484685485005</v>
      </c>
    </row>
    <row r="7" spans="1:14" ht="15">
      <c r="A7" s="1" t="s">
        <v>13</v>
      </c>
      <c r="B7" s="1">
        <v>11.5</v>
      </c>
      <c r="C7" s="1">
        <v>30.1</v>
      </c>
      <c r="D7" s="1">
        <v>30</v>
      </c>
      <c r="E7" s="1">
        <v>200</v>
      </c>
      <c r="F7">
        <f t="shared" si="0"/>
        <v>0.3</v>
      </c>
      <c r="G7">
        <f t="shared" si="1"/>
        <v>0.46120000000000005</v>
      </c>
      <c r="H7">
        <f>B8</f>
        <v>9.1999999999999993</v>
      </c>
      <c r="I7">
        <f>C8/1000</f>
        <v>2.3899999999999998E-2</v>
      </c>
      <c r="J7">
        <f>H7/I7</f>
        <v>384.93723849372384</v>
      </c>
      <c r="K7">
        <f>F8</f>
        <v>0.1</v>
      </c>
      <c r="L7">
        <f>G8*0.001</f>
        <v>3.8680000000000002E-4</v>
      </c>
      <c r="M7">
        <f>SQRT((K7/I7/SQRT(3))^2+(H7*L7/I7/I7/SQRT(3))^2)</f>
        <v>4.3327392546103809</v>
      </c>
    </row>
    <row r="8" spans="1:14" ht="15">
      <c r="A8" s="1" t="s">
        <v>14</v>
      </c>
      <c r="B8" s="1">
        <v>9.1999999999999993</v>
      </c>
      <c r="C8" s="1">
        <v>23.9</v>
      </c>
      <c r="D8" s="1">
        <v>10</v>
      </c>
      <c r="E8" s="1">
        <v>200</v>
      </c>
      <c r="F8">
        <f t="shared" si="0"/>
        <v>0.1</v>
      </c>
      <c r="G8">
        <f t="shared" si="1"/>
        <v>0.38680000000000003</v>
      </c>
      <c r="H8">
        <f>B9</f>
        <v>6.8</v>
      </c>
      <c r="I8">
        <f>C9/1000</f>
        <v>1.7500000000000002E-2</v>
      </c>
      <c r="J8">
        <f>H8/I8</f>
        <v>388.5714285714285</v>
      </c>
      <c r="K8">
        <f>F9</f>
        <v>0.1</v>
      </c>
      <c r="L8">
        <f>G9*0.001</f>
        <v>9.7500000000000012E-5</v>
      </c>
      <c r="M8">
        <f>SQRT((K8/I8/SQRT(3))^2+(H8*L8/I8/I8/SQRT(3))^2)</f>
        <v>3.527976020240096</v>
      </c>
    </row>
    <row r="9" spans="1:14" ht="15">
      <c r="A9" s="1" t="s">
        <v>15</v>
      </c>
      <c r="B9" s="1">
        <v>6.8</v>
      </c>
      <c r="C9" s="1">
        <v>17.5</v>
      </c>
      <c r="D9" s="1">
        <v>10</v>
      </c>
      <c r="E9" s="1">
        <v>20</v>
      </c>
      <c r="F9">
        <f t="shared" si="0"/>
        <v>0.1</v>
      </c>
      <c r="G9">
        <f>C9*0.005+0.01</f>
        <v>9.7500000000000003E-2</v>
      </c>
      <c r="H9">
        <f>B10</f>
        <v>4.5999999999999996</v>
      </c>
      <c r="I9">
        <f>C10/1000</f>
        <v>1.188E-2</v>
      </c>
      <c r="J9">
        <f>H9/I9</f>
        <v>387.20538720538718</v>
      </c>
      <c r="K9">
        <f>F10</f>
        <v>0.1</v>
      </c>
      <c r="L9">
        <f>G10*0.001</f>
        <v>6.9400000000000006E-5</v>
      </c>
      <c r="M9">
        <f>SQRT((K9/I9/SQRT(3))^2+(H9*L9/I9/I9/SQRT(3))^2)</f>
        <v>5.0322592415676262</v>
      </c>
    </row>
    <row r="10" spans="1:14" ht="15">
      <c r="A10" s="1" t="s">
        <v>16</v>
      </c>
      <c r="B10" s="1">
        <v>4.5999999999999996</v>
      </c>
      <c r="C10" s="1">
        <v>11.88</v>
      </c>
      <c r="D10" s="1">
        <v>10</v>
      </c>
      <c r="E10" s="1">
        <v>20</v>
      </c>
      <c r="F10">
        <f t="shared" si="0"/>
        <v>0.1</v>
      </c>
      <c r="G10">
        <f>C10*0.005+0.01</f>
        <v>6.9400000000000003E-2</v>
      </c>
      <c r="H10">
        <f>B11</f>
        <v>2.15</v>
      </c>
      <c r="I10">
        <f>C11/1000</f>
        <v>5.6100000000000004E-3</v>
      </c>
      <c r="J10">
        <f>H10/I10</f>
        <v>383.24420677361849</v>
      </c>
      <c r="K10">
        <f>F11</f>
        <v>0.03</v>
      </c>
      <c r="L10">
        <f>G11*0.001</f>
        <v>3.8050000000000003E-5</v>
      </c>
      <c r="M10">
        <f>SQRT((K10/I10/SQRT(3))^2+(H10*L10/I10/I10/SQRT(3))^2)</f>
        <v>3.4328539936345761</v>
      </c>
    </row>
    <row r="11" spans="1:14" ht="15">
      <c r="A11" s="1" t="s">
        <v>17</v>
      </c>
      <c r="B11" s="1">
        <v>2.15</v>
      </c>
      <c r="C11" s="1">
        <v>5.61</v>
      </c>
      <c r="D11" s="1">
        <v>3</v>
      </c>
      <c r="E11" s="1">
        <v>20</v>
      </c>
      <c r="F11">
        <f t="shared" si="0"/>
        <v>0.03</v>
      </c>
      <c r="G11">
        <f>C11*0.005+0.01</f>
        <v>3.805E-2</v>
      </c>
      <c r="H11">
        <v>14</v>
      </c>
      <c r="I11">
        <v>4.6200000000000005E-2</v>
      </c>
      <c r="J11">
        <v>303.030303030303</v>
      </c>
      <c r="K11">
        <v>0.3</v>
      </c>
      <c r="L11">
        <v>6.5439999999999997E-4</v>
      </c>
      <c r="M11">
        <v>4.4940418844357213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"/>
  <sheetViews>
    <sheetView workbookViewId="0"/>
  </sheetViews>
  <sheetFormatPr defaultRowHeight="14.25"/>
  <cols>
    <col min="1" max="64" width="9" customWidth="1"/>
  </cols>
  <sheetData>
    <row r="1" spans="1:15" ht="15">
      <c r="A1" s="1" t="s">
        <v>0</v>
      </c>
      <c r="B1" s="1" t="s">
        <v>56</v>
      </c>
      <c r="C1" s="1" t="s">
        <v>45</v>
      </c>
      <c r="D1" s="1" t="s">
        <v>46</v>
      </c>
      <c r="E1" s="1" t="s">
        <v>47</v>
      </c>
      <c r="F1" s="1" t="s">
        <v>48</v>
      </c>
      <c r="G1" t="s">
        <v>49</v>
      </c>
      <c r="H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57</v>
      </c>
      <c r="O1" t="s">
        <v>58</v>
      </c>
    </row>
    <row r="2" spans="1:15" ht="15">
      <c r="A2" s="1" t="s">
        <v>6</v>
      </c>
      <c r="B2" s="1" t="s">
        <v>59</v>
      </c>
      <c r="C2" s="1">
        <v>1.95</v>
      </c>
      <c r="D2" s="1">
        <v>42.6</v>
      </c>
      <c r="E2" s="1">
        <v>3</v>
      </c>
      <c r="F2" s="1">
        <v>200</v>
      </c>
      <c r="G2">
        <f>E2*0.01</f>
        <v>0.03</v>
      </c>
      <c r="H2">
        <f>0.012 * D2 + 0.1</f>
        <v>0.61119999999999997</v>
      </c>
      <c r="J2">
        <f>C2</f>
        <v>1.95</v>
      </c>
      <c r="K2">
        <f>D2/1000</f>
        <v>4.2599999999999999E-2</v>
      </c>
      <c r="L2">
        <f>G2</f>
        <v>0.03</v>
      </c>
      <c r="M2">
        <f>H2/1000</f>
        <v>6.112E-4</v>
      </c>
      <c r="N2">
        <f>J2/K2</f>
        <v>45.774647887323944</v>
      </c>
      <c r="O2">
        <f>SQRT( (L2/K2/SQRT(3))^2 + (J2*M2/K2/K2/SQRT(3))^2 )</f>
        <v>0.55595302011195324</v>
      </c>
    </row>
    <row r="3" spans="1:15" ht="15">
      <c r="A3" s="1" t="s">
        <v>7</v>
      </c>
      <c r="B3" s="1" t="s">
        <v>60</v>
      </c>
      <c r="C3" s="1">
        <v>1.55</v>
      </c>
      <c r="D3" s="1">
        <v>15.73</v>
      </c>
      <c r="E3" s="1">
        <v>3</v>
      </c>
      <c r="F3" s="1">
        <v>20</v>
      </c>
      <c r="G3">
        <f>E3*0.01</f>
        <v>0.03</v>
      </c>
      <c r="H3">
        <f>D3*0.005 + 0.01</f>
        <v>8.8649999999999993E-2</v>
      </c>
      <c r="J3">
        <f>C3</f>
        <v>1.55</v>
      </c>
      <c r="K3">
        <f>D3/1000</f>
        <v>1.5730000000000001E-2</v>
      </c>
      <c r="L3">
        <f>G3</f>
        <v>0.03</v>
      </c>
      <c r="M3">
        <f>H3/1000</f>
        <v>8.8649999999999986E-5</v>
      </c>
      <c r="N3">
        <f>J3/K3</f>
        <v>98.537825810553073</v>
      </c>
      <c r="O3">
        <f>SQRT( (L3/K3/SQRT(3))^2 + (J3*M3/K3/K3/SQRT(3))^2 )</f>
        <v>1.1468425943980323</v>
      </c>
    </row>
    <row r="4" spans="1:15" ht="15">
      <c r="A4" s="1" t="s">
        <v>9</v>
      </c>
      <c r="B4" s="1" t="s">
        <v>61</v>
      </c>
      <c r="C4" s="1">
        <v>0.74</v>
      </c>
      <c r="D4" s="1">
        <v>7.61</v>
      </c>
      <c r="E4" s="1">
        <v>1</v>
      </c>
      <c r="F4" s="1">
        <v>20</v>
      </c>
      <c r="G4">
        <f>E4*0.01</f>
        <v>0.01</v>
      </c>
      <c r="H4">
        <f>D4*0.005 + 0.01</f>
        <v>4.8050000000000002E-2</v>
      </c>
      <c r="J4">
        <f>C4</f>
        <v>0.74</v>
      </c>
      <c r="K4">
        <f>D4/1000</f>
        <v>7.6100000000000004E-3</v>
      </c>
      <c r="L4">
        <f>G4</f>
        <v>0.01</v>
      </c>
      <c r="M4">
        <f>H4/1000</f>
        <v>4.8050000000000002E-5</v>
      </c>
      <c r="N4">
        <f>J4/K4</f>
        <v>97.240473061760838</v>
      </c>
      <c r="O4">
        <f>SQRT( (L4/K4/SQRT(3))^2 + (J4*M4/K4/K4/SQRT(3))^2 )</f>
        <v>0.83740253764157502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prost_h</vt:lpstr>
      <vt:lpstr>prost_ab</vt:lpstr>
      <vt:lpstr>walec_RHr</vt:lpstr>
      <vt:lpstr>walec_h</vt:lpstr>
      <vt:lpstr>R4</vt:lpstr>
      <vt:lpstr>R123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rotten</cp:lastModifiedBy>
  <cp:revision>7</cp:revision>
  <dcterms:created xsi:type="dcterms:W3CDTF">2020-03-20T19:33:30Z</dcterms:created>
  <dcterms:modified xsi:type="dcterms:W3CDTF">2020-05-18T15:55:58Z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