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zad1" sheetId="1" state="visible" r:id="rId2"/>
    <sheet name="zad2" sheetId="2" state="visible" r:id="rId3"/>
    <sheet name="zad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<sst xmlns="http://schemas.openxmlformats.org/spreadsheetml/2006/main" count="44" uniqueCount="39">
  <si>
    <t xml:space="preserve">masa wody przed gotowaniem [g] ± 10g</t>
  </si>
  <si>
    <t xml:space="preserve">masa wody po gotowaniu [g] ± 10g</t>
  </si>
  <si>
    <t xml:space="preserve">temperatura przed [°C] ± 0.75% ± 3cyfry (rozdzielczość 1°C)</t>
  </si>
  <si>
    <t xml:space="preserve">temperatura po [°C] ± 0.75% ± 3cyfry (rozdzielczość 1°C)</t>
  </si>
  <si>
    <t xml:space="preserve">czas gotowania [s] ± (niby 0.01 sekundy były stopery ale poprawka na człowieka musi być większa)</t>
  </si>
  <si>
    <t xml:space="preserve">czas gotowania [s] ± 0.01s ± poprawka na człowieka</t>
  </si>
  <si>
    <t xml:space="preserve">null</t>
  </si>
  <si>
    <t xml:space="preserve">Pomiary wykonywane były przy użyciu termometru bimetalowego z zakresem -40+1000°C, dokładnością ±0.75%±3cyfry, rozdzielczość 1°C. Waga kuchenna analogowa sprężynowa z dokładnością 10 g. Czajnik użyty do gotowania wody został uprzednio wyczyszczony 10% roztworem octu, ma moc znamionową 1850-2200W. Do mierzenia czasu użyto dwóch różnych smartfonów. Sposób rozpoczęcia odliczania był "3,2,1,już" co wydawało się zwiększać znacząco średni czas reakcji człowieka; niestety brak danych o ile. Odliczanie było kończone jeżeli miernik pokazał liczbę &gt;=100, i odczyt temperatury następował zaraz po tym. Po odczytaniu temperatury gorącą wodę ponownie mierzono używając tej samej wagi. Ważenie składało się z dwóch pomiarów, czasem trzeba było wstrząsnąć wagą. Woda używana pochodziła z instalacji domowej (z kranu); prawdopodobnie była ona bardzo twarda.</t>
  </si>
  <si>
    <t xml:space="preserve">Dokładność wagi</t>
  </si>
  <si>
    <t xml:space="preserve">Dokładność stopera</t>
  </si>
  <si>
    <t xml:space="preserve">Dokładność termometru</t>
  </si>
  <si>
    <t xml:space="preserve">masa [kg]</t>
  </si>
  <si>
    <t xml:space="preserve">dT [K]</t>
  </si>
  <si>
    <t xml:space="preserve">Ciepło właściwe wody</t>
  </si>
  <si>
    <t xml:space="preserve">niepewność</t>
  </si>
  <si>
    <t xml:space="preserve">Moc [W]</t>
  </si>
  <si>
    <t xml:space="preserve">Dokładność</t>
  </si>
  <si>
    <t xml:space="preserve">Wniosek</t>
  </si>
  <si>
    <t xml:space="preserve">Niektóre z tych przyżądów nie podają poprawnych wyników, bądź nie są zgodne z naklejką. Wnioskuje poważny błąd urządzeń (albo nieumiejętność excela), ponieważ wartość tablicowa nie mieśći się w zakresach wyników nawet z zawyżonymi niepewnościami.</t>
  </si>
  <si>
    <t xml:space="preserve">masa kalorymetru [kg]</t>
  </si>
  <si>
    <t xml:space="preserve">masa [kg] +-0,1 </t>
  </si>
  <si>
    <t xml:space="preserve">temperatura dolewanej wody [stopnie C] +- 1</t>
  </si>
  <si>
    <t xml:space="preserve">temperatura po ustabilizowaniu [stopnie C] +- 0,0001</t>
  </si>
  <si>
    <t xml:space="preserve">Ciepło właściwe kalorymetru [J/kg/K]</t>
  </si>
  <si>
    <t xml:space="preserve">Niepewność</t>
  </si>
  <si>
    <t xml:space="preserve">m2</t>
  </si>
  <si>
    <t xml:space="preserve">m1</t>
  </si>
  <si>
    <t xml:space="preserve">T2</t>
  </si>
  <si>
    <t xml:space="preserve">Tkońc</t>
  </si>
  <si>
    <t xml:space="preserve">T1</t>
  </si>
  <si>
    <t xml:space="preserve">ciepło właściwe wody [J / kg / K]</t>
  </si>
  <si>
    <t xml:space="preserve">Ciepło właściwe wody [J/kg/K]</t>
  </si>
  <si>
    <t xml:space="preserve">masa wody [kg]</t>
  </si>
  <si>
    <t xml:space="preserve">Temperatura początkowa [C]</t>
  </si>
  <si>
    <t xml:space="preserve">Temperatura po ustaleniu równowagi [C] +- 0,0001</t>
  </si>
  <si>
    <t xml:space="preserve">masa lodu [kg]</t>
  </si>
  <si>
    <t xml:space="preserve">Ciepło topnienia lodu</t>
  </si>
  <si>
    <t xml:space="preserve">Ciepło Kalorymetru</t>
  </si>
  <si>
    <t xml:space="preserve">Masa kalorymetru [kg]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</si>
</sst>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6E0B4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7.61328125" defaultRowHeight="14.35" zeroHeight="false" outlineLevelRow="0" outlineLevelCol="0"/>
  <cols>
    <col collapsed="false" customWidth="true" hidden="false" outlineLevel="0" max="2" min="2" style="0" width="21.32"/>
    <col collapsed="false" customWidth="true" hidden="false" outlineLevel="0" max="3" min="3" style="0" width="14.9"/>
    <col collapsed="false" customWidth="true" hidden="false" outlineLevel="0" max="4" min="4" style="0" width="12.99"/>
    <col collapsed="false" customWidth="true" hidden="false" outlineLevel="0" max="5" min="5" style="0" width="7.86"/>
    <col collapsed="false" customWidth="true" hidden="false" outlineLevel="0" max="6" min="6" style="0" width="6.78"/>
    <col collapsed="false" customWidth="true" hidden="false" outlineLevel="0" max="7" min="7" style="0" width="7.03"/>
    <col collapsed="false" customWidth="true" hidden="false" outlineLevel="0" max="10" min="10" style="0" width="17.4"/>
  </cols>
  <sheetData>
    <row r="1" customFormat="false" ht="14.35" hidden="false" customHeight="false" outlineLevel="0" collapsed="false">
      <c r="B1" s="0" t="s">
        <v>0</v>
      </c>
      <c r="C1" s="0" t="s">
        <v>0</v>
      </c>
      <c r="D1" s="0" t="s">
        <v>1</v>
      </c>
      <c r="E1" s="0" t="s">
        <v>1</v>
      </c>
      <c r="F1" s="0" t="s">
        <v>2</v>
      </c>
      <c r="G1" s="0" t="s">
        <v>3</v>
      </c>
      <c r="H1" s="0" t="s">
        <v>4</v>
      </c>
      <c r="I1" s="0" t="s">
        <v>5</v>
      </c>
    </row>
    <row r="2" customFormat="false" ht="15" hidden="false" customHeight="true" outlineLevel="0" collapsed="false">
      <c r="A2" s="0" t="n">
        <v>1</v>
      </c>
      <c r="B2" s="0" t="n">
        <v>220</v>
      </c>
      <c r="C2" s="0" t="n">
        <v>230</v>
      </c>
      <c r="D2" s="0" t="s">
        <v>6</v>
      </c>
      <c r="E2" s="0" t="s">
        <v>6</v>
      </c>
      <c r="F2" s="0" t="n">
        <v>18</v>
      </c>
      <c r="G2" s="0" t="n">
        <v>102</v>
      </c>
      <c r="H2" s="0" t="n">
        <v>112.65</v>
      </c>
      <c r="I2" s="0" t="n">
        <v>112.81</v>
      </c>
      <c r="L2" s="1" t="s">
        <v>7</v>
      </c>
      <c r="M2" s="1"/>
      <c r="N2" s="1"/>
      <c r="O2" s="1"/>
      <c r="P2" s="1"/>
      <c r="Q2" s="1"/>
      <c r="R2" s="1"/>
      <c r="S2" s="1"/>
      <c r="T2" s="1"/>
      <c r="U2" s="1"/>
    </row>
    <row r="3" customFormat="false" ht="14.35" hidden="false" customHeight="false" outlineLevel="0" collapsed="false">
      <c r="A3" s="0" t="n">
        <v>2</v>
      </c>
      <c r="B3" s="0" t="n">
        <v>600</v>
      </c>
      <c r="C3" s="0" t="n">
        <v>610</v>
      </c>
      <c r="D3" s="0" t="n">
        <v>580</v>
      </c>
      <c r="E3" s="0" t="n">
        <v>580</v>
      </c>
      <c r="F3" s="0" t="n">
        <v>19</v>
      </c>
      <c r="G3" s="0" t="n">
        <v>101</v>
      </c>
      <c r="H3" s="0" t="n">
        <v>140.12</v>
      </c>
      <c r="I3" s="0" t="n">
        <v>140.16</v>
      </c>
      <c r="L3" s="1"/>
      <c r="M3" s="1"/>
      <c r="N3" s="1"/>
      <c r="O3" s="1"/>
      <c r="P3" s="1"/>
      <c r="Q3" s="1"/>
      <c r="R3" s="1"/>
      <c r="S3" s="1"/>
      <c r="T3" s="1"/>
      <c r="U3" s="1"/>
    </row>
    <row r="4" customFormat="false" ht="14.35" hidden="false" customHeight="false" outlineLevel="0" collapsed="false">
      <c r="A4" s="0" t="n">
        <v>3</v>
      </c>
      <c r="B4" s="0" t="n">
        <v>520</v>
      </c>
      <c r="C4" s="0" t="n">
        <v>530</v>
      </c>
      <c r="D4" s="0" t="n">
        <v>500</v>
      </c>
      <c r="E4" s="0" t="n">
        <v>500</v>
      </c>
      <c r="F4" s="0" t="n">
        <v>21</v>
      </c>
      <c r="G4" s="0" t="n">
        <v>101</v>
      </c>
      <c r="H4" s="0" t="n">
        <v>119.37</v>
      </c>
      <c r="I4" s="0" t="n">
        <v>119.45</v>
      </c>
      <c r="L4" s="1"/>
      <c r="M4" s="1"/>
      <c r="N4" s="1"/>
      <c r="O4" s="1"/>
      <c r="P4" s="1"/>
      <c r="Q4" s="1"/>
      <c r="R4" s="1"/>
      <c r="S4" s="1"/>
      <c r="T4" s="1"/>
      <c r="U4" s="1"/>
    </row>
    <row r="5" customFormat="false" ht="14.35" hidden="false" customHeight="false" outlineLevel="0" collapsed="false">
      <c r="A5" s="0" t="n">
        <v>4</v>
      </c>
      <c r="B5" s="0" t="n">
        <v>420</v>
      </c>
      <c r="C5" s="0" t="n">
        <v>430</v>
      </c>
      <c r="D5" s="0" t="n">
        <v>380</v>
      </c>
      <c r="E5" s="0" t="n">
        <v>400</v>
      </c>
      <c r="F5" s="0" t="n">
        <v>22</v>
      </c>
      <c r="G5" s="0" t="n">
        <v>100</v>
      </c>
      <c r="H5" s="0" t="n">
        <v>100.66</v>
      </c>
      <c r="I5" s="0" t="n">
        <v>100.6</v>
      </c>
      <c r="L5" s="1"/>
      <c r="M5" s="1"/>
      <c r="N5" s="1"/>
      <c r="O5" s="1"/>
      <c r="P5" s="1"/>
      <c r="Q5" s="1"/>
      <c r="R5" s="1"/>
      <c r="S5" s="1"/>
      <c r="T5" s="1"/>
      <c r="U5" s="1"/>
    </row>
    <row r="6" customFormat="false" ht="14.35" hidden="false" customHeight="false" outlineLevel="0" collapsed="false">
      <c r="A6" s="0" t="n">
        <v>5</v>
      </c>
      <c r="B6" s="0" t="n">
        <v>360</v>
      </c>
      <c r="C6" s="0" t="n">
        <v>370</v>
      </c>
      <c r="D6" s="0" t="n">
        <v>330</v>
      </c>
      <c r="E6" s="0" t="n">
        <v>330</v>
      </c>
      <c r="F6" s="0" t="n">
        <v>23</v>
      </c>
      <c r="G6" s="0" t="n">
        <v>101</v>
      </c>
      <c r="H6" s="0" t="n">
        <v>83.31</v>
      </c>
      <c r="I6" s="0" t="n">
        <v>83.36</v>
      </c>
      <c r="L6" s="1"/>
      <c r="M6" s="1"/>
      <c r="N6" s="1"/>
      <c r="O6" s="1"/>
      <c r="P6" s="1"/>
      <c r="Q6" s="1"/>
      <c r="R6" s="1"/>
      <c r="S6" s="1"/>
      <c r="T6" s="1"/>
      <c r="U6" s="1"/>
    </row>
    <row r="7" customFormat="false" ht="14.35" hidden="false" customHeight="false" outlineLevel="0" collapsed="false">
      <c r="A7" s="0" t="n">
        <v>6</v>
      </c>
      <c r="B7" s="0" t="n">
        <v>590</v>
      </c>
      <c r="C7" s="0" t="n">
        <v>590</v>
      </c>
      <c r="D7" s="0" t="n">
        <v>570</v>
      </c>
      <c r="E7" s="0" t="n">
        <v>580</v>
      </c>
      <c r="F7" s="0" t="n">
        <v>19</v>
      </c>
      <c r="G7" s="0" t="n">
        <v>100</v>
      </c>
      <c r="H7" s="0" t="n">
        <v>139.16</v>
      </c>
      <c r="I7" s="0" t="n">
        <v>139.22</v>
      </c>
      <c r="L7" s="1"/>
      <c r="M7" s="1"/>
      <c r="N7" s="1"/>
      <c r="O7" s="1"/>
      <c r="P7" s="1"/>
      <c r="Q7" s="1"/>
      <c r="R7" s="1"/>
      <c r="S7" s="1"/>
      <c r="T7" s="1"/>
      <c r="U7" s="1"/>
    </row>
    <row r="8" customFormat="false" ht="14.35" hidden="false" customHeight="false" outlineLevel="0" collapsed="false">
      <c r="L8" s="1"/>
      <c r="M8" s="1"/>
      <c r="N8" s="1"/>
      <c r="O8" s="1"/>
      <c r="P8" s="1"/>
      <c r="Q8" s="1"/>
      <c r="R8" s="1"/>
      <c r="S8" s="1"/>
      <c r="T8" s="1"/>
      <c r="U8" s="1"/>
    </row>
    <row r="9" customFormat="false" ht="14.35" hidden="false" customHeight="false" outlineLevel="0" collapsed="false">
      <c r="L9" s="1"/>
      <c r="M9" s="1"/>
      <c r="N9" s="1"/>
      <c r="O9" s="1"/>
      <c r="P9" s="1"/>
      <c r="Q9" s="1"/>
      <c r="R9" s="1"/>
      <c r="S9" s="1"/>
      <c r="T9" s="1"/>
      <c r="U9" s="1"/>
    </row>
    <row r="10" customFormat="false" ht="14.35" hidden="false" customHeight="false" outlineLevel="0" collapsed="false">
      <c r="C10" s="0" t="s">
        <v>8</v>
      </c>
      <c r="D10" s="0" t="s">
        <v>9</v>
      </c>
      <c r="E10" s="0" t="s">
        <v>10</v>
      </c>
      <c r="H10" s="0" t="s">
        <v>11</v>
      </c>
      <c r="I10" s="0" t="s">
        <v>12</v>
      </c>
      <c r="J10" s="0" t="s">
        <v>13</v>
      </c>
      <c r="K10" s="0" t="s">
        <v>14</v>
      </c>
      <c r="L10" s="1"/>
      <c r="M10" s="1"/>
      <c r="N10" s="1"/>
      <c r="O10" s="1"/>
      <c r="P10" s="1"/>
      <c r="Q10" s="1"/>
      <c r="R10" s="1"/>
      <c r="S10" s="1"/>
      <c r="T10" s="1"/>
      <c r="U10" s="1"/>
    </row>
    <row r="11" customFormat="false" ht="14.35" hidden="false" customHeight="false" outlineLevel="0" collapsed="false">
      <c r="C11" s="0" t="n">
        <f aca="false">0.01 + 0.05</f>
        <v>0.06</v>
      </c>
      <c r="D11" s="0" t="n">
        <f aca="false">0.01 + 0.2</f>
        <v>0.21</v>
      </c>
      <c r="E11" s="0" t="n">
        <f aca="false">2</f>
        <v>2</v>
      </c>
      <c r="H11" s="0" t="n">
        <f aca="false">B2/1000</f>
        <v>0.22</v>
      </c>
      <c r="I11" s="0" t="n">
        <f aca="false">G2-F2</f>
        <v>84</v>
      </c>
      <c r="J11" s="0" t="n">
        <f aca="false">$C$15*H2/(H11*I11)</f>
        <v>11277.1915584416</v>
      </c>
      <c r="K11" s="0" t="n">
        <f aca="false">SQRT(($C$15*$H2/$H11/$I11/$H11)^2*($C$11/SQRT(3))^2+($H2/$H11/$I11)^2*($D$15/SQRT(3))^2 + ($C$15/$H11/$I11)^2*($D$11/SQRT(3))^2 + ($C$15*$H2/$H11/$I11/$I11)^2*(2/SQRT(3))^2)</f>
        <v>2166.69926235972</v>
      </c>
      <c r="L11" s="1"/>
      <c r="M11" s="1"/>
      <c r="N11" s="1"/>
      <c r="O11" s="1"/>
      <c r="P11" s="1"/>
      <c r="Q11" s="1"/>
      <c r="R11" s="1"/>
      <c r="S11" s="1"/>
      <c r="T11" s="1"/>
      <c r="U11" s="1"/>
    </row>
    <row r="12" customFormat="false" ht="14.35" hidden="false" customHeight="false" outlineLevel="0" collapsed="false">
      <c r="H12" s="0" t="n">
        <f aca="false">B3/1000</f>
        <v>0.6</v>
      </c>
      <c r="I12" s="0" t="n">
        <f aca="false">G3-F3</f>
        <v>82</v>
      </c>
      <c r="J12" s="0" t="n">
        <f aca="false">$C$15*H3/(H12*I12)</f>
        <v>5268.73983739837</v>
      </c>
      <c r="K12" s="0" t="n">
        <f aca="false">SQRT(($C$15*$H3/$H12/$I12/$H12)^2*($C$11/SQRT(3))^2+($H3/$H12/$I12)^2*($D$15/SQRT(3))^2 + ($C$15/$H12/$I12)^2*($D$11/SQRT(3))^2 + ($C$15*$H3/$H12/$I12/$I12)^2*(2/SQRT(3))^2)</f>
        <v>655.174238683385</v>
      </c>
      <c r="L12" s="1"/>
      <c r="M12" s="1"/>
      <c r="N12" s="1"/>
      <c r="O12" s="1"/>
      <c r="P12" s="1"/>
      <c r="Q12" s="1"/>
      <c r="R12" s="1"/>
      <c r="S12" s="1"/>
      <c r="T12" s="1"/>
      <c r="U12" s="1"/>
    </row>
    <row r="13" customFormat="false" ht="14.35" hidden="false" customHeight="false" outlineLevel="0" collapsed="false">
      <c r="H13" s="0" t="n">
        <f aca="false">B4/1000</f>
        <v>0.52</v>
      </c>
      <c r="I13" s="0" t="n">
        <f aca="false">G4-F4</f>
        <v>80</v>
      </c>
      <c r="J13" s="0" t="n">
        <f aca="false">$C$15*H4/(H13*I13)</f>
        <v>5308.52163461539</v>
      </c>
      <c r="K13" s="0" t="n">
        <f aca="false">SQRT(($C$15*$H4/$H13/$I13/$H13)^2*($C$11/SQRT(3))^2+($H4/$H13/$I13)^2*($D$15/SQRT(3))^2 + ($C$15/$H13/$I13)^2*($D$11/SQRT(3))^2 + ($C$15*$H4/$H13/$I13/$I13)^2*(2/SQRT(3))^2)</f>
        <v>683.503537976876</v>
      </c>
      <c r="L13" s="1"/>
      <c r="M13" s="1"/>
      <c r="N13" s="1"/>
      <c r="O13" s="1"/>
      <c r="P13" s="1"/>
      <c r="Q13" s="1"/>
      <c r="R13" s="1"/>
      <c r="S13" s="1"/>
      <c r="T13" s="1"/>
      <c r="U13" s="1"/>
    </row>
    <row r="14" customFormat="false" ht="14.35" hidden="false" customHeight="false" outlineLevel="0" collapsed="false">
      <c r="C14" s="0" t="s">
        <v>15</v>
      </c>
      <c r="D14" s="0" t="s">
        <v>16</v>
      </c>
      <c r="H14" s="0" t="n">
        <f aca="false">B5/1000</f>
        <v>0.42</v>
      </c>
      <c r="I14" s="0" t="n">
        <f aca="false">G5-F5</f>
        <v>78</v>
      </c>
      <c r="J14" s="0" t="n">
        <f aca="false">$C$15*H5/(H14*I14)</f>
        <v>5684.40170940171</v>
      </c>
      <c r="K14" s="0" t="n">
        <f aca="false">SQRT(($C$15*$H5/$H14/$I14/$H14)^2*($C$11/SQRT(3))^2+($H5/$H14/$I14)^2*($D$15/SQRT(3))^2 + ($C$15/$H14/$I14)^2*($D$11/SQRT(3))^2 + ($C$15*$H5/$H14/$I14/$I14)^2*(2/SQRT(3))^2)</f>
        <v>782.595258874848</v>
      </c>
      <c r="L14" s="1"/>
      <c r="M14" s="1"/>
      <c r="N14" s="1"/>
      <c r="O14" s="1"/>
      <c r="P14" s="1"/>
      <c r="Q14" s="1"/>
      <c r="R14" s="1"/>
      <c r="S14" s="1"/>
      <c r="T14" s="1"/>
      <c r="U14" s="1"/>
    </row>
    <row r="15" customFormat="false" ht="14.35" hidden="false" customHeight="false" outlineLevel="0" collapsed="false">
      <c r="C15" s="0" t="n">
        <v>1850</v>
      </c>
      <c r="D15" s="0" t="n">
        <f aca="false">350</f>
        <v>350</v>
      </c>
      <c r="H15" s="0" t="n">
        <f aca="false">B6/1000</f>
        <v>0.36</v>
      </c>
      <c r="I15" s="0" t="n">
        <f aca="false">G6-F6</f>
        <v>78</v>
      </c>
      <c r="J15" s="0" t="n">
        <f aca="false">$C$15*H6/(H15*I15)</f>
        <v>5488.72863247863</v>
      </c>
      <c r="K15" s="0" t="n">
        <f aca="false">SQRT(($C$15*$H6/$H15/$I15/$H15)^2*($C$11/SQRT(3))^2+($H6/$H15/$I15)^2*($D$15/SQRT(3))^2 + ($C$15/$H15/$I15)^2*($D$11/SQRT(3))^2 + ($C$15*$H6/$H15/$I15/$I15)^2*(2/SQRT(3))^2)</f>
        <v>803.145258859272</v>
      </c>
      <c r="L15" s="1"/>
      <c r="M15" s="1"/>
      <c r="N15" s="1"/>
      <c r="O15" s="1"/>
      <c r="P15" s="1"/>
      <c r="Q15" s="1"/>
      <c r="R15" s="1"/>
      <c r="S15" s="1"/>
      <c r="T15" s="1"/>
      <c r="U15" s="1"/>
    </row>
    <row r="16" customFormat="false" ht="14.35" hidden="false" customHeight="false" outlineLevel="0" collapsed="false">
      <c r="H16" s="0" t="n">
        <f aca="false">B7/1000</f>
        <v>0.59</v>
      </c>
      <c r="I16" s="0" t="n">
        <f aca="false">G7-F7</f>
        <v>81</v>
      </c>
      <c r="J16" s="0" t="n">
        <f aca="false">$C$15*H7/(H16*I16)</f>
        <v>5387.0265745972</v>
      </c>
      <c r="K16" s="0" t="n">
        <f aca="false">SQRT(($C$15*$H7/$H16/$I16/$H16)^2*($C$11/SQRT(3))^2+($H7/$H16/$I16)^2*($D$15/SQRT(3))^2 + ($C$15/$H16/$I16)^2*($D$11/SQRT(3))^2 + ($C$15*$H7/$H16/$I16/$I16)^2*(2/SQRT(3))^2)</f>
        <v>672.453599941695</v>
      </c>
    </row>
    <row r="20" customFormat="false" ht="16.5" hidden="false" customHeight="true" outlineLevel="0" collapsed="false">
      <c r="G20" s="0" t="s">
        <v>17</v>
      </c>
      <c r="H20" s="2" t="s">
        <v>18</v>
      </c>
      <c r="I20" s="2"/>
      <c r="J20" s="2"/>
      <c r="K20" s="2"/>
      <c r="L20" s="2"/>
    </row>
    <row r="21" customFormat="false" ht="14.35" hidden="false" customHeight="false" outlineLevel="0" collapsed="false">
      <c r="H21" s="2"/>
      <c r="I21" s="2"/>
      <c r="J21" s="2"/>
      <c r="K21" s="2"/>
      <c r="L21" s="2"/>
    </row>
    <row r="22" customFormat="false" ht="14.35" hidden="false" customHeight="false" outlineLevel="0" collapsed="false">
      <c r="H22" s="2"/>
      <c r="I22" s="2"/>
      <c r="J22" s="2"/>
      <c r="K22" s="2"/>
      <c r="L22" s="2"/>
    </row>
    <row r="23" customFormat="false" ht="14.35" hidden="false" customHeight="false" outlineLevel="0" collapsed="false">
      <c r="H23" s="2"/>
      <c r="I23" s="2"/>
      <c r="J23" s="2"/>
      <c r="K23" s="2"/>
      <c r="L23" s="2"/>
    </row>
    <row r="24" customFormat="false" ht="14.35" hidden="false" customHeight="false" outlineLevel="0" collapsed="false">
      <c r="H24" s="2"/>
      <c r="I24" s="2"/>
      <c r="J24" s="2"/>
      <c r="K24" s="2"/>
      <c r="L24" s="2"/>
    </row>
  </sheetData>
  <mergeCells count="2">
    <mergeCell ref="L2:U15"/>
    <mergeCell ref="H20:L24"/>
  </mergeCells>
  <printOptions headings="false" gridLines="false" gridLinesSet="true" horizontalCentered="false" verticalCentered="false"/>
  <pageMargins left="0.7" right="0.7" top="0.3" bottom="0.3" header="0.511805555555555" footer="0.51180555555555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7.61328125" defaultRowHeight="14.35" zeroHeight="false" outlineLevelRow="0" outlineLevelCol="0"/>
  <cols>
    <col collapsed="false" customWidth="true" hidden="false" outlineLevel="0" max="1" min="1" style="0" width="25.15"/>
    <col collapsed="false" customWidth="true" hidden="false" outlineLevel="0" max="2" min="2" style="0" width="12.27"/>
    <col collapsed="false" customWidth="true" hidden="false" outlineLevel="0" max="3" min="3" style="0" width="35.16"/>
    <col collapsed="false" customWidth="true" hidden="false" outlineLevel="0" max="4" min="4" style="0" width="40.76"/>
    <col collapsed="false" customWidth="true" hidden="false" outlineLevel="0" max="5" min="5" style="0" width="17.16"/>
    <col collapsed="false" customWidth="true" hidden="false" outlineLevel="0" max="6" min="6" style="0" width="11.56"/>
  </cols>
  <sheetData>
    <row r="1" customFormat="false" ht="14.35" hidden="false" customHeight="true" outlineLevel="0" collapsed="false">
      <c r="A1" s="0" t="s">
        <v>19</v>
      </c>
      <c r="B1" s="0" t="s">
        <v>20</v>
      </c>
      <c r="C1" s="0" t="s">
        <v>21</v>
      </c>
      <c r="D1" s="0" t="s">
        <v>22</v>
      </c>
      <c r="E1" s="2" t="s">
        <v>23</v>
      </c>
      <c r="F1" s="3" t="s">
        <v>24</v>
      </c>
    </row>
    <row r="2" customFormat="false" ht="14.35" hidden="false" customHeight="false" outlineLevel="0" collapsed="false">
      <c r="A2" s="0" t="n">
        <v>0.765</v>
      </c>
      <c r="B2" s="0" t="n">
        <v>0.3</v>
      </c>
      <c r="C2" s="0" t="s">
        <v>6</v>
      </c>
      <c r="D2" s="0" t="n">
        <v>20</v>
      </c>
      <c r="E2" s="2"/>
      <c r="F2" s="2"/>
      <c r="G2" s="0" t="s">
        <v>25</v>
      </c>
      <c r="H2" s="0" t="s">
        <v>26</v>
      </c>
      <c r="I2" s="0" t="s">
        <v>27</v>
      </c>
      <c r="J2" s="0" t="s">
        <v>28</v>
      </c>
      <c r="K2" s="0" t="s">
        <v>29</v>
      </c>
    </row>
    <row r="3" customFormat="false" ht="14.35" hidden="false" customHeight="false" outlineLevel="0" collapsed="false">
      <c r="A3" s="0" t="s">
        <v>30</v>
      </c>
      <c r="B3" s="0" t="n">
        <v>0.3</v>
      </c>
      <c r="C3" s="0" t="n">
        <v>60</v>
      </c>
      <c r="D3" s="0" t="n">
        <v>35.6958</v>
      </c>
      <c r="E3" s="0" t="n">
        <f aca="false">($A$4/$A$2) * ($B3*(($C3-$D3)/($D3-$D2)) - SUM($B$1:$B2))</f>
        <v>901.182656831639</v>
      </c>
      <c r="F3" s="0" t="n">
        <f aca="false">SQRT(SUM(G3:K3))</f>
        <v>593.43914465776</v>
      </c>
      <c r="G3" s="0" t="n">
        <f aca="false">($A$4/$A$2*($C3-$D3)/($D3-$D2))^2*($B$11/SQRT(3))^2</f>
        <v>239761.622712744</v>
      </c>
      <c r="H3" s="0" t="n">
        <f aca="false">(-$A$4/$A$2)^2*($B$11/SQRT(3))^2</f>
        <v>99996.29772025</v>
      </c>
      <c r="I3" s="0" t="n">
        <f aca="false">($A$4/$A$2*$B3/($D3-$D2))^2*($C$11/SQRT(3))^2</f>
        <v>3653.08281716823</v>
      </c>
      <c r="J3" s="0" t="n">
        <f aca="false">($A$4/$A$2*$B3*($D2-$C3)/($D3-$D2)^2)^2*($D$11/SQRT(3))^2</f>
        <v>0.000237253478349082</v>
      </c>
      <c r="K3" s="0" t="n">
        <f aca="false">($A$4/$A$2*$B3*($C3-$D3)/($D3-$D2)^2)^2*($C$11/SQRT(3))^2</f>
        <v>8759.01492471882</v>
      </c>
    </row>
    <row r="4" customFormat="false" ht="14.35" hidden="false" customHeight="false" outlineLevel="0" collapsed="false">
      <c r="A4" s="0" t="n">
        <v>4190</v>
      </c>
      <c r="B4" s="0" t="n">
        <v>0.3</v>
      </c>
      <c r="C4" s="0" t="n">
        <v>80</v>
      </c>
      <c r="D4" s="0" t="n">
        <v>48.1813</v>
      </c>
      <c r="E4" s="0" t="n">
        <f aca="false">($A$4/$A$2) * ($B4*(($C4-$D4)/($D4-$D3)) - SUM($B$1:$B3))</f>
        <v>901.182249841187</v>
      </c>
      <c r="F4" s="0" t="n">
        <f aca="false">SQRT(SUM(G4:K4))</f>
        <v>890.337457248396</v>
      </c>
      <c r="G4" s="0" t="n">
        <f aca="false">($A$4/$A$2*($C4-$D4)/($D4-$D3))^2*($B$11/SQRT(3))^2</f>
        <v>649436.819033241</v>
      </c>
      <c r="H4" s="0" t="n">
        <f aca="false">(-$A$4/$A$2)^2*($B$11/SQRT(3))^2</f>
        <v>99996.29772025</v>
      </c>
      <c r="I4" s="0" t="n">
        <f aca="false">($A$4/$A$2*$B4/($D4-$D3))^2*($C$11/SQRT(3))^2</f>
        <v>5773.17274106443</v>
      </c>
      <c r="J4" s="0" t="n">
        <f aca="false">($A$4/$A$2*$B4*($D3-$C4)/($D4-$D3)^2)^2*($D$11/SQRT(3))^2</f>
        <v>0.000726929798976292</v>
      </c>
      <c r="K4" s="0" t="n">
        <f aca="false">($A$4/$A$2*$B4*($C4-$D4)/($D4-$D3)^2)^2*($C$11/SQRT(3))^2</f>
        <v>37494.4975580535</v>
      </c>
    </row>
    <row r="5" customFormat="false" ht="14.35" hidden="false" customHeight="false" outlineLevel="0" collapsed="false">
      <c r="B5" s="0" t="n">
        <v>0.3</v>
      </c>
      <c r="C5" s="0" t="n">
        <v>110</v>
      </c>
      <c r="D5" s="0" t="n">
        <v>61.7725</v>
      </c>
      <c r="E5" s="0" t="n">
        <f aca="false">($A$4/$A$2) * ($B5*(($C5-$D5)/($D5-$D4)) - SUM($B$1:$B4))</f>
        <v>901.155216928139</v>
      </c>
      <c r="F5" s="0" t="n">
        <f aca="false">SQRT(SUM(G5:K5))</f>
        <v>1193.86227595216</v>
      </c>
      <c r="G5" s="0" t="n">
        <f aca="false">($A$4/$A$2*($C5-$D5)/($D5-$D4))^2*($B$11/SQRT(3))^2</f>
        <v>1259093.012123</v>
      </c>
      <c r="H5" s="0" t="n">
        <f aca="false">(-$A$4/$A$2)^2*($B$11/SQRT(3))^2</f>
        <v>99996.29772025</v>
      </c>
      <c r="I5" s="0" t="n">
        <f aca="false">($A$4/$A$2*$B5/($D5-$D4))^2*($C$11/SQRT(3))^2</f>
        <v>4872.03975793659</v>
      </c>
      <c r="J5" s="0" t="n">
        <f aca="false">($A$4/$A$2*$B5*($D4-$C5)/($D5-$D4)^2)^2*($D$11/SQRT(3))^2</f>
        <v>0.00100794063220257</v>
      </c>
      <c r="K5" s="0" t="n">
        <f aca="false">($A$4/$A$2*$B5*($C5-$D5)/($D5-$D4)^2)^2*($C$11/SQRT(3))^2</f>
        <v>61345.7833325474</v>
      </c>
    </row>
    <row r="6" customFormat="false" ht="14.35" hidden="false" customHeight="false" outlineLevel="0" collapsed="false">
      <c r="B6" s="0" t="n">
        <v>0.3</v>
      </c>
      <c r="C6" s="0" t="n">
        <v>130</v>
      </c>
      <c r="D6" s="0" t="n">
        <v>74.0692</v>
      </c>
      <c r="E6" s="0" t="n">
        <f aca="false">($A$4/$A$2) * ($B6*(($C6-$D6)/($D6-$D5)) - SUM($B$1:$B5))</f>
        <v>901.161909053556</v>
      </c>
      <c r="F6" s="0" t="n">
        <f aca="false">SQRT(SUM(G6:K6))</f>
        <v>1515.86111632541</v>
      </c>
      <c r="G6" s="0" t="n">
        <f aca="false">($A$4/$A$2*($C6-$D6)/($D6-$D5))^2*($B$11/SQRT(3))^2</f>
        <v>2068753.8905627</v>
      </c>
      <c r="H6" s="0" t="n">
        <f aca="false">(-$A$4/$A$2)^2*($B$11/SQRT(3))^2</f>
        <v>99996.29772025</v>
      </c>
      <c r="I6" s="0" t="n">
        <f aca="false">($A$4/$A$2*$B6/($D6-$D5))^2*($C$11/SQRT(3))^2</f>
        <v>5951.8129608247</v>
      </c>
      <c r="J6" s="0" t="n">
        <f aca="false">($A$4/$A$2*$B6*($D5-$C6)/($D6-$D5)^2)^2*($D$11/SQRT(3))^2</f>
        <v>0.00183227660079826</v>
      </c>
      <c r="K6" s="0" t="n">
        <f aca="false">($A$4/$A$2*$B6*($C6-$D6)/($D6-$D5)^2)^2*($C$11/SQRT(3))^2</f>
        <v>123132.920911272</v>
      </c>
    </row>
    <row r="7" customFormat="false" ht="14.35" hidden="false" customHeight="false" outlineLevel="0" collapsed="false">
      <c r="B7" s="0" t="n">
        <v>0.3</v>
      </c>
      <c r="C7" s="0" t="n">
        <v>170</v>
      </c>
      <c r="D7" s="0" t="n">
        <v>88.7186</v>
      </c>
      <c r="E7" s="0" t="n">
        <f aca="false">($A$4/$A$2) * ($B7*(($C7-$D7)/($D7-$D6)) - SUM($B$1:$B6))</f>
        <v>901.171512880003</v>
      </c>
      <c r="F7" s="0" t="n">
        <f aca="false">SQRT(SUM(G7:K7))</f>
        <v>1819.80817803288</v>
      </c>
      <c r="G7" s="0" t="n">
        <f aca="false">($A$4/$A$2*($C7-$D7)/($D7-$D6))^2*($B$11/SQRT(3))^2</f>
        <v>3078410.95983297</v>
      </c>
      <c r="H7" s="0" t="n">
        <f aca="false">(-$A$4/$A$2)^2*($B$11/SQRT(3))^2</f>
        <v>99996.29772025</v>
      </c>
      <c r="I7" s="0" t="n">
        <f aca="false">($A$4/$A$2*$B7/($D7-$D6))^2*($C$11/SQRT(3))^2</f>
        <v>4193.59760238747</v>
      </c>
      <c r="J7" s="0" t="n">
        <f aca="false">($A$4/$A$2*$B7*($D6-$C7)/($D7-$D6)^2)^2*($D$11/SQRT(3))^2</f>
        <v>0.00179830442402294</v>
      </c>
      <c r="K7" s="0" t="n">
        <f aca="false">($A$4/$A$2*$B7*($C7-$D7)/($D7-$D6)^2)^2*($C$11/SQRT(3))^2</f>
        <v>129100.947881439</v>
      </c>
    </row>
    <row r="10" customFormat="false" ht="14.35" hidden="false" customHeight="false" outlineLevel="0" collapsed="false">
      <c r="E10" s="0" t="n">
        <f aca="false">AVERAGE(E3:E7)</f>
        <v>901.170709106905</v>
      </c>
    </row>
    <row r="11" customFormat="false" ht="14.35" hidden="false" customHeight="false" outlineLevel="0" collapsed="false">
      <c r="A11" s="0" t="s">
        <v>14</v>
      </c>
      <c r="B11" s="0" t="n">
        <v>0.1</v>
      </c>
      <c r="C11" s="0" t="n">
        <v>1</v>
      </c>
      <c r="D11" s="0" t="n">
        <v>0.0001</v>
      </c>
    </row>
  </sheetData>
  <mergeCells count="2">
    <mergeCell ref="E1:E2"/>
    <mergeCell ref="F1:F2"/>
  </mergeCells>
  <printOptions headings="false" gridLines="false" gridLinesSet="true" horizontalCentered="false" verticalCentered="false"/>
  <pageMargins left="0.7" right="0.7" top="0.3" bottom="0.3" header="0.511805555555555" footer="0.51180555555555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7.61328125" defaultRowHeight="14.35" zeroHeight="false" outlineLevelRow="0" outlineLevelCol="0"/>
  <cols>
    <col collapsed="false" customWidth="true" hidden="false" outlineLevel="0" max="1" min="1" style="0" width="11.56"/>
    <col collapsed="false" customWidth="true" hidden="false" outlineLevel="0" max="3" min="3" style="0" width="10.73"/>
    <col collapsed="false" customWidth="true" hidden="false" outlineLevel="0" max="4" min="4" style="0" width="11.09"/>
    <col collapsed="false" customWidth="true" hidden="false" outlineLevel="0" max="5" min="5" style="0" width="17.52"/>
  </cols>
  <sheetData>
    <row r="1" customFormat="false" ht="46.25" hidden="false" customHeight="true" outlineLevel="0" collapsed="false">
      <c r="A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2" t="s">
        <v>36</v>
      </c>
    </row>
    <row r="2" customFormat="false" ht="14.35" hidden="false" customHeight="false" outlineLevel="0" collapsed="false">
      <c r="A2" s="0" t="n">
        <v>4190</v>
      </c>
      <c r="C2" s="0" t="n">
        <v>0.3</v>
      </c>
      <c r="D2" s="0" t="n">
        <v>20</v>
      </c>
      <c r="E2" s="0" t="n">
        <v>20</v>
      </c>
      <c r="F2" s="0" t="n">
        <v>0</v>
      </c>
      <c r="G2" s="2"/>
    </row>
    <row r="3" customFormat="false" ht="31.3" hidden="false" customHeight="false" outlineLevel="0" collapsed="false">
      <c r="A3" s="4" t="s">
        <v>37</v>
      </c>
      <c r="C3" s="5" t="n">
        <f aca="false">F3+C2</f>
        <v>0.3243</v>
      </c>
      <c r="D3" s="5" t="n">
        <f aca="false">E2</f>
        <v>20</v>
      </c>
      <c r="E3" s="5" t="n">
        <f aca="false">15.0432</f>
        <v>15.0432</v>
      </c>
      <c r="F3" s="5" t="n">
        <v>0.0243</v>
      </c>
      <c r="G3" s="0" t="n">
        <f aca="false">($A$2*$C2+$A$4*$A$6)*($D3-$E3)/$F3 - $A$2 * $E3</f>
        <v>334001.542775309</v>
      </c>
    </row>
    <row r="4" customFormat="false" ht="14.35" hidden="false" customHeight="false" outlineLevel="0" collapsed="false">
      <c r="A4" s="0" t="n">
        <v>901.17</v>
      </c>
      <c r="C4" s="5" t="n">
        <f aca="false">F4+C3</f>
        <v>0.3486</v>
      </c>
      <c r="D4" s="5" t="n">
        <f aca="false">E3</f>
        <v>15.0432</v>
      </c>
      <c r="E4" s="5" t="n">
        <f aca="false">10.5559</f>
        <v>10.5559</v>
      </c>
      <c r="F4" s="5" t="n">
        <v>0.0243</v>
      </c>
      <c r="G4" s="0" t="n">
        <f aca="false">($A$2*$C3+$A$4*$A$6)*($D4-$E4)/$F4 - $A$2 * $E4</f>
        <v>333998.842043827</v>
      </c>
    </row>
    <row r="5" customFormat="false" ht="46.25" hidden="false" customHeight="false" outlineLevel="0" collapsed="false">
      <c r="A5" s="4" t="s">
        <v>38</v>
      </c>
      <c r="C5" s="5" t="n">
        <f aca="false">F5+C4</f>
        <v>0.3729</v>
      </c>
      <c r="D5" s="5" t="n">
        <f aca="false">E4</f>
        <v>10.5559</v>
      </c>
      <c r="E5" s="5" t="n">
        <f aca="false">6.47441</f>
        <v>6.47441</v>
      </c>
      <c r="F5" s="5" t="n">
        <v>0.0243</v>
      </c>
      <c r="G5" s="0" t="n">
        <f aca="false">($A$2*$C4+$A$4*$A$6)*($D5-$E5)/$F5 - $A$2 * $E5</f>
        <v>333996.587008827</v>
      </c>
    </row>
    <row r="6" customFormat="false" ht="14.35" hidden="false" customHeight="false" outlineLevel="0" collapsed="false">
      <c r="A6" s="0" t="n">
        <v>0.765</v>
      </c>
      <c r="C6" s="6" t="n">
        <f aca="false">F6+C5</f>
        <v>0.3972</v>
      </c>
      <c r="D6" s="6" t="n">
        <f aca="false">E5</f>
        <v>6.47441</v>
      </c>
      <c r="E6" s="6" t="n">
        <f aca="false">2.74601</f>
        <v>2.74601</v>
      </c>
      <c r="F6" s="6" t="n">
        <v>0.0243</v>
      </c>
      <c r="G6" s="0" t="n">
        <f aca="false">($A$2*$C5+$A$4*$A$6)*($D6-$E6)/$F6 - $A$2 * $E6</f>
        <v>333999.683648148</v>
      </c>
    </row>
    <row r="7" customFormat="false" ht="14.35" hidden="false" customHeight="false" outlineLevel="0" collapsed="false">
      <c r="C7" s="0" t="n">
        <v>0.6</v>
      </c>
      <c r="D7" s="0" t="n">
        <v>80</v>
      </c>
      <c r="E7" s="0" t="n">
        <v>80</v>
      </c>
      <c r="F7" s="0" t="n">
        <v>0</v>
      </c>
    </row>
    <row r="8" customFormat="false" ht="14.35" hidden="false" customHeight="false" outlineLevel="0" collapsed="false">
      <c r="C8" s="5" t="n">
        <f aca="false">C7+F8</f>
        <v>0.6243</v>
      </c>
      <c r="D8" s="5" t="n">
        <f aca="false">E7</f>
        <v>80</v>
      </c>
      <c r="E8" s="5" t="n">
        <f aca="false">75.08</f>
        <v>75.08</v>
      </c>
      <c r="F8" s="5" t="n">
        <f aca="false">0.0243</f>
        <v>0.0243</v>
      </c>
      <c r="G8" s="0" t="n">
        <f aca="false">($A$2*$C7+$A$4*$A$6)*($D8-$E8)/$F8 - $A$2 * $E8</f>
        <v>334003.427407408</v>
      </c>
    </row>
    <row r="9" customFormat="false" ht="14.35" hidden="false" customHeight="false" outlineLevel="0" collapsed="false">
      <c r="C9" s="5" t="n">
        <f aca="false">C8+F9</f>
        <v>0.6486</v>
      </c>
      <c r="D9" s="5" t="n">
        <f aca="false">E8</f>
        <v>75.08</v>
      </c>
      <c r="E9" s="5" t="n">
        <f aca="false">70.4541</f>
        <v>70.4541</v>
      </c>
      <c r="F9" s="5" t="n">
        <f aca="false">0.0243</f>
        <v>0.0243</v>
      </c>
      <c r="G9" s="0" t="n">
        <f aca="false">($A$2*$C8+$A$4*$A$6)*($D9-$E9)/$F9 - $A$2 * $E9</f>
        <v>333998.161415432</v>
      </c>
    </row>
    <row r="10" customFormat="false" ht="14.35" hidden="false" customHeight="false" outlineLevel="0" collapsed="false">
      <c r="C10" s="5" t="n">
        <f aca="false">C9+F10</f>
        <v>0.6729</v>
      </c>
      <c r="D10" s="5" t="n">
        <f aca="false">E9</f>
        <v>70.4541</v>
      </c>
      <c r="E10" s="5" t="n">
        <f aca="false">66.0967</f>
        <v>66.0967</v>
      </c>
      <c r="F10" s="5" t="n">
        <f aca="false">0.0243</f>
        <v>0.0243</v>
      </c>
      <c r="G10" s="0" t="n">
        <f aca="false">($A$2*$C9+$A$4*$A$6)*($D10-$E10)/$F10 - $A$2 * $E10</f>
        <v>333992.620517284</v>
      </c>
    </row>
    <row r="11" customFormat="false" ht="14.35" hidden="false" customHeight="false" outlineLevel="0" collapsed="false">
      <c r="C11" s="5" t="n">
        <f aca="false">C10+F11</f>
        <v>0.6972</v>
      </c>
      <c r="D11" s="5" t="n">
        <f aca="false">E10</f>
        <v>66.0967</v>
      </c>
      <c r="E11" s="5" t="n">
        <f aca="false">61.985</f>
        <v>61.985</v>
      </c>
      <c r="F11" s="5" t="n">
        <f aca="false">0.0243</f>
        <v>0.0243</v>
      </c>
      <c r="G11" s="0" t="n">
        <f aca="false">($A$2*$C10+$A$4*$A$6)*($D11-$E11)/$F11 - $A$2 * $E11</f>
        <v>333999.81723395</v>
      </c>
    </row>
    <row r="12" customFormat="false" ht="14.35" hidden="false" customHeight="false" outlineLevel="0" collapsed="false">
      <c r="C12" s="5" t="n">
        <f aca="false">C11+F12</f>
        <v>0.7215</v>
      </c>
      <c r="D12" s="5" t="n">
        <f aca="false">E11</f>
        <v>61.985</v>
      </c>
      <c r="E12" s="5" t="n">
        <v>58.0988</v>
      </c>
      <c r="F12" s="5" t="n">
        <f aca="false">0.0243</f>
        <v>0.0243</v>
      </c>
      <c r="G12" s="0" t="n">
        <f aca="false">($A$2*$C11+$A$4*$A$6)*($D12-$E12)/$F12 - $A$2 * $E12</f>
        <v>334004.659477778</v>
      </c>
    </row>
    <row r="13" customFormat="false" ht="14.35" hidden="false" customHeight="false" outlineLevel="0" collapsed="false">
      <c r="C13" s="5" t="n">
        <f aca="false">C12+F13</f>
        <v>0.7458</v>
      </c>
      <c r="D13" s="5" t="n">
        <f aca="false">E12</f>
        <v>58.0988</v>
      </c>
      <c r="E13" s="5" t="n">
        <v>54.4201</v>
      </c>
      <c r="F13" s="5" t="n">
        <f aca="false">0.0243</f>
        <v>0.0243</v>
      </c>
      <c r="G13" s="0" t="n">
        <f aca="false">($A$2*$C12+$A$4*$A$6)*($D13-$E13)/$F13 - $A$2 * $E13</f>
        <v>334000.371943827</v>
      </c>
    </row>
    <row r="14" customFormat="false" ht="14.35" hidden="false" customHeight="false" outlineLevel="0" collapsed="false">
      <c r="C14" s="5" t="n">
        <f aca="false">C13+F14</f>
        <v>0.7701</v>
      </c>
      <c r="D14" s="5" t="n">
        <f aca="false">E13</f>
        <v>54.4201</v>
      </c>
      <c r="E14" s="5" t="n">
        <v>50.9327</v>
      </c>
      <c r="F14" s="5" t="n">
        <f aca="false">0.0243</f>
        <v>0.0243</v>
      </c>
      <c r="G14" s="0" t="n">
        <f aca="false">($A$2*$C13+$A$4*$A$6)*($D14-$E14)/$F14 - $A$2 * $E14</f>
        <v>333998.552109877</v>
      </c>
    </row>
    <row r="15" customFormat="false" ht="14.35" hidden="false" customHeight="false" outlineLevel="0" collapsed="false">
      <c r="C15" s="5" t="n">
        <f aca="false">C14+F15</f>
        <v>0.7944</v>
      </c>
      <c r="D15" s="5" t="n">
        <f aca="false">E14</f>
        <v>50.9327</v>
      </c>
      <c r="E15" s="5" t="n">
        <v>47.6221</v>
      </c>
      <c r="F15" s="5" t="n">
        <f aca="false">0.0243</f>
        <v>0.0243</v>
      </c>
      <c r="G15" s="0" t="n">
        <f aca="false">($A$2*$C14+$A$4*$A$6)*($D15-$E15)/$F15 - $A$2 * $E15</f>
        <v>333989.622149382</v>
      </c>
    </row>
    <row r="16" customFormat="false" ht="14.35" hidden="false" customHeight="false" outlineLevel="0" collapsed="false">
      <c r="C16" s="5" t="n">
        <f aca="false">C15+F16</f>
        <v>0.8187</v>
      </c>
      <c r="D16" s="5" t="n">
        <f aca="false">E15</f>
        <v>47.6221</v>
      </c>
      <c r="E16" s="5" t="n">
        <v>44.475</v>
      </c>
      <c r="F16" s="5" t="n">
        <f aca="false">0.0243</f>
        <v>0.0243</v>
      </c>
      <c r="G16" s="0" t="n">
        <f aca="false">($A$2*$C15+$A$4*$A$6)*($D16-$E16)/$F16 - $A$2 * $E16</f>
        <v>334013.157714198</v>
      </c>
    </row>
    <row r="17" customFormat="false" ht="14.35" hidden="false" customHeight="false" outlineLevel="0" collapsed="false">
      <c r="C17" s="5" t="n">
        <f aca="false">C16+F17</f>
        <v>0.843</v>
      </c>
      <c r="D17" s="5" t="n">
        <f aca="false">E16</f>
        <v>44.475</v>
      </c>
      <c r="E17" s="5" t="n">
        <v>41.4798</v>
      </c>
      <c r="F17" s="5" t="n">
        <f aca="false">0.0243</f>
        <v>0.0243</v>
      </c>
      <c r="G17" s="0" t="n">
        <f aca="false">($A$2*$C16+$A$4*$A$6)*($D17-$E17)/$F17 - $A$2 * $E17</f>
        <v>333996.730977778</v>
      </c>
    </row>
    <row r="18" customFormat="false" ht="14.35" hidden="false" customHeight="false" outlineLevel="0" collapsed="false">
      <c r="C18" s="5" t="n">
        <f aca="false">C17+F18</f>
        <v>0.8673</v>
      </c>
      <c r="D18" s="5" t="n">
        <f aca="false">E17</f>
        <v>41.4798</v>
      </c>
      <c r="E18" s="5" t="n">
        <v>38.6257</v>
      </c>
      <c r="F18" s="5" t="n">
        <f aca="false">0.0243</f>
        <v>0.0243</v>
      </c>
      <c r="G18" s="0" t="n">
        <f aca="false">($A$2*$C17+$A$4*$A$6)*($D18-$E18)/$F18 - $A$2 * $E18</f>
        <v>333992.424374691</v>
      </c>
    </row>
    <row r="19" customFormat="false" ht="14.35" hidden="false" customHeight="false" outlineLevel="0" collapsed="false">
      <c r="C19" s="5" t="n">
        <f aca="false">C18+F19</f>
        <v>0.8916</v>
      </c>
      <c r="D19" s="5" t="n">
        <f aca="false">E18</f>
        <v>38.6257</v>
      </c>
      <c r="E19" s="5" t="n">
        <v>35.9029</v>
      </c>
      <c r="F19" s="5" t="n">
        <f aca="false">0.0243</f>
        <v>0.0243</v>
      </c>
      <c r="G19" s="0" t="n">
        <f aca="false">($A$2*$C18+$A$4*$A$6)*($D19-$E19)/$F19 - $A$2 * $E19</f>
        <v>333999.138948148</v>
      </c>
    </row>
    <row r="20" customFormat="false" ht="14.35" hidden="false" customHeight="false" outlineLevel="0" collapsed="false">
      <c r="C20" s="5" t="n">
        <f aca="false">C19+F20</f>
        <v>0.9159</v>
      </c>
      <c r="D20" s="5" t="n">
        <f aca="false">E19</f>
        <v>35.9029</v>
      </c>
      <c r="E20" s="5" t="n">
        <v>33.3026</v>
      </c>
      <c r="F20" s="5" t="n">
        <f aca="false">0.0243</f>
        <v>0.0243</v>
      </c>
      <c r="G20" s="0" t="n">
        <f aca="false">($A$2*$C19+$A$4*$A$6)*($D20-$E20)/$F20 - $A$2 * $E20</f>
        <v>333994.825741359</v>
      </c>
    </row>
    <row r="21" customFormat="false" ht="14.35" hidden="false" customHeight="false" outlineLevel="0" collapsed="false">
      <c r="C21" s="5" t="n">
        <f aca="false">C20+F21</f>
        <v>0.9402</v>
      </c>
      <c r="D21" s="5" t="n">
        <f aca="false">E20</f>
        <v>33.3026</v>
      </c>
      <c r="E21" s="5" t="n">
        <v>30.8166</v>
      </c>
      <c r="F21" s="5" t="n">
        <f aca="false">0.0243</f>
        <v>0.0243</v>
      </c>
      <c r="G21" s="0" t="n">
        <f aca="false">($A$2*$C20+$A$4*$A$6)*($D21-$E21)/$F21 - $A$2 * $E21</f>
        <v>334012.680580246</v>
      </c>
    </row>
    <row r="22" customFormat="false" ht="14.35" hidden="false" customHeight="false" outlineLevel="0" collapsed="false">
      <c r="C22" s="5" t="n">
        <f aca="false">C21+F22</f>
        <v>0.9645</v>
      </c>
      <c r="D22" s="5" t="n">
        <f aca="false">E21</f>
        <v>30.8166</v>
      </c>
      <c r="E22" s="5" t="n">
        <v>28.4377</v>
      </c>
      <c r="F22" s="5" t="n">
        <f aca="false">0.0243</f>
        <v>0.0243</v>
      </c>
      <c r="G22" s="0" t="n">
        <f aca="false">($A$2*$C21+$A$4*$A$6)*($D22-$E22)/$F22 - $A$2 * $E22</f>
        <v>333995.458508025</v>
      </c>
    </row>
    <row r="23" customFormat="false" ht="14.35" hidden="false" customHeight="false" outlineLevel="0" collapsed="false">
      <c r="C23" s="5" t="n">
        <f aca="false">C22+F23</f>
        <v>0.9888</v>
      </c>
      <c r="D23" s="5" t="n">
        <f aca="false">E22</f>
        <v>28.4377</v>
      </c>
      <c r="E23" s="5" t="n">
        <v>26.159</v>
      </c>
      <c r="F23" s="5" t="n">
        <f aca="false">0.0243</f>
        <v>0.0243</v>
      </c>
      <c r="G23" s="0" t="n">
        <f aca="false">($A$2*$C22+$A$4*$A$6)*($D23-$E23)/$F23 - $A$2 * $E23</f>
        <v>334004.171437654</v>
      </c>
    </row>
    <row r="24" customFormat="false" ht="14.35" hidden="false" customHeight="false" outlineLevel="0" collapsed="false">
      <c r="C24" s="5" t="n">
        <f aca="false">C23+F24</f>
        <v>1.0131</v>
      </c>
      <c r="D24" s="5" t="n">
        <f aca="false">E23</f>
        <v>26.159</v>
      </c>
      <c r="E24" s="5" t="n">
        <v>23.9744</v>
      </c>
      <c r="F24" s="5" t="n">
        <f aca="false">0.0243</f>
        <v>0.0243</v>
      </c>
      <c r="G24" s="0" t="n">
        <f aca="false">($A$2*$C23+$A$4*$A$6)*($D24-$E24)/$F24 - $A$2 * $E24</f>
        <v>333992.017803704</v>
      </c>
    </row>
  </sheetData>
  <mergeCells count="1">
    <mergeCell ref="G1:G2"/>
  </mergeCells>
  <printOptions headings="false" gridLines="false" gridLinesSet="true" horizontalCentered="false" verticalCentered="false"/>
  <pageMargins left="0.7" right="0.7" top="0.3" bottom="0.3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2020-05-28T13:40:26Z</dcterms:created>
  <dc:creator>Krzysztof Łopatowski</dc:creator>
  <dc:description/>
  <dc:language>pl-PL</dc:language>
  <cp:lastModifiedBy/>
  <dcterms:modified xsi:type="dcterms:W3CDTF">2020-06-01T10:20:00Z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0x010100B562BDB6971C2649A2F65E791FDB8E0E</vt:lpwstr>
  </property>
</Properties>
</file>