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10425"/>
  </bookViews>
  <sheets>
    <sheet name="delta_cep" sheetId="1" r:id="rId1"/>
    <sheet name="delta_cep_2019" sheetId="3" r:id="rId2"/>
    <sheet name="delta_cep_2020" sheetId="4" r:id="rId3"/>
    <sheet name="delta_cep_2021" sheetId="5" r:id="rId4"/>
    <sheet name="mu_cep" sheetId="2" r:id="rId5"/>
  </sheets>
  <calcPr calcId="144525"/>
</workbook>
</file>

<file path=xl/sharedStrings.xml><?xml version="1.0" encoding="utf-8"?>
<sst xmlns="http://schemas.openxmlformats.org/spreadsheetml/2006/main" count="121" uniqueCount="14">
  <si>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</si>
  <si>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</si>
  <si>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</si>
  <si>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</si>
  <si>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</si>
  <si>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</si>
  <si>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</si>
  <si>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</si>
  <si>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</si>
  <si>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</si>
  <si>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</si>
  <si>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</si>
  <si>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</si>
  <si>
    <t>02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</si>
</sst>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22291652189526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delta_cep!$G$46:$G$105</c:f>
              <c:numCache>
                <c:formatCode>General</c:formatCode>
                <c:ptCount val="60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  <c:pt idx="43">
                  <c:v>4.60919444444448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  <c:pt idx="50">
                  <c:v>2.77155555555561</c:v>
                </c:pt>
                <c:pt idx="51">
                  <c:v>3.66877777777785</c:v>
                </c:pt>
                <c:pt idx="52">
                  <c:v>4.83266666666674</c:v>
                </c:pt>
                <c:pt idx="53">
                  <c:v>3.44513888888889</c:v>
                </c:pt>
                <c:pt idx="54">
                  <c:v>5.36388888888888</c:v>
                </c:pt>
                <c:pt idx="55">
                  <c:v>1.33116666666666</c:v>
                </c:pt>
                <c:pt idx="56">
                  <c:v>4.36102777777779</c:v>
                </c:pt>
                <c:pt idx="57">
                  <c:v>0.94780555555559</c:v>
                </c:pt>
                <c:pt idx="58">
                  <c:v>2.94294444444444</c:v>
                </c:pt>
                <c:pt idx="59">
                  <c:v>1.19775000000004</c:v>
                </c:pt>
              </c:numCache>
            </c:numRef>
          </c:xVal>
          <c:yVal>
            <c:numRef>
              <c:f>delta_cep!$F$46:$F$105</c:f>
              <c:numCache>
                <c:formatCode>0.0_ </c:formatCode>
                <c:ptCount val="6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  <c:pt idx="50">
                  <c:v>4.2</c:v>
                </c:pt>
                <c:pt idx="51">
                  <c:v>3.7</c:v>
                </c:pt>
                <c:pt idx="52">
                  <c:v>3.5</c:v>
                </c:pt>
                <c:pt idx="53">
                  <c:v>3.9</c:v>
                </c:pt>
                <c:pt idx="54">
                  <c:v>3.7</c:v>
                </c:pt>
                <c:pt idx="55">
                  <c:v>3.7</c:v>
                </c:pt>
                <c:pt idx="56">
                  <c:v>3.4</c:v>
                </c:pt>
                <c:pt idx="57">
                  <c:v>3.9</c:v>
                </c:pt>
                <c:pt idx="58">
                  <c:v>4.3</c:v>
                </c:pt>
                <c:pt idx="59">
                  <c:v>3.8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"2019"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delta_cep_2019!$G$2:$G$53</c:f>
              <c:numCache>
                <c:formatCode>General</c:formatCode>
                <c:ptCount val="52"/>
                <c:pt idx="0">
                  <c:v>4.1998333333334</c:v>
                </c:pt>
                <c:pt idx="1">
                  <c:v>1.77333333333337</c:v>
                </c:pt>
                <c:pt idx="2">
                  <c:v>0.389972222222241</c:v>
                </c:pt>
                <c:pt idx="3">
                  <c:v>2.28788888888891</c:v>
                </c:pt>
                <c:pt idx="4">
                  <c:v>3.32747222222224</c:v>
                </c:pt>
                <c:pt idx="5">
                  <c:v>5.34508333333338</c:v>
                </c:pt>
                <c:pt idx="6">
                  <c:v>1.07283333333339</c:v>
                </c:pt>
                <c:pt idx="7">
                  <c:v>0.00538888888900146</c:v>
                </c:pt>
                <c:pt idx="8">
                  <c:v>0.99358333333339</c:v>
                </c:pt>
                <c:pt idx="9">
                  <c:v>3.99636111111124</c:v>
                </c:pt>
                <c:pt idx="10">
                  <c:v>4.97552777777787</c:v>
                </c:pt>
                <c:pt idx="11">
                  <c:v>1.54911111111119</c:v>
                </c:pt>
                <c:pt idx="12">
                  <c:v>4.61508333333347</c:v>
                </c:pt>
                <c:pt idx="13">
                  <c:v>0.241444444444483</c:v>
                </c:pt>
                <c:pt idx="14">
                  <c:v>1.24838888888894</c:v>
                </c:pt>
                <c:pt idx="15">
                  <c:v>1.80391666666674</c:v>
                </c:pt>
                <c:pt idx="16">
                  <c:v>0.517083333333403</c:v>
                </c:pt>
                <c:pt idx="17">
                  <c:v>1.46291666666673</c:v>
                </c:pt>
                <c:pt idx="18">
                  <c:v>4.42750000000001</c:v>
                </c:pt>
                <c:pt idx="19">
                  <c:v>0.0726111111112004</c:v>
                </c:pt>
                <c:pt idx="20">
                  <c:v>1.06219444444446</c:v>
                </c:pt>
                <c:pt idx="21">
                  <c:v>2.07122222222222</c:v>
                </c:pt>
                <c:pt idx="22">
                  <c:v>4.15872222222231</c:v>
                </c:pt>
                <c:pt idx="23">
                  <c:v>2.71702777777784</c:v>
                </c:pt>
                <c:pt idx="24">
                  <c:v>1.27672222222225</c:v>
                </c:pt>
                <c:pt idx="25">
                  <c:v>2.26075000000003</c:v>
                </c:pt>
                <c:pt idx="26">
                  <c:v>4.2385277777779</c:v>
                </c:pt>
                <c:pt idx="27">
                  <c:v>0.997527777777918</c:v>
                </c:pt>
                <c:pt idx="28">
                  <c:v>2.96558333333337</c:v>
                </c:pt>
                <c:pt idx="29">
                  <c:v>3.97738888888898</c:v>
                </c:pt>
                <c:pt idx="30">
                  <c:v>0.517638888888882</c:v>
                </c:pt>
                <c:pt idx="31">
                  <c:v>1.61347222222219</c:v>
                </c:pt>
                <c:pt idx="32">
                  <c:v>3.67527777777775</c:v>
                </c:pt>
                <c:pt idx="33">
                  <c:v>4.60027777777782</c:v>
                </c:pt>
                <c:pt idx="34">
                  <c:v>0.262749999999983</c:v>
                </c:pt>
                <c:pt idx="35">
                  <c:v>3.26413888888885</c:v>
                </c:pt>
                <c:pt idx="36">
                  <c:v>4.18011111111116</c:v>
                </c:pt>
                <c:pt idx="37">
                  <c:v>5.29538888888885</c:v>
                </c:pt>
                <c:pt idx="38">
                  <c:v>0.944666666666649</c:v>
                </c:pt>
                <c:pt idx="39">
                  <c:v>1.91133333333335</c:v>
                </c:pt>
                <c:pt idx="40">
                  <c:v>3.47241666666673</c:v>
                </c:pt>
                <c:pt idx="41">
                  <c:v>1.17933333333337</c:v>
                </c:pt>
                <c:pt idx="42">
                  <c:v>2.18350000000009</c:v>
                </c:pt>
                <c:pt idx="43">
                  <c:v>5.08419444444451</c:v>
                </c:pt>
                <c:pt idx="44">
                  <c:v>0.690416666666692</c:v>
                </c:pt>
                <c:pt idx="45">
                  <c:v>1.67513888888891</c:v>
                </c:pt>
                <c:pt idx="46">
                  <c:v>4.79458333333343</c:v>
                </c:pt>
                <c:pt idx="47">
                  <c:v>1.34455555555564</c:v>
                </c:pt>
                <c:pt idx="48">
                  <c:v>4.36886111111119</c:v>
                </c:pt>
                <c:pt idx="49">
                  <c:v>2.10008333333337</c:v>
                </c:pt>
                <c:pt idx="50">
                  <c:v>4.70630555555567</c:v>
                </c:pt>
                <c:pt idx="51">
                  <c:v>3.34516666666673</c:v>
                </c:pt>
              </c:numCache>
            </c:numRef>
          </c:xVal>
          <c:yVal>
            <c:numRef>
              <c:f>delta_cep_2019!$F$2:$F$53</c:f>
              <c:numCache>
                <c:formatCode>0.0_ </c:formatCode>
                <c:ptCount val="52"/>
                <c:pt idx="0">
                  <c:v>3.3</c:v>
                </c:pt>
                <c:pt idx="1">
                  <c:v>3.9</c:v>
                </c:pt>
                <c:pt idx="2">
                  <c:v>3.8</c:v>
                </c:pt>
                <c:pt idx="3">
                  <c:v>4.3</c:v>
                </c:pt>
                <c:pt idx="4">
                  <c:v>4.1</c:v>
                </c:pt>
                <c:pt idx="5">
                  <c:v>3.5</c:v>
                </c:pt>
                <c:pt idx="6">
                  <c:v>3.8</c:v>
                </c:pt>
                <c:pt idx="7">
                  <c:v>3.4</c:v>
                </c:pt>
                <c:pt idx="8">
                  <c:v>3.5</c:v>
                </c:pt>
                <c:pt idx="9">
                  <c:v>3.3</c:v>
                </c:pt>
                <c:pt idx="10">
                  <c:v>3.4</c:v>
                </c:pt>
                <c:pt idx="11">
                  <c:v>3.9</c:v>
                </c:pt>
                <c:pt idx="12">
                  <c:v>3.4</c:v>
                </c:pt>
                <c:pt idx="13">
                  <c:v>3.8</c:v>
                </c:pt>
                <c:pt idx="14">
                  <c:v>3.7</c:v>
                </c:pt>
                <c:pt idx="15">
                  <c:v>4.1</c:v>
                </c:pt>
                <c:pt idx="16">
                  <c:v>3.3</c:v>
                </c:pt>
                <c:pt idx="17">
                  <c:v>3.6</c:v>
                </c:pt>
                <c:pt idx="18">
                  <c:v>3.5</c:v>
                </c:pt>
                <c:pt idx="19">
                  <c:v>3.4</c:v>
                </c:pt>
                <c:pt idx="20">
                  <c:v>3.6</c:v>
                </c:pt>
                <c:pt idx="21">
                  <c:v>4</c:v>
                </c:pt>
                <c:pt idx="22">
                  <c:v>3.4</c:v>
                </c:pt>
                <c:pt idx="23">
                  <c:v>3.9</c:v>
                </c:pt>
                <c:pt idx="24">
                  <c:v>4</c:v>
                </c:pt>
                <c:pt idx="25">
                  <c:v>4.2</c:v>
                </c:pt>
                <c:pt idx="26">
                  <c:v>3.4</c:v>
                </c:pt>
                <c:pt idx="27">
                  <c:v>3.8</c:v>
                </c:pt>
                <c:pt idx="28">
                  <c:v>4</c:v>
                </c:pt>
                <c:pt idx="29">
                  <c:v>3.4</c:v>
                </c:pt>
                <c:pt idx="30">
                  <c:v>3.7</c:v>
                </c:pt>
                <c:pt idx="31">
                  <c:v>3.9</c:v>
                </c:pt>
                <c:pt idx="32">
                  <c:v>3.7</c:v>
                </c:pt>
                <c:pt idx="33">
                  <c:v>3.5</c:v>
                </c:pt>
                <c:pt idx="34">
                  <c:v>3.7</c:v>
                </c:pt>
                <c:pt idx="35">
                  <c:v>3.9</c:v>
                </c:pt>
                <c:pt idx="36">
                  <c:v>3.3</c:v>
                </c:pt>
                <c:pt idx="37">
                  <c:v>3.6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</c:v>
                </c:pt>
                <c:pt idx="42">
                  <c:v>4.2</c:v>
                </c:pt>
                <c:pt idx="43">
                  <c:v>3.6</c:v>
                </c:pt>
                <c:pt idx="44">
                  <c:v>3.8</c:v>
                </c:pt>
                <c:pt idx="45">
                  <c:v>4</c:v>
                </c:pt>
                <c:pt idx="46">
                  <c:v>3.6</c:v>
                </c:pt>
                <c:pt idx="47">
                  <c:v>3.9</c:v>
                </c:pt>
                <c:pt idx="48">
                  <c:v>3.3</c:v>
                </c:pt>
                <c:pt idx="49">
                  <c:v>4.2</c:v>
                </c:pt>
                <c:pt idx="50">
                  <c:v>3.8</c:v>
                </c:pt>
                <c:pt idx="51">
                  <c:v>3.9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diamond"/>
            <c:size val="5"/>
          </c:marker>
          <c:dLbls>
            <c:delete val="1"/>
          </c:dLbls>
          <c:xVal>
            <c:numRef>
              <c:f>delta_cep_2020!$G$2:$G$71</c:f>
              <c:numCache>
                <c:formatCode>General</c:formatCode>
                <c:ptCount val="70"/>
                <c:pt idx="0">
                  <c:v>4.23058333333336</c:v>
                </c:pt>
                <c:pt idx="1">
                  <c:v>3.92291666666665</c:v>
                </c:pt>
                <c:pt idx="2">
                  <c:v>4.9354166666667</c:v>
                </c:pt>
                <c:pt idx="3">
                  <c:v>1.03736111111118</c:v>
                </c:pt>
                <c:pt idx="4">
                  <c:v>2.07069444444448</c:v>
                </c:pt>
                <c:pt idx="5">
                  <c:v>3.03805555555562</c:v>
                </c:pt>
                <c:pt idx="6">
                  <c:v>0.663722222222191</c:v>
                </c:pt>
                <c:pt idx="7">
                  <c:v>0.311611111111119</c:v>
                </c:pt>
                <c:pt idx="8">
                  <c:v>0.587944444444474</c:v>
                </c:pt>
                <c:pt idx="9">
                  <c:v>3.01205555555566</c:v>
                </c:pt>
                <c:pt idx="10">
                  <c:v>3.98844444444444</c:v>
                </c:pt>
                <c:pt idx="11">
                  <c:v>4.99052777777774</c:v>
                </c:pt>
                <c:pt idx="12">
                  <c:v>0.702999999999975</c:v>
                </c:pt>
                <c:pt idx="13">
                  <c:v>1.59397222222219</c:v>
                </c:pt>
                <c:pt idx="14">
                  <c:v>2.60716666666667</c:v>
                </c:pt>
                <c:pt idx="15">
                  <c:v>3.60786111111111</c:v>
                </c:pt>
                <c:pt idx="16">
                  <c:v>4.63077777777789</c:v>
                </c:pt>
                <c:pt idx="17">
                  <c:v>0.248111111111257</c:v>
                </c:pt>
                <c:pt idx="18">
                  <c:v>1.23005555555574</c:v>
                </c:pt>
                <c:pt idx="19">
                  <c:v>2.19394444444447</c:v>
                </c:pt>
                <c:pt idx="20">
                  <c:v>3.2293611111113</c:v>
                </c:pt>
                <c:pt idx="21">
                  <c:v>4.22311111111117</c:v>
                </c:pt>
                <c:pt idx="22">
                  <c:v>4.84461111111113</c:v>
                </c:pt>
                <c:pt idx="23">
                  <c:v>0.49666666666667</c:v>
                </c:pt>
                <c:pt idx="24">
                  <c:v>3.51472222222242</c:v>
                </c:pt>
                <c:pt idx="25">
                  <c:v>0.109138888888992</c:v>
                </c:pt>
                <c:pt idx="26">
                  <c:v>1.12788888888895</c:v>
                </c:pt>
                <c:pt idx="27">
                  <c:v>2.13205555555578</c:v>
                </c:pt>
                <c:pt idx="28">
                  <c:v>3.1758055555556</c:v>
                </c:pt>
                <c:pt idx="29">
                  <c:v>0.828555555555795</c:v>
                </c:pt>
                <c:pt idx="30">
                  <c:v>1.7702222222224</c:v>
                </c:pt>
                <c:pt idx="31">
                  <c:v>3.43686111111128</c:v>
                </c:pt>
                <c:pt idx="32">
                  <c:v>3.05836111111125</c:v>
                </c:pt>
                <c:pt idx="33">
                  <c:v>5.02572222222238</c:v>
                </c:pt>
                <c:pt idx="34">
                  <c:v>0.310388888888838</c:v>
                </c:pt>
                <c:pt idx="35">
                  <c:v>5.36455555555563</c:v>
                </c:pt>
                <c:pt idx="36">
                  <c:v>0.941611111111115</c:v>
                </c:pt>
                <c:pt idx="37">
                  <c:v>1.97911111111102</c:v>
                </c:pt>
                <c:pt idx="38">
                  <c:v>2.98536111111116</c:v>
                </c:pt>
                <c:pt idx="39">
                  <c:v>3.93119444444437</c:v>
                </c:pt>
                <c:pt idx="40">
                  <c:v>4.95619444444446</c:v>
                </c:pt>
                <c:pt idx="41">
                  <c:v>0.573527777777826</c:v>
                </c:pt>
                <c:pt idx="42">
                  <c:v>1.20544444444454</c:v>
                </c:pt>
                <c:pt idx="43">
                  <c:v>2.21516666666662</c:v>
                </c:pt>
                <c:pt idx="44">
                  <c:v>4.20891666666671</c:v>
                </c:pt>
                <c:pt idx="45">
                  <c:v>0.830416666666679</c:v>
                </c:pt>
                <c:pt idx="46">
                  <c:v>1.80958333333342</c:v>
                </c:pt>
                <c:pt idx="47">
                  <c:v>2.8505555555555</c:v>
                </c:pt>
                <c:pt idx="48">
                  <c:v>0.463722222222259</c:v>
                </c:pt>
                <c:pt idx="49">
                  <c:v>1.47900000000004</c:v>
                </c:pt>
                <c:pt idx="50">
                  <c:v>2.4720555555557</c:v>
                </c:pt>
                <c:pt idx="51">
                  <c:v>4.474138888889</c:v>
                </c:pt>
                <c:pt idx="52">
                  <c:v>0.0970277777778392</c:v>
                </c:pt>
                <c:pt idx="53">
                  <c:v>1.11577777777779</c:v>
                </c:pt>
                <c:pt idx="54">
                  <c:v>2.12063888888883</c:v>
                </c:pt>
                <c:pt idx="55">
                  <c:v>3.10605555555571</c:v>
                </c:pt>
                <c:pt idx="56">
                  <c:v>4.05674999999997</c:v>
                </c:pt>
                <c:pt idx="57">
                  <c:v>5.09911111111114</c:v>
                </c:pt>
                <c:pt idx="58">
                  <c:v>0.757416666666813</c:v>
                </c:pt>
                <c:pt idx="59">
                  <c:v>1.75741666666681</c:v>
                </c:pt>
                <c:pt idx="60">
                  <c:v>2.75741666666681</c:v>
                </c:pt>
                <c:pt idx="61">
                  <c:v>3.76644444444446</c:v>
                </c:pt>
                <c:pt idx="62">
                  <c:v>4.75255555555555</c:v>
                </c:pt>
                <c:pt idx="63">
                  <c:v>0.363638888889</c:v>
                </c:pt>
                <c:pt idx="64">
                  <c:v>1.36502777777787</c:v>
                </c:pt>
                <c:pt idx="65">
                  <c:v>3.39072222222239</c:v>
                </c:pt>
                <c:pt idx="66">
                  <c:v>4.38655555555556</c:v>
                </c:pt>
                <c:pt idx="67">
                  <c:v>0.292722222222437</c:v>
                </c:pt>
                <c:pt idx="68">
                  <c:v>4.28786111111117</c:v>
                </c:pt>
                <c:pt idx="69">
                  <c:v>4.15305555555574</c:v>
                </c:pt>
              </c:numCache>
            </c:numRef>
          </c:xVal>
          <c:yVal>
            <c:numRef>
              <c:f>delta_cep_2020!$F$2:$F$71</c:f>
              <c:numCache>
                <c:formatCode>0.0_ </c:formatCode>
                <c:ptCount val="70"/>
                <c:pt idx="0">
                  <c:v>3.4</c:v>
                </c:pt>
                <c:pt idx="1">
                  <c:v>3.4</c:v>
                </c:pt>
                <c:pt idx="2">
                  <c:v>3.3</c:v>
                </c:pt>
                <c:pt idx="3">
                  <c:v>3.6</c:v>
                </c:pt>
                <c:pt idx="4">
                  <c:v>3.9</c:v>
                </c:pt>
                <c:pt idx="5">
                  <c:v>4.2</c:v>
                </c:pt>
                <c:pt idx="6">
                  <c:v>3.8</c:v>
                </c:pt>
                <c:pt idx="7">
                  <c:v>3.9</c:v>
                </c:pt>
                <c:pt idx="8">
                  <c:v>3.7</c:v>
                </c:pt>
                <c:pt idx="9">
                  <c:v>4.2</c:v>
                </c:pt>
                <c:pt idx="10">
                  <c:v>3.5</c:v>
                </c:pt>
                <c:pt idx="11">
                  <c:v>3.6</c:v>
                </c:pt>
                <c:pt idx="12">
                  <c:v>3.8</c:v>
                </c:pt>
                <c:pt idx="13">
                  <c:v>4.2</c:v>
                </c:pt>
                <c:pt idx="14">
                  <c:v>4.2</c:v>
                </c:pt>
                <c:pt idx="15">
                  <c:v>3.7</c:v>
                </c:pt>
                <c:pt idx="16">
                  <c:v>3.4</c:v>
                </c:pt>
                <c:pt idx="17">
                  <c:v>3.8</c:v>
                </c:pt>
                <c:pt idx="18">
                  <c:v>4</c:v>
                </c:pt>
                <c:pt idx="19">
                  <c:v>4.3</c:v>
                </c:pt>
                <c:pt idx="20">
                  <c:v>4.1</c:v>
                </c:pt>
                <c:pt idx="21">
                  <c:v>3.4</c:v>
                </c:pt>
                <c:pt idx="22">
                  <c:v>3.9</c:v>
                </c:pt>
                <c:pt idx="23">
                  <c:v>3.9</c:v>
                </c:pt>
                <c:pt idx="24">
                  <c:v>3.7</c:v>
                </c:pt>
                <c:pt idx="25">
                  <c:v>3.7</c:v>
                </c:pt>
                <c:pt idx="26">
                  <c:v>3.9</c:v>
                </c:pt>
                <c:pt idx="27">
                  <c:v>4.2</c:v>
                </c:pt>
                <c:pt idx="28">
                  <c:v>4.2</c:v>
                </c:pt>
                <c:pt idx="29">
                  <c:v>4</c:v>
                </c:pt>
                <c:pt idx="30">
                  <c:v>3.9</c:v>
                </c:pt>
                <c:pt idx="31">
                  <c:v>3.8</c:v>
                </c:pt>
                <c:pt idx="32">
                  <c:v>4.2</c:v>
                </c:pt>
                <c:pt idx="33">
                  <c:v>3.5</c:v>
                </c:pt>
                <c:pt idx="34">
                  <c:v>3.6</c:v>
                </c:pt>
                <c:pt idx="35">
                  <c:v>3.6</c:v>
                </c:pt>
                <c:pt idx="36">
                  <c:v>3.9</c:v>
                </c:pt>
                <c:pt idx="37">
                  <c:v>3.8</c:v>
                </c:pt>
                <c:pt idx="38">
                  <c:v>4.1</c:v>
                </c:pt>
                <c:pt idx="39">
                  <c:v>3.5</c:v>
                </c:pt>
                <c:pt idx="40">
                  <c:v>3.6</c:v>
                </c:pt>
                <c:pt idx="41">
                  <c:v>3.8</c:v>
                </c:pt>
                <c:pt idx="42">
                  <c:v>4</c:v>
                </c:pt>
                <c:pt idx="43">
                  <c:v>4.2</c:v>
                </c:pt>
                <c:pt idx="44">
                  <c:v>3.3</c:v>
                </c:pt>
                <c:pt idx="45">
                  <c:v>3.8</c:v>
                </c:pt>
                <c:pt idx="46">
                  <c:v>4</c:v>
                </c:pt>
                <c:pt idx="47">
                  <c:v>4.2</c:v>
                </c:pt>
                <c:pt idx="48">
                  <c:v>3.6</c:v>
                </c:pt>
                <c:pt idx="49">
                  <c:v>4</c:v>
                </c:pt>
                <c:pt idx="50">
                  <c:v>4.2</c:v>
                </c:pt>
                <c:pt idx="51">
                  <c:v>3.5</c:v>
                </c:pt>
                <c:pt idx="52">
                  <c:v>3.8</c:v>
                </c:pt>
                <c:pt idx="53">
                  <c:v>3.9</c:v>
                </c:pt>
                <c:pt idx="54">
                  <c:v>4</c:v>
                </c:pt>
                <c:pt idx="55">
                  <c:v>4.1</c:v>
                </c:pt>
                <c:pt idx="56">
                  <c:v>3.5</c:v>
                </c:pt>
                <c:pt idx="57">
                  <c:v>3.7</c:v>
                </c:pt>
                <c:pt idx="58">
                  <c:v>3.8</c:v>
                </c:pt>
                <c:pt idx="59">
                  <c:v>4</c:v>
                </c:pt>
                <c:pt idx="60">
                  <c:v>4.1</c:v>
                </c:pt>
                <c:pt idx="61">
                  <c:v>3.7</c:v>
                </c:pt>
                <c:pt idx="62">
                  <c:v>3.3</c:v>
                </c:pt>
                <c:pt idx="63">
                  <c:v>3.5</c:v>
                </c:pt>
                <c:pt idx="64">
                  <c:v>3.8</c:v>
                </c:pt>
                <c:pt idx="65">
                  <c:v>3.9</c:v>
                </c:pt>
                <c:pt idx="66">
                  <c:v>3.3</c:v>
                </c:pt>
                <c:pt idx="67">
                  <c:v>3.5</c:v>
                </c:pt>
                <c:pt idx="68">
                  <c:v>3.2</c:v>
                </c:pt>
                <c:pt idx="69">
                  <c:v>3.3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"2021"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delta_cep_2021!$G$2:$G$5</c:f>
              <c:numCache>
                <c:formatCode>General</c:formatCode>
                <c:ptCount val="4"/>
                <c:pt idx="0">
                  <c:v>0.08075000000008</c:v>
                </c:pt>
                <c:pt idx="1">
                  <c:v>5.3313888888888</c:v>
                </c:pt>
                <c:pt idx="2">
                  <c:v>0.972333333333381</c:v>
                </c:pt>
                <c:pt idx="3">
                  <c:v>1.91538888888886</c:v>
                </c:pt>
              </c:numCache>
            </c:numRef>
          </c:xVal>
          <c:yVal>
            <c:numRef>
              <c:f>delta_cep_2021!$F$2:$F$5</c:f>
              <c:numCache>
                <c:formatCode>0.0_ </c:formatCode>
                <c:ptCount val="4"/>
                <c:pt idx="0">
                  <c:v>3.5</c:v>
                </c:pt>
                <c:pt idx="1">
                  <c:v>3.6</c:v>
                </c:pt>
                <c:pt idx="2">
                  <c:v>3.9</c:v>
                </c:pt>
                <c:pt idx="3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295275</xdr:colOff>
      <xdr:row>0</xdr:row>
      <xdr:rowOff>1905</xdr:rowOff>
    </xdr:from>
    <xdr:to>
      <xdr:col>22</xdr:col>
      <xdr:colOff>321310</xdr:colOff>
      <xdr:row>33</xdr:row>
      <xdr:rowOff>86360</xdr:rowOff>
    </xdr:to>
    <xdr:graphicFrame>
      <xdr:nvGraphicFramePr>
        <xdr:cNvPr id="3" name="图表 2"/>
        <xdr:cNvGraphicFramePr/>
      </xdr:nvGraphicFramePr>
      <xdr:xfrm>
        <a:off x="5229225" y="1905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topLeftCell="B1" workbookViewId="0">
      <selection activeCell="L35" sqref="L35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109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110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4.60919444444448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 t="shared" ref="G94:G96" si="29"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 t="shared" si="29"/>
        <v>3.50841666666668</v>
      </c>
      <c r="I95" t="s">
        <v>12</v>
      </c>
    </row>
    <row r="96" spans="1:9">
      <c r="A96" s="3">
        <v>43427</v>
      </c>
      <c r="B96">
        <f t="shared" si="14"/>
        <v>399</v>
      </c>
      <c r="C96">
        <v>20</v>
      </c>
      <c r="D96">
        <v>32</v>
      </c>
      <c r="E96">
        <f t="shared" si="24"/>
        <v>399.855555555556</v>
      </c>
      <c r="F96" s="4">
        <v>4.2</v>
      </c>
      <c r="G96">
        <f t="shared" ref="G96:G100" si="30">E96-5.366*74</f>
        <v>2.77155555555561</v>
      </c>
      <c r="I96" t="s">
        <v>9</v>
      </c>
    </row>
    <row r="97" spans="1:9">
      <c r="A97" s="3">
        <v>43428</v>
      </c>
      <c r="B97">
        <f t="shared" si="14"/>
        <v>400</v>
      </c>
      <c r="C97">
        <v>18</v>
      </c>
      <c r="D97">
        <v>4</v>
      </c>
      <c r="E97">
        <f t="shared" si="24"/>
        <v>400.752777777778</v>
      </c>
      <c r="F97" s="4">
        <v>3.7</v>
      </c>
      <c r="G97">
        <f t="shared" si="30"/>
        <v>3.66877777777785</v>
      </c>
      <c r="I97" t="s">
        <v>9</v>
      </c>
    </row>
    <row r="98" spans="1:9">
      <c r="A98" s="3">
        <v>43429</v>
      </c>
      <c r="B98">
        <f t="shared" si="14"/>
        <v>401</v>
      </c>
      <c r="C98">
        <v>22</v>
      </c>
      <c r="D98">
        <v>0</v>
      </c>
      <c r="E98">
        <f t="shared" si="24"/>
        <v>401.916666666667</v>
      </c>
      <c r="F98" s="4">
        <v>3.5</v>
      </c>
      <c r="G98">
        <f t="shared" si="30"/>
        <v>4.83266666666674</v>
      </c>
      <c r="I98" t="s">
        <v>12</v>
      </c>
    </row>
    <row r="99" spans="1:9">
      <c r="A99" s="3">
        <v>43433</v>
      </c>
      <c r="B99">
        <f t="shared" si="14"/>
        <v>405</v>
      </c>
      <c r="C99">
        <v>21</v>
      </c>
      <c r="D99">
        <v>29</v>
      </c>
      <c r="E99">
        <f t="shared" si="24"/>
        <v>405.895138888889</v>
      </c>
      <c r="F99" s="4">
        <v>3.9</v>
      </c>
      <c r="G99">
        <f t="shared" ref="G99:G102" si="31">E99-5.366*75</f>
        <v>3.44513888888889</v>
      </c>
      <c r="I99" t="s">
        <v>9</v>
      </c>
    </row>
    <row r="100" spans="1:9">
      <c r="A100" s="3">
        <v>43435</v>
      </c>
      <c r="B100">
        <f t="shared" si="14"/>
        <v>407</v>
      </c>
      <c r="C100">
        <v>19</v>
      </c>
      <c r="D100">
        <v>32</v>
      </c>
      <c r="E100">
        <f t="shared" si="24"/>
        <v>407.813888888889</v>
      </c>
      <c r="F100" s="4">
        <v>3.7</v>
      </c>
      <c r="G100">
        <f t="shared" si="31"/>
        <v>5.36388888888888</v>
      </c>
      <c r="I100" t="s">
        <v>12</v>
      </c>
    </row>
    <row r="101" spans="1:7">
      <c r="A101" s="3">
        <v>43447</v>
      </c>
      <c r="B101">
        <f t="shared" si="14"/>
        <v>419</v>
      </c>
      <c r="C101">
        <v>21</v>
      </c>
      <c r="D101">
        <v>6</v>
      </c>
      <c r="E101">
        <f t="shared" si="24"/>
        <v>419.879166666667</v>
      </c>
      <c r="F101" s="4">
        <v>3.7</v>
      </c>
      <c r="G101">
        <f t="shared" ref="G101:G104" si="32">E101-5.366*78</f>
        <v>1.33116666666666</v>
      </c>
    </row>
    <row r="102" spans="1:7">
      <c r="A102" s="3">
        <v>43450</v>
      </c>
      <c r="B102">
        <f t="shared" si="14"/>
        <v>422</v>
      </c>
      <c r="C102">
        <v>21</v>
      </c>
      <c r="D102">
        <v>49</v>
      </c>
      <c r="E102">
        <f t="shared" si="24"/>
        <v>422.909027777778</v>
      </c>
      <c r="F102" s="4">
        <v>3.4</v>
      </c>
      <c r="G102">
        <f t="shared" si="32"/>
        <v>4.36102777777779</v>
      </c>
    </row>
    <row r="103" spans="1:7">
      <c r="A103" s="3">
        <v>43452</v>
      </c>
      <c r="B103">
        <f t="shared" si="14"/>
        <v>424</v>
      </c>
      <c r="C103">
        <v>20</v>
      </c>
      <c r="D103">
        <v>41</v>
      </c>
      <c r="E103">
        <f t="shared" si="24"/>
        <v>424.861805555556</v>
      </c>
      <c r="F103" s="4">
        <v>3.9</v>
      </c>
      <c r="G103">
        <f t="shared" ref="G103:G105" si="33">E103-5.366*79</f>
        <v>0.94780555555559</v>
      </c>
    </row>
    <row r="104" spans="1:7">
      <c r="A104" s="3">
        <v>43454</v>
      </c>
      <c r="B104">
        <f t="shared" si="14"/>
        <v>426</v>
      </c>
      <c r="C104">
        <v>20</v>
      </c>
      <c r="D104">
        <v>34</v>
      </c>
      <c r="E104">
        <f t="shared" si="24"/>
        <v>426.856944444444</v>
      </c>
      <c r="F104" s="4">
        <v>4.3</v>
      </c>
      <c r="G104">
        <f t="shared" si="33"/>
        <v>2.94294444444444</v>
      </c>
    </row>
    <row r="105" spans="1:9">
      <c r="A105" s="3">
        <v>43463</v>
      </c>
      <c r="B105">
        <f t="shared" si="14"/>
        <v>435</v>
      </c>
      <c r="C105">
        <v>20</v>
      </c>
      <c r="D105">
        <v>15</v>
      </c>
      <c r="E105">
        <f t="shared" si="24"/>
        <v>435.84375</v>
      </c>
      <c r="F105" s="4">
        <v>3.8</v>
      </c>
      <c r="G105">
        <f t="shared" ref="G105:G107" si="34">E105-5.366*81</f>
        <v>1.19775000000004</v>
      </c>
      <c r="H105">
        <v>81</v>
      </c>
      <c r="I105" t="s">
        <v>12</v>
      </c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C53" sqref="C53"/>
    </sheetView>
  </sheetViews>
  <sheetFormatPr defaultColWidth="9" defaultRowHeight="13.5"/>
  <cols>
    <col min="1" max="1" width="9.125"/>
    <col min="7" max="7" width="13.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10">
      <c r="A2" s="3">
        <v>43466</v>
      </c>
      <c r="B2">
        <f>A2-delta_cep!A2+delta_cep!B2</f>
        <v>438</v>
      </c>
      <c r="C2">
        <v>20</v>
      </c>
      <c r="D2">
        <v>18</v>
      </c>
      <c r="E2">
        <f t="shared" ref="E2:E53" si="0">(B2*1440+C2*60+D2)/1440</f>
        <v>438.845833333333</v>
      </c>
      <c r="F2" s="4">
        <v>3.3</v>
      </c>
      <c r="G2">
        <f>E2-5.366*81</f>
        <v>4.1998333333334</v>
      </c>
      <c r="H2">
        <v>81</v>
      </c>
      <c r="I2">
        <v>2019</v>
      </c>
      <c r="J2" t="s">
        <v>12</v>
      </c>
    </row>
    <row r="3" spans="1:8">
      <c r="A3" s="3">
        <v>43485</v>
      </c>
      <c r="B3">
        <f t="shared" ref="B3:B53" si="1">A3-A2+B2</f>
        <v>457</v>
      </c>
      <c r="C3">
        <v>21</v>
      </c>
      <c r="D3">
        <v>12</v>
      </c>
      <c r="E3">
        <f t="shared" si="0"/>
        <v>457.883333333333</v>
      </c>
      <c r="F3" s="4">
        <v>3.9</v>
      </c>
      <c r="G3">
        <f>E3-5.366*85</f>
        <v>1.77333333333337</v>
      </c>
      <c r="H3">
        <v>85</v>
      </c>
    </row>
    <row r="4" spans="1:8">
      <c r="A4" s="3">
        <v>43489</v>
      </c>
      <c r="B4">
        <f t="shared" si="1"/>
        <v>461</v>
      </c>
      <c r="C4">
        <v>20</v>
      </c>
      <c r="D4">
        <v>47</v>
      </c>
      <c r="E4">
        <f t="shared" si="0"/>
        <v>461.865972222222</v>
      </c>
      <c r="F4" s="4">
        <v>3.8</v>
      </c>
      <c r="G4">
        <f t="shared" ref="G4:G7" si="2">E4-5.366*86</f>
        <v>0.389972222222241</v>
      </c>
      <c r="H4">
        <v>86</v>
      </c>
    </row>
    <row r="5" spans="1:7">
      <c r="A5" s="3">
        <v>43491</v>
      </c>
      <c r="B5">
        <f t="shared" si="1"/>
        <v>463</v>
      </c>
      <c r="C5">
        <v>18</v>
      </c>
      <c r="D5">
        <v>20</v>
      </c>
      <c r="E5">
        <f t="shared" si="0"/>
        <v>463.763888888889</v>
      </c>
      <c r="F5" s="4">
        <v>4.3</v>
      </c>
      <c r="G5">
        <f t="shared" si="2"/>
        <v>2.28788888888891</v>
      </c>
    </row>
    <row r="6" spans="1:7">
      <c r="A6" s="3">
        <v>43492</v>
      </c>
      <c r="B6">
        <f t="shared" si="1"/>
        <v>464</v>
      </c>
      <c r="C6">
        <v>19</v>
      </c>
      <c r="D6">
        <v>17</v>
      </c>
      <c r="E6">
        <f t="shared" si="0"/>
        <v>464.803472222222</v>
      </c>
      <c r="F6" s="4">
        <v>4.1</v>
      </c>
      <c r="G6">
        <f t="shared" si="2"/>
        <v>3.32747222222224</v>
      </c>
    </row>
    <row r="7" spans="1:10">
      <c r="A7" s="3">
        <v>43714</v>
      </c>
      <c r="B7">
        <f t="shared" si="1"/>
        <v>686</v>
      </c>
      <c r="C7">
        <v>19</v>
      </c>
      <c r="D7">
        <v>51</v>
      </c>
      <c r="E7">
        <f t="shared" si="0"/>
        <v>686.827083333333</v>
      </c>
      <c r="F7" s="4">
        <v>3.5</v>
      </c>
      <c r="G7">
        <f>E7-5.366*127</f>
        <v>5.34508333333338</v>
      </c>
      <c r="H7">
        <v>127</v>
      </c>
      <c r="J7" t="s">
        <v>9</v>
      </c>
    </row>
    <row r="8" spans="1:10">
      <c r="A8" s="3">
        <v>43715</v>
      </c>
      <c r="B8">
        <f t="shared" si="1"/>
        <v>687</v>
      </c>
      <c r="C8">
        <v>22</v>
      </c>
      <c r="D8">
        <v>6</v>
      </c>
      <c r="E8">
        <f t="shared" si="0"/>
        <v>687.920833333333</v>
      </c>
      <c r="F8" s="4">
        <v>3.8</v>
      </c>
      <c r="G8">
        <f>E8-5.366*128</f>
        <v>1.07283333333339</v>
      </c>
      <c r="H8">
        <v>128</v>
      </c>
      <c r="J8" t="s">
        <v>9</v>
      </c>
    </row>
    <row r="9" spans="1:10">
      <c r="A9" s="3">
        <v>43730</v>
      </c>
      <c r="B9">
        <f t="shared" si="1"/>
        <v>702</v>
      </c>
      <c r="C9">
        <v>22</v>
      </c>
      <c r="D9">
        <v>50</v>
      </c>
      <c r="E9">
        <f t="shared" si="0"/>
        <v>702.951388888889</v>
      </c>
      <c r="F9" s="4">
        <v>3.4</v>
      </c>
      <c r="G9">
        <f t="shared" ref="G9:G13" si="3">E9-5.366*131</f>
        <v>0.00538888888900146</v>
      </c>
      <c r="H9">
        <v>131</v>
      </c>
      <c r="J9" t="s">
        <v>9</v>
      </c>
    </row>
    <row r="10" spans="1:10">
      <c r="A10" s="3">
        <v>43731</v>
      </c>
      <c r="B10">
        <f t="shared" si="1"/>
        <v>703</v>
      </c>
      <c r="C10">
        <v>22</v>
      </c>
      <c r="D10">
        <v>33</v>
      </c>
      <c r="E10">
        <f t="shared" si="0"/>
        <v>703.939583333333</v>
      </c>
      <c r="F10" s="4">
        <v>3.5</v>
      </c>
      <c r="G10">
        <f t="shared" si="3"/>
        <v>0.99358333333339</v>
      </c>
      <c r="J10" t="s">
        <v>9</v>
      </c>
    </row>
    <row r="11" spans="1:10">
      <c r="A11" s="3">
        <v>43734</v>
      </c>
      <c r="B11">
        <f t="shared" si="1"/>
        <v>706</v>
      </c>
      <c r="C11">
        <v>22</v>
      </c>
      <c r="D11">
        <v>37</v>
      </c>
      <c r="E11">
        <f t="shared" si="0"/>
        <v>706.942361111111</v>
      </c>
      <c r="F11" s="4">
        <v>3.3</v>
      </c>
      <c r="G11">
        <f t="shared" si="3"/>
        <v>3.99636111111124</v>
      </c>
      <c r="J11" t="s">
        <v>12</v>
      </c>
    </row>
    <row r="12" spans="1:10">
      <c r="A12" s="3">
        <v>43735</v>
      </c>
      <c r="B12">
        <f t="shared" si="1"/>
        <v>707</v>
      </c>
      <c r="C12">
        <v>22</v>
      </c>
      <c r="D12">
        <v>7</v>
      </c>
      <c r="E12">
        <f t="shared" si="0"/>
        <v>707.921527777778</v>
      </c>
      <c r="F12" s="4">
        <v>3.4</v>
      </c>
      <c r="G12">
        <f t="shared" si="3"/>
        <v>4.97552777777787</v>
      </c>
      <c r="J12" t="s">
        <v>9</v>
      </c>
    </row>
    <row r="13" spans="1:10">
      <c r="A13" s="3">
        <v>43737</v>
      </c>
      <c r="B13">
        <f t="shared" si="1"/>
        <v>709</v>
      </c>
      <c r="C13">
        <v>20</v>
      </c>
      <c r="D13">
        <v>40</v>
      </c>
      <c r="E13">
        <f t="shared" si="0"/>
        <v>709.861111111111</v>
      </c>
      <c r="F13" s="4">
        <v>3.9</v>
      </c>
      <c r="G13">
        <f t="shared" ref="G13:G15" si="4">E13-5.366*132</f>
        <v>1.54911111111119</v>
      </c>
      <c r="H13">
        <v>132</v>
      </c>
      <c r="J13" t="s">
        <v>9</v>
      </c>
    </row>
    <row r="14" spans="1:10">
      <c r="A14" s="3">
        <v>43740</v>
      </c>
      <c r="B14">
        <f t="shared" si="1"/>
        <v>712</v>
      </c>
      <c r="C14">
        <v>22</v>
      </c>
      <c r="D14">
        <v>15</v>
      </c>
      <c r="E14">
        <f t="shared" si="0"/>
        <v>712.927083333333</v>
      </c>
      <c r="F14" s="4">
        <v>3.4</v>
      </c>
      <c r="G14">
        <f t="shared" si="4"/>
        <v>4.61508333333347</v>
      </c>
      <c r="J14" t="s">
        <v>10</v>
      </c>
    </row>
    <row r="15" spans="1:10">
      <c r="A15" s="3">
        <v>43741</v>
      </c>
      <c r="B15">
        <f t="shared" si="1"/>
        <v>713</v>
      </c>
      <c r="C15">
        <v>22</v>
      </c>
      <c r="D15">
        <v>4</v>
      </c>
      <c r="E15">
        <f t="shared" si="0"/>
        <v>713.919444444444</v>
      </c>
      <c r="F15" s="4">
        <v>3.8</v>
      </c>
      <c r="G15">
        <f t="shared" ref="G15:G17" si="5">E15-5.366*133</f>
        <v>0.241444444444483</v>
      </c>
      <c r="H15">
        <v>133</v>
      </c>
      <c r="J15" t="s">
        <v>9</v>
      </c>
    </row>
    <row r="16" spans="1:10">
      <c r="A16" s="3">
        <v>43742</v>
      </c>
      <c r="B16">
        <f t="shared" si="1"/>
        <v>714</v>
      </c>
      <c r="C16">
        <v>22</v>
      </c>
      <c r="D16">
        <v>14</v>
      </c>
      <c r="E16">
        <f t="shared" si="0"/>
        <v>714.926388888889</v>
      </c>
      <c r="F16" s="4">
        <v>3.7</v>
      </c>
      <c r="G16">
        <f t="shared" si="5"/>
        <v>1.24838888888894</v>
      </c>
      <c r="J16" t="s">
        <v>10</v>
      </c>
    </row>
    <row r="17" spans="1:8">
      <c r="A17" s="3">
        <v>43748</v>
      </c>
      <c r="B17">
        <f t="shared" si="1"/>
        <v>720</v>
      </c>
      <c r="C17">
        <v>20</v>
      </c>
      <c r="D17">
        <v>21</v>
      </c>
      <c r="E17">
        <f t="shared" si="0"/>
        <v>720.847916666667</v>
      </c>
      <c r="F17" s="4">
        <v>4.1</v>
      </c>
      <c r="G17">
        <f t="shared" ref="G17:G19" si="6">E17-5.366*134</f>
        <v>1.80391666666674</v>
      </c>
      <c r="H17">
        <v>134</v>
      </c>
    </row>
    <row r="18" spans="1:10">
      <c r="A18" s="3">
        <v>43752</v>
      </c>
      <c r="B18">
        <f t="shared" si="1"/>
        <v>724</v>
      </c>
      <c r="C18">
        <v>22</v>
      </c>
      <c r="D18">
        <v>15</v>
      </c>
      <c r="E18">
        <f t="shared" si="0"/>
        <v>724.927083333333</v>
      </c>
      <c r="F18" s="4">
        <v>3.3</v>
      </c>
      <c r="G18">
        <f t="shared" ref="G18:G21" si="7">E18-5.366*135</f>
        <v>0.517083333333403</v>
      </c>
      <c r="H18">
        <v>135</v>
      </c>
      <c r="J18" t="s">
        <v>10</v>
      </c>
    </row>
    <row r="19" spans="1:10">
      <c r="A19" s="3">
        <v>43753</v>
      </c>
      <c r="B19">
        <f t="shared" si="1"/>
        <v>725</v>
      </c>
      <c r="C19">
        <v>20</v>
      </c>
      <c r="D19">
        <v>57</v>
      </c>
      <c r="E19">
        <f t="shared" si="0"/>
        <v>725.872916666667</v>
      </c>
      <c r="F19" s="4">
        <v>3.6</v>
      </c>
      <c r="G19">
        <f t="shared" si="7"/>
        <v>1.46291666666673</v>
      </c>
      <c r="H19">
        <v>135</v>
      </c>
      <c r="J19" t="s">
        <v>12</v>
      </c>
    </row>
    <row r="20" spans="1:10">
      <c r="A20" s="3">
        <v>43756</v>
      </c>
      <c r="B20">
        <f t="shared" si="1"/>
        <v>728</v>
      </c>
      <c r="C20">
        <v>20</v>
      </c>
      <c r="D20">
        <v>6</v>
      </c>
      <c r="E20">
        <f t="shared" si="0"/>
        <v>728.8375</v>
      </c>
      <c r="F20" s="4">
        <v>3.5</v>
      </c>
      <c r="G20">
        <f t="shared" si="7"/>
        <v>4.42750000000001</v>
      </c>
      <c r="H20">
        <v>135</v>
      </c>
      <c r="J20" t="s">
        <v>10</v>
      </c>
    </row>
    <row r="21" spans="1:10">
      <c r="A21" s="3">
        <v>43757</v>
      </c>
      <c r="B21">
        <f t="shared" si="1"/>
        <v>729</v>
      </c>
      <c r="C21">
        <v>20</v>
      </c>
      <c r="D21">
        <v>22</v>
      </c>
      <c r="E21">
        <f t="shared" si="0"/>
        <v>729.848611111111</v>
      </c>
      <c r="F21" s="4">
        <v>3.4</v>
      </c>
      <c r="G21">
        <f t="shared" ref="G21:G27" si="8">E21-5.366*136</f>
        <v>0.0726111111112004</v>
      </c>
      <c r="H21">
        <v>136</v>
      </c>
      <c r="J21" t="s">
        <v>12</v>
      </c>
    </row>
    <row r="22" spans="1:10">
      <c r="A22" s="3">
        <v>43758</v>
      </c>
      <c r="B22">
        <f t="shared" si="1"/>
        <v>730</v>
      </c>
      <c r="C22">
        <v>20</v>
      </c>
      <c r="D22">
        <v>7</v>
      </c>
      <c r="E22">
        <f t="shared" si="0"/>
        <v>730.838194444444</v>
      </c>
      <c r="F22" s="4">
        <v>3.6</v>
      </c>
      <c r="G22">
        <f t="shared" si="8"/>
        <v>1.06219444444446</v>
      </c>
      <c r="H22">
        <v>136</v>
      </c>
      <c r="J22" t="s">
        <v>10</v>
      </c>
    </row>
    <row r="23" spans="1:10">
      <c r="A23" s="3">
        <v>43759</v>
      </c>
      <c r="B23">
        <f t="shared" si="1"/>
        <v>731</v>
      </c>
      <c r="C23">
        <v>20</v>
      </c>
      <c r="D23">
        <v>20</v>
      </c>
      <c r="E23">
        <f t="shared" si="0"/>
        <v>731.847222222222</v>
      </c>
      <c r="F23" s="4">
        <v>4</v>
      </c>
      <c r="G23">
        <f t="shared" si="8"/>
        <v>2.07122222222222</v>
      </c>
      <c r="H23">
        <v>136</v>
      </c>
      <c r="J23" t="s">
        <v>9</v>
      </c>
    </row>
    <row r="24" spans="1:10">
      <c r="A24" s="3">
        <v>43761</v>
      </c>
      <c r="B24">
        <f t="shared" si="1"/>
        <v>733</v>
      </c>
      <c r="C24">
        <v>22</v>
      </c>
      <c r="D24">
        <v>26</v>
      </c>
      <c r="E24">
        <f t="shared" si="0"/>
        <v>733.934722222222</v>
      </c>
      <c r="F24" s="4">
        <v>3.4</v>
      </c>
      <c r="G24">
        <f t="shared" si="8"/>
        <v>4.15872222222231</v>
      </c>
      <c r="H24">
        <v>136</v>
      </c>
      <c r="J24" t="s">
        <v>10</v>
      </c>
    </row>
    <row r="25" spans="1:10">
      <c r="A25" s="3">
        <v>43765</v>
      </c>
      <c r="B25">
        <f t="shared" si="1"/>
        <v>737</v>
      </c>
      <c r="C25">
        <v>20</v>
      </c>
      <c r="D25">
        <v>37</v>
      </c>
      <c r="E25">
        <f t="shared" si="0"/>
        <v>737.859027777778</v>
      </c>
      <c r="F25" s="4">
        <v>3.9</v>
      </c>
      <c r="G25">
        <f>E25-5.366*137</f>
        <v>2.71702777777784</v>
      </c>
      <c r="H25">
        <v>137</v>
      </c>
      <c r="J25" t="s">
        <v>9</v>
      </c>
    </row>
    <row r="26" spans="1:8">
      <c r="A26" s="3">
        <v>43769</v>
      </c>
      <c r="B26">
        <f t="shared" si="1"/>
        <v>741</v>
      </c>
      <c r="C26">
        <v>18</v>
      </c>
      <c r="D26">
        <v>50</v>
      </c>
      <c r="E26">
        <f t="shared" si="0"/>
        <v>741.784722222222</v>
      </c>
      <c r="F26" s="4">
        <v>4</v>
      </c>
      <c r="G26">
        <f t="shared" ref="G26:G29" si="9">E26-5.366*138</f>
        <v>1.27672222222225</v>
      </c>
      <c r="H26">
        <v>138</v>
      </c>
    </row>
    <row r="27" spans="1:8">
      <c r="A27" s="3">
        <v>43770</v>
      </c>
      <c r="B27">
        <f t="shared" si="1"/>
        <v>742</v>
      </c>
      <c r="C27">
        <v>18</v>
      </c>
      <c r="D27">
        <v>27</v>
      </c>
      <c r="E27">
        <f t="shared" si="0"/>
        <v>742.76875</v>
      </c>
      <c r="F27" s="4">
        <v>4.2</v>
      </c>
      <c r="G27">
        <f t="shared" si="9"/>
        <v>2.26075000000003</v>
      </c>
      <c r="H27">
        <v>138</v>
      </c>
    </row>
    <row r="28" spans="1:8">
      <c r="A28" s="3">
        <v>43772</v>
      </c>
      <c r="B28">
        <f t="shared" si="1"/>
        <v>744</v>
      </c>
      <c r="C28">
        <v>17</v>
      </c>
      <c r="D28">
        <v>55</v>
      </c>
      <c r="E28">
        <f t="shared" si="0"/>
        <v>744.746527777778</v>
      </c>
      <c r="F28" s="4">
        <v>3.4</v>
      </c>
      <c r="G28">
        <f t="shared" si="9"/>
        <v>4.2385277777779</v>
      </c>
      <c r="H28">
        <v>138</v>
      </c>
    </row>
    <row r="29" spans="1:10">
      <c r="A29" s="3">
        <v>43774</v>
      </c>
      <c r="B29">
        <f t="shared" si="1"/>
        <v>746</v>
      </c>
      <c r="C29">
        <v>20</v>
      </c>
      <c r="D29">
        <v>55</v>
      </c>
      <c r="E29">
        <f t="shared" si="0"/>
        <v>746.871527777778</v>
      </c>
      <c r="F29" s="4">
        <v>3.8</v>
      </c>
      <c r="G29">
        <f t="shared" ref="G29:G33" si="10">E29-5.366*139</f>
        <v>0.997527777777918</v>
      </c>
      <c r="H29">
        <v>139</v>
      </c>
      <c r="J29" t="s">
        <v>9</v>
      </c>
    </row>
    <row r="30" spans="1:8">
      <c r="A30" s="3">
        <v>43776</v>
      </c>
      <c r="B30">
        <f t="shared" si="1"/>
        <v>748</v>
      </c>
      <c r="C30">
        <v>20</v>
      </c>
      <c r="D30">
        <v>9</v>
      </c>
      <c r="E30">
        <f t="shared" si="0"/>
        <v>748.839583333333</v>
      </c>
      <c r="F30" s="4">
        <v>4</v>
      </c>
      <c r="G30">
        <f t="shared" si="10"/>
        <v>2.96558333333337</v>
      </c>
      <c r="H30">
        <v>139</v>
      </c>
    </row>
    <row r="31" spans="1:10">
      <c r="A31" s="3">
        <v>43777</v>
      </c>
      <c r="B31">
        <f t="shared" si="1"/>
        <v>749</v>
      </c>
      <c r="C31">
        <v>20</v>
      </c>
      <c r="D31">
        <v>26</v>
      </c>
      <c r="E31">
        <f t="shared" si="0"/>
        <v>749.851388888889</v>
      </c>
      <c r="F31" s="4">
        <v>3.4</v>
      </c>
      <c r="G31">
        <f t="shared" si="10"/>
        <v>3.97738888888898</v>
      </c>
      <c r="H31">
        <v>139</v>
      </c>
      <c r="J31" t="s">
        <v>12</v>
      </c>
    </row>
    <row r="32" spans="1:8">
      <c r="A32" s="3">
        <v>43779</v>
      </c>
      <c r="B32">
        <f t="shared" si="1"/>
        <v>751</v>
      </c>
      <c r="C32">
        <v>18</v>
      </c>
      <c r="D32">
        <v>11</v>
      </c>
      <c r="E32">
        <f t="shared" si="0"/>
        <v>751.757638888889</v>
      </c>
      <c r="F32" s="4">
        <v>3.7</v>
      </c>
      <c r="G32">
        <f t="shared" ref="G32:G36" si="11">E32-5.366*140</f>
        <v>0.517638888888882</v>
      </c>
      <c r="H32">
        <v>140</v>
      </c>
    </row>
    <row r="33" spans="1:8">
      <c r="A33" s="3">
        <v>43780</v>
      </c>
      <c r="B33">
        <f t="shared" si="1"/>
        <v>752</v>
      </c>
      <c r="C33">
        <v>20</v>
      </c>
      <c r="D33">
        <v>29</v>
      </c>
      <c r="E33">
        <f t="shared" si="0"/>
        <v>752.853472222222</v>
      </c>
      <c r="F33" s="4">
        <v>3.9</v>
      </c>
      <c r="G33">
        <f t="shared" si="11"/>
        <v>1.61347222222219</v>
      </c>
      <c r="H33">
        <v>140</v>
      </c>
    </row>
    <row r="34" spans="1:8">
      <c r="A34" s="3">
        <v>43782</v>
      </c>
      <c r="B34">
        <f t="shared" si="1"/>
        <v>754</v>
      </c>
      <c r="C34">
        <v>21</v>
      </c>
      <c r="D34">
        <v>58</v>
      </c>
      <c r="E34">
        <f t="shared" si="0"/>
        <v>754.915277777778</v>
      </c>
      <c r="F34" s="4">
        <v>3.7</v>
      </c>
      <c r="G34">
        <f t="shared" si="11"/>
        <v>3.67527777777775</v>
      </c>
      <c r="H34">
        <v>140</v>
      </c>
    </row>
    <row r="35" spans="1:8">
      <c r="A35" s="3">
        <v>43783</v>
      </c>
      <c r="B35">
        <f t="shared" si="1"/>
        <v>755</v>
      </c>
      <c r="C35">
        <v>20</v>
      </c>
      <c r="D35">
        <v>10</v>
      </c>
      <c r="E35">
        <f t="shared" si="0"/>
        <v>755.840277777778</v>
      </c>
      <c r="F35" s="4">
        <v>3.5</v>
      </c>
      <c r="G35">
        <f t="shared" si="11"/>
        <v>4.60027777777782</v>
      </c>
      <c r="H35">
        <v>140</v>
      </c>
    </row>
    <row r="36" spans="1:8">
      <c r="A36" s="3">
        <v>43784</v>
      </c>
      <c r="B36">
        <f t="shared" si="1"/>
        <v>756</v>
      </c>
      <c r="C36">
        <v>20</v>
      </c>
      <c r="D36">
        <v>51</v>
      </c>
      <c r="E36">
        <f t="shared" si="0"/>
        <v>756.86875</v>
      </c>
      <c r="F36" s="4">
        <v>3.7</v>
      </c>
      <c r="G36">
        <f t="shared" ref="G36:G40" si="12">E36-5.366*141</f>
        <v>0.262749999999983</v>
      </c>
      <c r="H36">
        <v>141</v>
      </c>
    </row>
    <row r="37" spans="1:8">
      <c r="A37" s="3">
        <v>43787</v>
      </c>
      <c r="B37">
        <f t="shared" si="1"/>
        <v>759</v>
      </c>
      <c r="C37">
        <v>20</v>
      </c>
      <c r="D37">
        <v>53</v>
      </c>
      <c r="E37">
        <f t="shared" si="0"/>
        <v>759.870138888889</v>
      </c>
      <c r="F37" s="4">
        <v>3.9</v>
      </c>
      <c r="G37">
        <f t="shared" si="12"/>
        <v>3.26413888888885</v>
      </c>
      <c r="H37">
        <v>141</v>
      </c>
    </row>
    <row r="38" spans="1:10">
      <c r="A38" s="3">
        <v>43788</v>
      </c>
      <c r="B38">
        <f t="shared" si="1"/>
        <v>760</v>
      </c>
      <c r="C38">
        <v>18</v>
      </c>
      <c r="D38">
        <v>52</v>
      </c>
      <c r="E38">
        <f t="shared" si="0"/>
        <v>760.786111111111</v>
      </c>
      <c r="F38" s="4">
        <v>3.3</v>
      </c>
      <c r="G38">
        <f t="shared" si="12"/>
        <v>4.18011111111116</v>
      </c>
      <c r="H38">
        <v>141</v>
      </c>
      <c r="J38" t="s">
        <v>12</v>
      </c>
    </row>
    <row r="39" spans="1:10">
      <c r="A39" s="3">
        <v>43789</v>
      </c>
      <c r="B39">
        <f t="shared" si="1"/>
        <v>761</v>
      </c>
      <c r="C39">
        <v>21</v>
      </c>
      <c r="D39">
        <v>38</v>
      </c>
      <c r="E39">
        <f t="shared" si="0"/>
        <v>761.901388888889</v>
      </c>
      <c r="F39" s="4">
        <v>3.6</v>
      </c>
      <c r="G39">
        <f t="shared" si="12"/>
        <v>5.29538888888885</v>
      </c>
      <c r="H39">
        <v>141</v>
      </c>
      <c r="J39" t="s">
        <v>10</v>
      </c>
    </row>
    <row r="40" spans="1:10">
      <c r="A40" s="3">
        <v>43790</v>
      </c>
      <c r="B40">
        <f t="shared" si="1"/>
        <v>762</v>
      </c>
      <c r="C40">
        <v>22</v>
      </c>
      <c r="D40">
        <v>0</v>
      </c>
      <c r="E40">
        <f t="shared" si="0"/>
        <v>762.916666666667</v>
      </c>
      <c r="F40" s="4">
        <v>3.9</v>
      </c>
      <c r="G40">
        <f t="shared" ref="G40:G42" si="13">E40-5.366*142</f>
        <v>0.944666666666649</v>
      </c>
      <c r="H40">
        <v>142</v>
      </c>
      <c r="J40" t="s">
        <v>9</v>
      </c>
    </row>
    <row r="41" spans="1:10">
      <c r="A41" s="3">
        <v>43791</v>
      </c>
      <c r="B41">
        <f t="shared" si="1"/>
        <v>763</v>
      </c>
      <c r="C41">
        <v>21</v>
      </c>
      <c r="D41">
        <v>12</v>
      </c>
      <c r="E41">
        <f t="shared" si="0"/>
        <v>763.883333333333</v>
      </c>
      <c r="F41" s="4">
        <v>3.9</v>
      </c>
      <c r="G41">
        <f t="shared" si="13"/>
        <v>1.91133333333335</v>
      </c>
      <c r="H41">
        <v>142</v>
      </c>
      <c r="J41" t="s">
        <v>9</v>
      </c>
    </row>
    <row r="42" spans="1:8">
      <c r="A42" s="3">
        <v>43798</v>
      </c>
      <c r="B42">
        <f t="shared" si="1"/>
        <v>770</v>
      </c>
      <c r="C42">
        <v>19</v>
      </c>
      <c r="D42">
        <v>27</v>
      </c>
      <c r="E42">
        <f t="shared" si="0"/>
        <v>770.810416666667</v>
      </c>
      <c r="F42" s="4">
        <v>3.9</v>
      </c>
      <c r="G42">
        <f>E42-5.366*143</f>
        <v>3.47241666666673</v>
      </c>
      <c r="H42">
        <v>143</v>
      </c>
    </row>
    <row r="43" spans="1:8">
      <c r="A43" s="3">
        <v>43801</v>
      </c>
      <c r="B43">
        <f t="shared" si="1"/>
        <v>773</v>
      </c>
      <c r="C43">
        <v>21</v>
      </c>
      <c r="D43">
        <v>12</v>
      </c>
      <c r="E43">
        <f t="shared" si="0"/>
        <v>773.883333333333</v>
      </c>
      <c r="F43" s="4">
        <v>4</v>
      </c>
      <c r="G43">
        <f t="shared" ref="G43:G46" si="14">E43-5.366*144</f>
        <v>1.17933333333337</v>
      </c>
      <c r="H43">
        <v>144</v>
      </c>
    </row>
    <row r="44" spans="1:8">
      <c r="A44" s="3">
        <v>43802</v>
      </c>
      <c r="B44">
        <f t="shared" si="1"/>
        <v>774</v>
      </c>
      <c r="C44">
        <v>21</v>
      </c>
      <c r="D44">
        <v>18</v>
      </c>
      <c r="E44">
        <f t="shared" si="0"/>
        <v>774.8875</v>
      </c>
      <c r="F44" s="4">
        <v>4.2</v>
      </c>
      <c r="G44">
        <f t="shared" si="14"/>
        <v>2.18350000000009</v>
      </c>
      <c r="H44">
        <v>144</v>
      </c>
    </row>
    <row r="45" spans="1:10">
      <c r="A45" s="3">
        <v>43805</v>
      </c>
      <c r="B45">
        <f t="shared" si="1"/>
        <v>777</v>
      </c>
      <c r="C45">
        <v>18</v>
      </c>
      <c r="D45">
        <v>55</v>
      </c>
      <c r="E45">
        <f t="shared" si="0"/>
        <v>777.788194444444</v>
      </c>
      <c r="F45" s="4">
        <v>3.6</v>
      </c>
      <c r="G45">
        <f t="shared" si="14"/>
        <v>5.08419444444451</v>
      </c>
      <c r="H45">
        <v>144</v>
      </c>
      <c r="J45" t="s">
        <v>10</v>
      </c>
    </row>
    <row r="46" spans="1:8">
      <c r="A46" s="3">
        <v>43806</v>
      </c>
      <c r="B46">
        <f t="shared" si="1"/>
        <v>778</v>
      </c>
      <c r="C46">
        <v>18</v>
      </c>
      <c r="D46">
        <v>15</v>
      </c>
      <c r="E46">
        <f t="shared" si="0"/>
        <v>778.760416666667</v>
      </c>
      <c r="F46" s="4">
        <v>3.8</v>
      </c>
      <c r="G46">
        <f t="shared" ref="G46:G49" si="15">E46-5.366*145</f>
        <v>0.690416666666692</v>
      </c>
      <c r="H46">
        <v>145</v>
      </c>
    </row>
    <row r="47" spans="1:8">
      <c r="A47" s="3">
        <v>43807</v>
      </c>
      <c r="B47">
        <f t="shared" si="1"/>
        <v>779</v>
      </c>
      <c r="C47">
        <v>17</v>
      </c>
      <c r="D47">
        <v>53</v>
      </c>
      <c r="E47">
        <f t="shared" si="0"/>
        <v>779.745138888889</v>
      </c>
      <c r="F47" s="4">
        <v>4</v>
      </c>
      <c r="G47">
        <f t="shared" si="15"/>
        <v>1.67513888888891</v>
      </c>
      <c r="H47">
        <v>145</v>
      </c>
    </row>
    <row r="48" spans="1:8">
      <c r="A48" s="3">
        <v>43810</v>
      </c>
      <c r="B48">
        <f t="shared" si="1"/>
        <v>782</v>
      </c>
      <c r="C48">
        <v>20</v>
      </c>
      <c r="D48">
        <v>45</v>
      </c>
      <c r="E48">
        <f t="shared" si="0"/>
        <v>782.864583333333</v>
      </c>
      <c r="F48" s="4">
        <v>3.6</v>
      </c>
      <c r="G48">
        <f t="shared" si="15"/>
        <v>4.79458333333343</v>
      </c>
      <c r="H48">
        <v>145</v>
      </c>
    </row>
    <row r="49" spans="1:8">
      <c r="A49" s="3">
        <v>43812</v>
      </c>
      <c r="B49">
        <f t="shared" si="1"/>
        <v>784</v>
      </c>
      <c r="C49">
        <v>18</v>
      </c>
      <c r="D49">
        <v>44</v>
      </c>
      <c r="E49">
        <f t="shared" si="0"/>
        <v>784.780555555556</v>
      </c>
      <c r="F49" s="4">
        <v>3.9</v>
      </c>
      <c r="G49">
        <f t="shared" ref="G49:G51" si="16">E49-5.366*146</f>
        <v>1.34455555555564</v>
      </c>
      <c r="H49">
        <v>146</v>
      </c>
    </row>
    <row r="50" spans="1:8">
      <c r="A50" s="3">
        <v>43815</v>
      </c>
      <c r="B50">
        <f t="shared" si="1"/>
        <v>787</v>
      </c>
      <c r="C50">
        <v>19</v>
      </c>
      <c r="D50">
        <v>19</v>
      </c>
      <c r="E50">
        <f t="shared" si="0"/>
        <v>787.804861111111</v>
      </c>
      <c r="F50" s="4">
        <v>3.3</v>
      </c>
      <c r="G50">
        <f t="shared" si="16"/>
        <v>4.36886111111119</v>
      </c>
      <c r="H50">
        <v>146</v>
      </c>
    </row>
    <row r="51" spans="1:8">
      <c r="A51" s="3">
        <v>43818</v>
      </c>
      <c r="B51">
        <f t="shared" si="1"/>
        <v>790</v>
      </c>
      <c r="C51">
        <v>21</v>
      </c>
      <c r="D51">
        <v>39</v>
      </c>
      <c r="E51">
        <f t="shared" si="0"/>
        <v>790.902083333333</v>
      </c>
      <c r="F51" s="4">
        <v>4.2</v>
      </c>
      <c r="G51">
        <f>E51-5.366*147</f>
        <v>2.10008333333337</v>
      </c>
      <c r="H51">
        <v>147</v>
      </c>
    </row>
    <row r="52" spans="1:8">
      <c r="A52" s="3">
        <v>43826</v>
      </c>
      <c r="B52">
        <f t="shared" si="1"/>
        <v>798</v>
      </c>
      <c r="C52">
        <v>20</v>
      </c>
      <c r="D52">
        <v>59</v>
      </c>
      <c r="E52">
        <f t="shared" si="0"/>
        <v>798.874305555556</v>
      </c>
      <c r="F52" s="4">
        <v>3.8</v>
      </c>
      <c r="G52">
        <f>E52-5.366*148</f>
        <v>4.70630555555567</v>
      </c>
      <c r="H52">
        <v>148</v>
      </c>
    </row>
    <row r="53" spans="1:8">
      <c r="A53" s="3">
        <v>43830</v>
      </c>
      <c r="B53">
        <f t="shared" si="1"/>
        <v>802</v>
      </c>
      <c r="C53">
        <v>21</v>
      </c>
      <c r="D53">
        <v>6</v>
      </c>
      <c r="E53">
        <f t="shared" si="0"/>
        <v>802.879166666667</v>
      </c>
      <c r="F53" s="4">
        <v>3.9</v>
      </c>
      <c r="G53">
        <f>E53-5.366*149</f>
        <v>3.34516666666673</v>
      </c>
      <c r="H53">
        <v>149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1"/>
  <sheetViews>
    <sheetView workbookViewId="0">
      <selection activeCell="A1" sqref="$A1:$XFD2"/>
    </sheetView>
  </sheetViews>
  <sheetFormatPr defaultColWidth="9" defaultRowHeight="13.5"/>
  <cols>
    <col min="1" max="1" width="9.125"/>
    <col min="2" max="2" width="8.875" customWidth="1"/>
    <col min="3" max="3" width="4.375" customWidth="1"/>
    <col min="4" max="4" width="4.625" customWidth="1"/>
    <col min="5" max="5" width="13.5" customWidth="1"/>
    <col min="6" max="6" width="5.875" customWidth="1"/>
    <col min="7" max="7" width="12.625"/>
    <col min="8" max="8" width="7.125" customWidth="1"/>
    <col min="9" max="9" width="7.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</row>
    <row r="2" spans="1:9">
      <c r="A2" s="3">
        <v>43831</v>
      </c>
      <c r="B2">
        <f>A2-delta_cep!A2+delta_cep!B2</f>
        <v>803</v>
      </c>
      <c r="C2">
        <v>18</v>
      </c>
      <c r="D2">
        <v>21</v>
      </c>
      <c r="E2">
        <f t="shared" ref="E2:E65" si="0">(B2*1440+C2*60+D2)/1440</f>
        <v>803.764583333333</v>
      </c>
      <c r="F2" s="4">
        <v>3.4</v>
      </c>
      <c r="G2">
        <f t="shared" ref="G2:G65" si="1">E2-5.366*H2</f>
        <v>4.23058333333336</v>
      </c>
      <c r="H2">
        <v>149</v>
      </c>
      <c r="I2" t="s">
        <v>12</v>
      </c>
    </row>
    <row r="3" spans="1:8">
      <c r="A3" s="3">
        <v>43836</v>
      </c>
      <c r="B3">
        <f>A3-delta_cep!A3+delta_cep!B3</f>
        <v>808</v>
      </c>
      <c r="C3">
        <v>19</v>
      </c>
      <c r="D3">
        <v>45</v>
      </c>
      <c r="E3">
        <f t="shared" si="0"/>
        <v>808.822916666667</v>
      </c>
      <c r="F3" s="4">
        <v>3.4</v>
      </c>
      <c r="G3">
        <f t="shared" si="1"/>
        <v>3.92291666666665</v>
      </c>
      <c r="H3">
        <v>150</v>
      </c>
    </row>
    <row r="4" spans="1:9">
      <c r="A4" s="3">
        <v>43837</v>
      </c>
      <c r="B4">
        <f>A4-delta_cep!A4+delta_cep!B4</f>
        <v>809</v>
      </c>
      <c r="C4">
        <v>20</v>
      </c>
      <c r="D4">
        <v>3</v>
      </c>
      <c r="E4">
        <f t="shared" si="0"/>
        <v>809.835416666667</v>
      </c>
      <c r="F4" s="4">
        <v>3.3</v>
      </c>
      <c r="G4">
        <f t="shared" si="1"/>
        <v>4.9354166666667</v>
      </c>
      <c r="H4">
        <v>150</v>
      </c>
      <c r="I4" t="s">
        <v>12</v>
      </c>
    </row>
    <row r="5" spans="1:8">
      <c r="A5" s="3">
        <v>43860</v>
      </c>
      <c r="B5">
        <f>A5-delta_cep!A5+delta_cep!B5</f>
        <v>832</v>
      </c>
      <c r="C5">
        <v>18</v>
      </c>
      <c r="D5">
        <v>25</v>
      </c>
      <c r="E5">
        <f t="shared" si="0"/>
        <v>832.767361111111</v>
      </c>
      <c r="F5" s="4">
        <v>3.6</v>
      </c>
      <c r="G5">
        <f t="shared" si="1"/>
        <v>1.03736111111118</v>
      </c>
      <c r="H5">
        <v>155</v>
      </c>
    </row>
    <row r="6" customFormat="1" spans="1:8">
      <c r="A6" s="3">
        <v>43861</v>
      </c>
      <c r="B6">
        <f>A6-delta_cep!A6+delta_cep!B6</f>
        <v>833</v>
      </c>
      <c r="C6">
        <v>19</v>
      </c>
      <c r="D6">
        <v>13</v>
      </c>
      <c r="E6">
        <f t="shared" si="0"/>
        <v>833.800694444444</v>
      </c>
      <c r="F6" s="4">
        <v>3.9</v>
      </c>
      <c r="G6">
        <f t="shared" si="1"/>
        <v>2.07069444444448</v>
      </c>
      <c r="H6">
        <v>155</v>
      </c>
    </row>
    <row r="7" customFormat="1" spans="1:8">
      <c r="A7" s="3">
        <v>43862</v>
      </c>
      <c r="B7">
        <f>A7-delta_cep!A7+delta_cep!B7</f>
        <v>834</v>
      </c>
      <c r="C7">
        <v>18</v>
      </c>
      <c r="D7">
        <v>26</v>
      </c>
      <c r="E7">
        <f t="shared" si="0"/>
        <v>834.768055555556</v>
      </c>
      <c r="F7" s="4">
        <v>4.2</v>
      </c>
      <c r="G7">
        <f t="shared" si="1"/>
        <v>3.03805555555562</v>
      </c>
      <c r="H7">
        <v>155</v>
      </c>
    </row>
    <row r="8" customFormat="1" spans="1:8">
      <c r="A8" s="3">
        <v>43865</v>
      </c>
      <c r="B8">
        <f>A8-delta_cep!A8+delta_cep!B8</f>
        <v>837</v>
      </c>
      <c r="C8">
        <v>18</v>
      </c>
      <c r="D8">
        <v>14</v>
      </c>
      <c r="E8">
        <f t="shared" si="0"/>
        <v>837.759722222222</v>
      </c>
      <c r="F8" s="4">
        <v>3.8</v>
      </c>
      <c r="G8">
        <f t="shared" si="1"/>
        <v>0.663722222222191</v>
      </c>
      <c r="H8">
        <v>156</v>
      </c>
    </row>
    <row r="9" customFormat="1" spans="1:8">
      <c r="A9" s="3">
        <v>43870</v>
      </c>
      <c r="B9">
        <f>A9-delta_cep!A9+delta_cep!B9</f>
        <v>842</v>
      </c>
      <c r="C9">
        <v>18</v>
      </c>
      <c r="D9">
        <v>34</v>
      </c>
      <c r="E9">
        <f t="shared" si="0"/>
        <v>842.773611111111</v>
      </c>
      <c r="F9" s="4">
        <v>3.9</v>
      </c>
      <c r="G9">
        <f t="shared" si="1"/>
        <v>0.311611111111119</v>
      </c>
      <c r="H9">
        <v>157</v>
      </c>
    </row>
    <row r="10" customFormat="1" spans="1:8">
      <c r="A10" s="3">
        <v>43881</v>
      </c>
      <c r="B10">
        <f>A10-delta_cep!A10+delta_cep!B10</f>
        <v>853</v>
      </c>
      <c r="C10">
        <v>18</v>
      </c>
      <c r="D10">
        <v>46</v>
      </c>
      <c r="E10">
        <f t="shared" si="0"/>
        <v>853.781944444444</v>
      </c>
      <c r="F10" s="4">
        <v>3.7</v>
      </c>
      <c r="G10">
        <f t="shared" si="1"/>
        <v>0.587944444444474</v>
      </c>
      <c r="H10">
        <v>159</v>
      </c>
    </row>
    <row r="11" customFormat="1" spans="1:8">
      <c r="A11" s="3">
        <v>44055</v>
      </c>
      <c r="B11">
        <f>A11-delta_cep!A12+delta_cep!B12</f>
        <v>1027</v>
      </c>
      <c r="C11">
        <v>22</v>
      </c>
      <c r="D11" s="5" t="s">
        <v>13</v>
      </c>
      <c r="E11">
        <f t="shared" si="0"/>
        <v>1027.91805555556</v>
      </c>
      <c r="F11" s="4">
        <v>4.2</v>
      </c>
      <c r="G11">
        <f t="shared" si="1"/>
        <v>3.01205555555566</v>
      </c>
      <c r="H11">
        <v>191</v>
      </c>
    </row>
    <row r="12" customFormat="1" spans="1:8">
      <c r="A12" s="3">
        <v>44056</v>
      </c>
      <c r="B12">
        <f>A12-delta_cep!A13+delta_cep!B13</f>
        <v>1028</v>
      </c>
      <c r="C12">
        <v>21</v>
      </c>
      <c r="D12">
        <v>28</v>
      </c>
      <c r="E12">
        <f t="shared" si="0"/>
        <v>1028.89444444444</v>
      </c>
      <c r="F12" s="4">
        <v>3.5</v>
      </c>
      <c r="G12">
        <f t="shared" si="1"/>
        <v>3.98844444444444</v>
      </c>
      <c r="H12">
        <v>191</v>
      </c>
    </row>
    <row r="13" customFormat="1" spans="1:8">
      <c r="A13" s="3">
        <v>44057</v>
      </c>
      <c r="B13">
        <f>A13-delta_cep!A14+delta_cep!B14</f>
        <v>1029</v>
      </c>
      <c r="C13">
        <v>21</v>
      </c>
      <c r="D13">
        <v>31</v>
      </c>
      <c r="E13">
        <f t="shared" si="0"/>
        <v>1029.89652777778</v>
      </c>
      <c r="F13" s="4">
        <v>3.6</v>
      </c>
      <c r="G13">
        <f t="shared" si="1"/>
        <v>4.99052777777774</v>
      </c>
      <c r="H13">
        <v>191</v>
      </c>
    </row>
    <row r="14" customFormat="1" spans="1:8">
      <c r="A14" s="3">
        <v>44058</v>
      </c>
      <c r="B14">
        <f>A14-delta_cep!A15+delta_cep!B15</f>
        <v>1030</v>
      </c>
      <c r="C14">
        <v>23</v>
      </c>
      <c r="D14">
        <v>24</v>
      </c>
      <c r="E14">
        <f t="shared" si="0"/>
        <v>1030.975</v>
      </c>
      <c r="F14" s="4">
        <v>3.8</v>
      </c>
      <c r="G14">
        <f t="shared" si="1"/>
        <v>0.702999999999975</v>
      </c>
      <c r="H14">
        <v>192</v>
      </c>
    </row>
    <row r="15" customFormat="1" spans="1:8">
      <c r="A15" s="3">
        <v>44059</v>
      </c>
      <c r="B15">
        <f>A15-delta_cep!A16+delta_cep!B16</f>
        <v>1031</v>
      </c>
      <c r="C15">
        <v>20</v>
      </c>
      <c r="D15">
        <v>47</v>
      </c>
      <c r="E15">
        <f t="shared" si="0"/>
        <v>1031.86597222222</v>
      </c>
      <c r="F15" s="4">
        <v>4.2</v>
      </c>
      <c r="G15">
        <f t="shared" si="1"/>
        <v>1.59397222222219</v>
      </c>
      <c r="H15">
        <v>192</v>
      </c>
    </row>
    <row r="16" customFormat="1" spans="1:8">
      <c r="A16" s="3">
        <v>44060</v>
      </c>
      <c r="B16">
        <f>A16-delta_cep!A17+delta_cep!B17</f>
        <v>1032</v>
      </c>
      <c r="C16">
        <v>21</v>
      </c>
      <c r="D16">
        <v>6</v>
      </c>
      <c r="E16">
        <f t="shared" si="0"/>
        <v>1032.87916666667</v>
      </c>
      <c r="F16" s="4">
        <v>4.2</v>
      </c>
      <c r="G16">
        <f t="shared" si="1"/>
        <v>2.60716666666667</v>
      </c>
      <c r="H16">
        <v>192</v>
      </c>
    </row>
    <row r="17" customFormat="1" spans="1:8">
      <c r="A17" s="3">
        <v>44061</v>
      </c>
      <c r="B17">
        <f>A17-delta_cep!A18+delta_cep!B18</f>
        <v>1033</v>
      </c>
      <c r="C17">
        <v>21</v>
      </c>
      <c r="D17">
        <v>7</v>
      </c>
      <c r="E17">
        <f t="shared" si="0"/>
        <v>1033.87986111111</v>
      </c>
      <c r="F17" s="4">
        <v>3.7</v>
      </c>
      <c r="G17">
        <f t="shared" si="1"/>
        <v>3.60786111111111</v>
      </c>
      <c r="H17">
        <v>192</v>
      </c>
    </row>
    <row r="18" customFormat="1" spans="1:8">
      <c r="A18" s="3">
        <v>44062</v>
      </c>
      <c r="B18">
        <f>A18-delta_cep!A19+delta_cep!B19</f>
        <v>1034</v>
      </c>
      <c r="C18">
        <v>21</v>
      </c>
      <c r="D18">
        <v>40</v>
      </c>
      <c r="E18">
        <f t="shared" si="0"/>
        <v>1034.90277777778</v>
      </c>
      <c r="F18" s="4">
        <v>3.4</v>
      </c>
      <c r="G18">
        <f t="shared" si="1"/>
        <v>4.63077777777789</v>
      </c>
      <c r="H18">
        <v>192</v>
      </c>
    </row>
    <row r="19" customFormat="1" spans="1:8">
      <c r="A19" s="3">
        <v>44063</v>
      </c>
      <c r="B19">
        <f>A19-delta_cep!A20+delta_cep!B20</f>
        <v>1035</v>
      </c>
      <c r="C19">
        <v>21</v>
      </c>
      <c r="D19">
        <v>16</v>
      </c>
      <c r="E19">
        <f t="shared" si="0"/>
        <v>1035.88611111111</v>
      </c>
      <c r="F19" s="4">
        <v>3.8</v>
      </c>
      <c r="G19">
        <f t="shared" si="1"/>
        <v>0.248111111111257</v>
      </c>
      <c r="H19">
        <v>193</v>
      </c>
    </row>
    <row r="20" customFormat="1" spans="1:8">
      <c r="A20" s="3">
        <v>44064</v>
      </c>
      <c r="B20">
        <f>A20-delta_cep!A21+delta_cep!B21</f>
        <v>1036</v>
      </c>
      <c r="C20">
        <v>20</v>
      </c>
      <c r="D20">
        <v>50</v>
      </c>
      <c r="E20">
        <f t="shared" si="0"/>
        <v>1036.86805555556</v>
      </c>
      <c r="F20" s="4">
        <v>4</v>
      </c>
      <c r="G20">
        <f t="shared" si="1"/>
        <v>1.23005555555574</v>
      </c>
      <c r="H20">
        <v>193</v>
      </c>
    </row>
    <row r="21" customFormat="1" spans="1:8">
      <c r="A21" s="3">
        <v>44065</v>
      </c>
      <c r="B21">
        <f>A21-delta_cep!A22+delta_cep!B22</f>
        <v>1037</v>
      </c>
      <c r="C21">
        <v>19</v>
      </c>
      <c r="D21">
        <v>58</v>
      </c>
      <c r="E21">
        <f t="shared" si="0"/>
        <v>1037.83194444444</v>
      </c>
      <c r="F21" s="4">
        <v>4.3</v>
      </c>
      <c r="G21">
        <f t="shared" si="1"/>
        <v>2.19394444444447</v>
      </c>
      <c r="H21">
        <v>193</v>
      </c>
    </row>
    <row r="22" customFormat="1" spans="1:8">
      <c r="A22" s="3">
        <v>44066</v>
      </c>
      <c r="B22">
        <f>A22-delta_cep!A23+delta_cep!B23</f>
        <v>1038</v>
      </c>
      <c r="C22">
        <v>20</v>
      </c>
      <c r="D22">
        <v>49</v>
      </c>
      <c r="E22">
        <f t="shared" si="0"/>
        <v>1038.86736111111</v>
      </c>
      <c r="F22" s="4">
        <v>4.1</v>
      </c>
      <c r="G22">
        <f t="shared" si="1"/>
        <v>3.2293611111113</v>
      </c>
      <c r="H22">
        <v>193</v>
      </c>
    </row>
    <row r="23" customFormat="1" spans="1:8">
      <c r="A23" s="3">
        <v>44067</v>
      </c>
      <c r="B23">
        <f>A23-delta_cep!A24+delta_cep!B24</f>
        <v>1039</v>
      </c>
      <c r="C23">
        <v>20</v>
      </c>
      <c r="D23">
        <v>40</v>
      </c>
      <c r="E23">
        <f t="shared" si="0"/>
        <v>1039.86111111111</v>
      </c>
      <c r="F23" s="4">
        <v>3.4</v>
      </c>
      <c r="G23">
        <f t="shared" si="1"/>
        <v>4.22311111111117</v>
      </c>
      <c r="H23">
        <v>193</v>
      </c>
    </row>
    <row r="24" customFormat="1" spans="1:8">
      <c r="A24" s="3">
        <v>44073</v>
      </c>
      <c r="B24">
        <f>A24-delta_cep!A25+delta_cep!B25</f>
        <v>1045</v>
      </c>
      <c r="C24">
        <v>20</v>
      </c>
      <c r="D24">
        <v>22</v>
      </c>
      <c r="E24">
        <f t="shared" si="0"/>
        <v>1045.84861111111</v>
      </c>
      <c r="F24" s="4">
        <v>3.9</v>
      </c>
      <c r="G24">
        <f t="shared" si="1"/>
        <v>4.84461111111113</v>
      </c>
      <c r="H24">
        <v>194</v>
      </c>
    </row>
    <row r="25" customFormat="1" spans="1:8">
      <c r="A25" s="3">
        <v>44074</v>
      </c>
      <c r="B25">
        <f>A25-delta_cep!A26+delta_cep!B26</f>
        <v>1046</v>
      </c>
      <c r="C25">
        <v>20</v>
      </c>
      <c r="D25">
        <v>48</v>
      </c>
      <c r="E25">
        <f t="shared" si="0"/>
        <v>1046.86666666667</v>
      </c>
      <c r="F25" s="4">
        <v>3.9</v>
      </c>
      <c r="G25">
        <f t="shared" si="1"/>
        <v>0.49666666666667</v>
      </c>
      <c r="H25">
        <v>195</v>
      </c>
    </row>
    <row r="26" customFormat="1" spans="1:8">
      <c r="A26" s="3">
        <v>44077</v>
      </c>
      <c r="B26">
        <f>A26-delta_cep!A27+delta_cep!B27</f>
        <v>1049</v>
      </c>
      <c r="C26">
        <v>21</v>
      </c>
      <c r="D26">
        <v>14</v>
      </c>
      <c r="E26">
        <f t="shared" si="0"/>
        <v>1049.88472222222</v>
      </c>
      <c r="F26" s="4">
        <v>3.7</v>
      </c>
      <c r="G26">
        <f t="shared" si="1"/>
        <v>3.51472222222242</v>
      </c>
      <c r="H26">
        <v>195</v>
      </c>
    </row>
    <row r="27" customFormat="1" spans="1:8">
      <c r="A27" s="3">
        <v>44079</v>
      </c>
      <c r="B27">
        <f>A27-delta_cep!A28+delta_cep!B28</f>
        <v>1051</v>
      </c>
      <c r="C27">
        <v>20</v>
      </c>
      <c r="D27">
        <v>17</v>
      </c>
      <c r="E27">
        <f t="shared" si="0"/>
        <v>1051.84513888889</v>
      </c>
      <c r="F27" s="4">
        <v>3.7</v>
      </c>
      <c r="G27">
        <f t="shared" si="1"/>
        <v>0.109138888888992</v>
      </c>
      <c r="H27">
        <v>196</v>
      </c>
    </row>
    <row r="28" customFormat="1" spans="1:8">
      <c r="A28" s="3">
        <v>44080</v>
      </c>
      <c r="B28">
        <f>A28-delta_cep!A29+delta_cep!B29</f>
        <v>1052</v>
      </c>
      <c r="C28">
        <v>20</v>
      </c>
      <c r="D28">
        <v>44</v>
      </c>
      <c r="E28">
        <f t="shared" si="0"/>
        <v>1052.86388888889</v>
      </c>
      <c r="F28" s="4">
        <v>3.9</v>
      </c>
      <c r="G28">
        <f t="shared" si="1"/>
        <v>1.12788888888895</v>
      </c>
      <c r="H28">
        <v>196</v>
      </c>
    </row>
    <row r="29" customFormat="1" spans="1:8">
      <c r="A29" s="3">
        <v>44081</v>
      </c>
      <c r="B29">
        <f>A29-delta_cep!A30+delta_cep!B30</f>
        <v>1053</v>
      </c>
      <c r="C29">
        <v>20</v>
      </c>
      <c r="D29">
        <v>50</v>
      </c>
      <c r="E29">
        <f t="shared" si="0"/>
        <v>1053.86805555556</v>
      </c>
      <c r="F29" s="4">
        <v>4.2</v>
      </c>
      <c r="G29">
        <f t="shared" si="1"/>
        <v>2.13205555555578</v>
      </c>
      <c r="H29">
        <v>196</v>
      </c>
    </row>
    <row r="30" customFormat="1" spans="1:8">
      <c r="A30" s="3">
        <v>44082</v>
      </c>
      <c r="B30">
        <f>A30-delta_cep!A31+delta_cep!B31</f>
        <v>1054</v>
      </c>
      <c r="C30">
        <v>21</v>
      </c>
      <c r="D30">
        <v>53</v>
      </c>
      <c r="E30">
        <f t="shared" si="0"/>
        <v>1054.91180555556</v>
      </c>
      <c r="F30" s="4">
        <v>4.2</v>
      </c>
      <c r="G30">
        <f t="shared" si="1"/>
        <v>3.1758055555556</v>
      </c>
      <c r="H30">
        <v>196</v>
      </c>
    </row>
    <row r="31" customFormat="1" spans="1:8">
      <c r="A31" s="3">
        <v>44085</v>
      </c>
      <c r="B31">
        <f>A31-delta_cep!A32+delta_cep!B32</f>
        <v>1057</v>
      </c>
      <c r="C31">
        <v>22</v>
      </c>
      <c r="D31">
        <v>20</v>
      </c>
      <c r="E31">
        <f t="shared" si="0"/>
        <v>1057.93055555556</v>
      </c>
      <c r="F31" s="4">
        <v>4</v>
      </c>
      <c r="G31">
        <f t="shared" si="1"/>
        <v>0.828555555555795</v>
      </c>
      <c r="H31">
        <v>197</v>
      </c>
    </row>
    <row r="32" customFormat="1" spans="1:8">
      <c r="A32" s="3">
        <v>44086</v>
      </c>
      <c r="B32">
        <f>A32-delta_cep!A33+delta_cep!B33</f>
        <v>1058</v>
      </c>
      <c r="C32">
        <v>20</v>
      </c>
      <c r="D32">
        <v>56</v>
      </c>
      <c r="E32">
        <f t="shared" si="0"/>
        <v>1058.87222222222</v>
      </c>
      <c r="F32" s="4">
        <v>3.9</v>
      </c>
      <c r="G32">
        <f t="shared" si="1"/>
        <v>1.7702222222224</v>
      </c>
      <c r="H32">
        <v>197</v>
      </c>
    </row>
    <row r="33" customFormat="1" spans="1:8">
      <c r="A33" s="3">
        <v>44093</v>
      </c>
      <c r="B33">
        <f>A33-delta_cep!A34+delta_cep!B34</f>
        <v>1065</v>
      </c>
      <c r="C33">
        <v>21</v>
      </c>
      <c r="D33">
        <v>43</v>
      </c>
      <c r="E33">
        <f t="shared" si="0"/>
        <v>1065.90486111111</v>
      </c>
      <c r="F33" s="4">
        <v>3.8</v>
      </c>
      <c r="G33">
        <f t="shared" si="1"/>
        <v>3.43686111111128</v>
      </c>
      <c r="H33">
        <v>198</v>
      </c>
    </row>
    <row r="34" customFormat="1" spans="1:8">
      <c r="A34" s="3">
        <v>44098</v>
      </c>
      <c r="B34">
        <f>A34-delta_cep!A35+delta_cep!B35</f>
        <v>1070</v>
      </c>
      <c r="C34">
        <v>21</v>
      </c>
      <c r="D34">
        <v>25</v>
      </c>
      <c r="E34">
        <f t="shared" si="0"/>
        <v>1070.89236111111</v>
      </c>
      <c r="F34" s="4">
        <v>4.2</v>
      </c>
      <c r="G34">
        <f t="shared" si="1"/>
        <v>3.05836111111125</v>
      </c>
      <c r="H34">
        <v>199</v>
      </c>
    </row>
    <row r="35" customFormat="1" spans="1:8">
      <c r="A35" s="3">
        <v>44100</v>
      </c>
      <c r="B35">
        <f>A35-delta_cep!A36+delta_cep!B36</f>
        <v>1072</v>
      </c>
      <c r="C35">
        <v>20</v>
      </c>
      <c r="D35">
        <v>38</v>
      </c>
      <c r="E35">
        <f t="shared" si="0"/>
        <v>1072.85972222222</v>
      </c>
      <c r="F35" s="4">
        <v>3.5</v>
      </c>
      <c r="G35">
        <f t="shared" si="1"/>
        <v>5.02572222222238</v>
      </c>
      <c r="H35">
        <v>199</v>
      </c>
    </row>
    <row r="36" customFormat="1" spans="1:8">
      <c r="A36" s="3">
        <v>44106</v>
      </c>
      <c r="B36">
        <f>A36-delta_cep!A37+delta_cep!B37</f>
        <v>1078</v>
      </c>
      <c r="C36">
        <v>21</v>
      </c>
      <c r="D36">
        <v>2</v>
      </c>
      <c r="E36">
        <f t="shared" si="0"/>
        <v>1078.87638888889</v>
      </c>
      <c r="F36" s="4">
        <v>3.6</v>
      </c>
      <c r="G36">
        <f t="shared" si="1"/>
        <v>0.310388888888838</v>
      </c>
      <c r="H36">
        <v>201</v>
      </c>
    </row>
    <row r="37" customFormat="1" spans="1:8">
      <c r="A37" s="3">
        <v>44111</v>
      </c>
      <c r="B37">
        <f>A37-delta_cep!A38+delta_cep!B38</f>
        <v>1083</v>
      </c>
      <c r="C37">
        <v>22</v>
      </c>
      <c r="D37">
        <v>20</v>
      </c>
      <c r="E37">
        <f t="shared" si="0"/>
        <v>1083.93055555556</v>
      </c>
      <c r="F37" s="4">
        <v>3.6</v>
      </c>
      <c r="G37">
        <f t="shared" si="1"/>
        <v>5.36455555555563</v>
      </c>
      <c r="H37">
        <v>201</v>
      </c>
    </row>
    <row r="38" customFormat="1" spans="1:8">
      <c r="A38" s="3">
        <v>44112</v>
      </c>
      <c r="B38">
        <f>A38-delta_cep!A39+delta_cep!B39</f>
        <v>1084</v>
      </c>
      <c r="C38">
        <v>20</v>
      </c>
      <c r="D38">
        <v>58</v>
      </c>
      <c r="E38">
        <f t="shared" si="0"/>
        <v>1084.87361111111</v>
      </c>
      <c r="F38" s="4">
        <v>3.9</v>
      </c>
      <c r="G38">
        <f t="shared" si="1"/>
        <v>0.941611111111115</v>
      </c>
      <c r="H38">
        <v>202</v>
      </c>
    </row>
    <row r="39" customFormat="1" spans="1:8">
      <c r="A39" s="3">
        <v>44113</v>
      </c>
      <c r="B39">
        <f>A39-delta_cep!A40+delta_cep!B40</f>
        <v>1085</v>
      </c>
      <c r="C39">
        <v>21</v>
      </c>
      <c r="D39">
        <v>52</v>
      </c>
      <c r="E39">
        <f t="shared" si="0"/>
        <v>1085.91111111111</v>
      </c>
      <c r="F39" s="4">
        <v>3.8</v>
      </c>
      <c r="G39">
        <f t="shared" si="1"/>
        <v>1.97911111111102</v>
      </c>
      <c r="H39">
        <v>202</v>
      </c>
    </row>
    <row r="40" customFormat="1" spans="1:8">
      <c r="A40" s="3">
        <v>44114</v>
      </c>
      <c r="B40">
        <f>A40-delta_cep!A41+delta_cep!B41</f>
        <v>1086</v>
      </c>
      <c r="C40">
        <v>22</v>
      </c>
      <c r="D40">
        <v>1</v>
      </c>
      <c r="E40">
        <f t="shared" si="0"/>
        <v>1086.91736111111</v>
      </c>
      <c r="F40" s="4">
        <v>4.1</v>
      </c>
      <c r="G40">
        <f t="shared" si="1"/>
        <v>2.98536111111116</v>
      </c>
      <c r="H40">
        <v>202</v>
      </c>
    </row>
    <row r="41" customFormat="1" spans="1:8">
      <c r="A41" s="3">
        <v>44115</v>
      </c>
      <c r="B41">
        <f>A41-delta_cep!A42+delta_cep!B42</f>
        <v>1087</v>
      </c>
      <c r="C41">
        <v>20</v>
      </c>
      <c r="D41">
        <v>43</v>
      </c>
      <c r="E41">
        <f t="shared" si="0"/>
        <v>1087.86319444444</v>
      </c>
      <c r="F41" s="4">
        <v>3.5</v>
      </c>
      <c r="G41">
        <f t="shared" si="1"/>
        <v>3.93119444444437</v>
      </c>
      <c r="H41">
        <v>202</v>
      </c>
    </row>
    <row r="42" customFormat="1" spans="1:8">
      <c r="A42" s="3">
        <v>44116</v>
      </c>
      <c r="B42">
        <f>A42-delta_cep!A43+delta_cep!B43</f>
        <v>1088</v>
      </c>
      <c r="C42">
        <v>21</v>
      </c>
      <c r="D42">
        <v>19</v>
      </c>
      <c r="E42">
        <f t="shared" si="0"/>
        <v>1088.88819444444</v>
      </c>
      <c r="F42" s="4">
        <v>3.6</v>
      </c>
      <c r="G42">
        <f t="shared" si="1"/>
        <v>4.95619444444446</v>
      </c>
      <c r="H42">
        <v>202</v>
      </c>
    </row>
    <row r="43" customFormat="1" spans="1:8">
      <c r="A43" s="3">
        <v>44117</v>
      </c>
      <c r="B43">
        <f>A43-delta_cep!A44+delta_cep!B44</f>
        <v>1089</v>
      </c>
      <c r="C43">
        <v>20</v>
      </c>
      <c r="D43">
        <v>55</v>
      </c>
      <c r="E43">
        <f t="shared" si="0"/>
        <v>1089.87152777778</v>
      </c>
      <c r="F43" s="4">
        <v>3.8</v>
      </c>
      <c r="G43">
        <f t="shared" si="1"/>
        <v>0.573527777777826</v>
      </c>
      <c r="H43">
        <v>203</v>
      </c>
    </row>
    <row r="44" customFormat="1" spans="1:8">
      <c r="A44" s="3">
        <v>44123</v>
      </c>
      <c r="B44">
        <f>A44-delta_cep!A45+delta_cep!B45</f>
        <v>1095</v>
      </c>
      <c r="C44">
        <v>20</v>
      </c>
      <c r="D44">
        <v>52</v>
      </c>
      <c r="E44">
        <f t="shared" si="0"/>
        <v>1095.86944444444</v>
      </c>
      <c r="F44" s="4">
        <v>4</v>
      </c>
      <c r="G44">
        <f t="shared" si="1"/>
        <v>1.20544444444454</v>
      </c>
      <c r="H44">
        <v>204</v>
      </c>
    </row>
    <row r="45" customFormat="1" spans="1:8">
      <c r="A45" s="3">
        <v>44124</v>
      </c>
      <c r="B45">
        <f>A45-delta_cep!A46+delta_cep!B46</f>
        <v>1096</v>
      </c>
      <c r="C45">
        <v>21</v>
      </c>
      <c r="D45">
        <v>6</v>
      </c>
      <c r="E45">
        <f t="shared" si="0"/>
        <v>1096.87916666667</v>
      </c>
      <c r="F45" s="4">
        <v>4.2</v>
      </c>
      <c r="G45">
        <f t="shared" si="1"/>
        <v>2.21516666666662</v>
      </c>
      <c r="H45">
        <v>204</v>
      </c>
    </row>
    <row r="46" customFormat="1" spans="1:8">
      <c r="A46" s="3">
        <v>44126</v>
      </c>
      <c r="B46">
        <f>A46-delta_cep!A47+delta_cep!B47</f>
        <v>1098</v>
      </c>
      <c r="C46">
        <v>20</v>
      </c>
      <c r="D46">
        <v>57</v>
      </c>
      <c r="E46">
        <f t="shared" si="0"/>
        <v>1098.87291666667</v>
      </c>
      <c r="F46" s="4">
        <v>3.3</v>
      </c>
      <c r="G46">
        <f t="shared" si="1"/>
        <v>4.20891666666671</v>
      </c>
      <c r="H46">
        <v>204</v>
      </c>
    </row>
    <row r="47" customFormat="1" spans="1:8">
      <c r="A47" s="3">
        <v>44128</v>
      </c>
      <c r="B47">
        <f>A47-delta_cep!A48+delta_cep!B48</f>
        <v>1100</v>
      </c>
      <c r="C47">
        <v>20</v>
      </c>
      <c r="D47">
        <v>39</v>
      </c>
      <c r="E47">
        <f t="shared" si="0"/>
        <v>1100.86041666667</v>
      </c>
      <c r="F47" s="4">
        <v>3.8</v>
      </c>
      <c r="G47">
        <f t="shared" si="1"/>
        <v>0.830416666666679</v>
      </c>
      <c r="H47">
        <v>205</v>
      </c>
    </row>
    <row r="48" customFormat="1" spans="1:8">
      <c r="A48" s="3">
        <v>44129</v>
      </c>
      <c r="B48">
        <f>A48-delta_cep!A49+delta_cep!B49</f>
        <v>1101</v>
      </c>
      <c r="C48">
        <v>20</v>
      </c>
      <c r="D48">
        <v>9</v>
      </c>
      <c r="E48">
        <f t="shared" si="0"/>
        <v>1101.83958333333</v>
      </c>
      <c r="F48" s="4">
        <v>4</v>
      </c>
      <c r="G48">
        <f t="shared" si="1"/>
        <v>1.80958333333342</v>
      </c>
      <c r="H48">
        <v>205</v>
      </c>
    </row>
    <row r="49" customFormat="1" spans="1:8">
      <c r="A49" s="3">
        <v>44130</v>
      </c>
      <c r="B49">
        <f>A49-delta_cep!A50+delta_cep!B50</f>
        <v>1102</v>
      </c>
      <c r="C49">
        <v>21</v>
      </c>
      <c r="D49">
        <v>8</v>
      </c>
      <c r="E49">
        <f t="shared" si="0"/>
        <v>1102.88055555556</v>
      </c>
      <c r="F49" s="4">
        <v>4.2</v>
      </c>
      <c r="G49">
        <f t="shared" si="1"/>
        <v>2.8505555555555</v>
      </c>
      <c r="H49">
        <v>205</v>
      </c>
    </row>
    <row r="50" customFormat="1" spans="1:8">
      <c r="A50" s="3">
        <v>44133</v>
      </c>
      <c r="B50">
        <f>A50-delta_cep!A51+delta_cep!B51</f>
        <v>1105</v>
      </c>
      <c r="C50">
        <v>20</v>
      </c>
      <c r="D50">
        <v>38</v>
      </c>
      <c r="E50">
        <f t="shared" si="0"/>
        <v>1105.85972222222</v>
      </c>
      <c r="F50" s="4">
        <v>3.6</v>
      </c>
      <c r="G50">
        <f t="shared" si="1"/>
        <v>0.463722222222259</v>
      </c>
      <c r="H50">
        <v>206</v>
      </c>
    </row>
    <row r="51" customFormat="1" spans="1:8">
      <c r="A51" s="3">
        <v>44134</v>
      </c>
      <c r="B51">
        <f>A51-delta_cep!A52+delta_cep!B52</f>
        <v>1106</v>
      </c>
      <c r="C51">
        <v>21</v>
      </c>
      <c r="D51">
        <v>0</v>
      </c>
      <c r="E51">
        <f t="shared" si="0"/>
        <v>1106.875</v>
      </c>
      <c r="F51" s="4">
        <v>4</v>
      </c>
      <c r="G51">
        <f t="shared" si="1"/>
        <v>1.47900000000004</v>
      </c>
      <c r="H51">
        <v>206</v>
      </c>
    </row>
    <row r="52" customFormat="1" spans="1:8">
      <c r="A52" s="3">
        <v>44135</v>
      </c>
      <c r="B52">
        <f>A52-delta_cep!A53+delta_cep!B53</f>
        <v>1107</v>
      </c>
      <c r="C52">
        <v>20</v>
      </c>
      <c r="D52">
        <v>50</v>
      </c>
      <c r="E52">
        <f t="shared" si="0"/>
        <v>1107.86805555556</v>
      </c>
      <c r="F52" s="4">
        <v>4.2</v>
      </c>
      <c r="G52">
        <f t="shared" si="1"/>
        <v>2.4720555555557</v>
      </c>
      <c r="H52">
        <v>206</v>
      </c>
    </row>
    <row r="53" customFormat="1" spans="1:8">
      <c r="A53" s="3">
        <v>44137</v>
      </c>
      <c r="B53">
        <f>A53-delta_cep!A54+delta_cep!B54</f>
        <v>1109</v>
      </c>
      <c r="C53">
        <v>20</v>
      </c>
      <c r="D53">
        <v>53</v>
      </c>
      <c r="E53">
        <f t="shared" si="0"/>
        <v>1109.87013888889</v>
      </c>
      <c r="F53" s="4">
        <v>3.5</v>
      </c>
      <c r="G53">
        <f t="shared" si="1"/>
        <v>4.474138888889</v>
      </c>
      <c r="H53">
        <v>206</v>
      </c>
    </row>
    <row r="54" customFormat="1" spans="1:8">
      <c r="A54" s="3">
        <v>44138</v>
      </c>
      <c r="B54">
        <f>A54-delta_cep!A55+delta_cep!B55</f>
        <v>1110</v>
      </c>
      <c r="C54">
        <v>20</v>
      </c>
      <c r="D54">
        <v>37</v>
      </c>
      <c r="E54">
        <f t="shared" si="0"/>
        <v>1110.85902777778</v>
      </c>
      <c r="F54" s="4">
        <v>3.8</v>
      </c>
      <c r="G54">
        <f t="shared" si="1"/>
        <v>0.0970277777778392</v>
      </c>
      <c r="H54">
        <v>207</v>
      </c>
    </row>
    <row r="55" customFormat="1" spans="1:8">
      <c r="A55" s="3">
        <v>44139</v>
      </c>
      <c r="B55">
        <f>A55-delta_cep!A56+delta_cep!B56</f>
        <v>1111</v>
      </c>
      <c r="C55">
        <v>21</v>
      </c>
      <c r="D55">
        <v>4</v>
      </c>
      <c r="E55">
        <f t="shared" si="0"/>
        <v>1111.87777777778</v>
      </c>
      <c r="F55" s="4">
        <v>3.9</v>
      </c>
      <c r="G55">
        <f t="shared" si="1"/>
        <v>1.11577777777779</v>
      </c>
      <c r="H55">
        <v>207</v>
      </c>
    </row>
    <row r="56" customFormat="1" ht="12" customHeight="1" spans="1:8">
      <c r="A56" s="3">
        <v>44140</v>
      </c>
      <c r="B56">
        <f>A56-delta_cep!A57+delta_cep!B57</f>
        <v>1112</v>
      </c>
      <c r="C56">
        <v>21</v>
      </c>
      <c r="D56">
        <v>11</v>
      </c>
      <c r="E56">
        <f t="shared" si="0"/>
        <v>1112.88263888889</v>
      </c>
      <c r="F56" s="4">
        <v>4</v>
      </c>
      <c r="G56">
        <f t="shared" si="1"/>
        <v>2.12063888888883</v>
      </c>
      <c r="H56">
        <v>207</v>
      </c>
    </row>
    <row r="57" customFormat="1" spans="1:8">
      <c r="A57" s="3">
        <v>44141</v>
      </c>
      <c r="B57">
        <f>A57-delta_cep!A58+delta_cep!B58</f>
        <v>1113</v>
      </c>
      <c r="C57">
        <v>20</v>
      </c>
      <c r="D57">
        <v>50</v>
      </c>
      <c r="E57">
        <f t="shared" si="0"/>
        <v>1113.86805555556</v>
      </c>
      <c r="F57" s="4">
        <v>4.1</v>
      </c>
      <c r="G57">
        <f t="shared" si="1"/>
        <v>3.10605555555571</v>
      </c>
      <c r="H57">
        <v>207</v>
      </c>
    </row>
    <row r="58" customFormat="1" spans="1:8">
      <c r="A58" s="3">
        <v>44142</v>
      </c>
      <c r="B58">
        <f>A58-delta_cep!A59+delta_cep!B59</f>
        <v>1114</v>
      </c>
      <c r="C58">
        <v>19</v>
      </c>
      <c r="D58">
        <v>39</v>
      </c>
      <c r="E58">
        <f t="shared" si="0"/>
        <v>1114.81875</v>
      </c>
      <c r="F58" s="4">
        <v>3.5</v>
      </c>
      <c r="G58">
        <f t="shared" si="1"/>
        <v>4.05674999999997</v>
      </c>
      <c r="H58">
        <v>207</v>
      </c>
    </row>
    <row r="59" customFormat="1" spans="1:8">
      <c r="A59" s="3">
        <v>44143</v>
      </c>
      <c r="B59">
        <f>A59-delta_cep!A60+delta_cep!B60</f>
        <v>1115</v>
      </c>
      <c r="C59">
        <v>20</v>
      </c>
      <c r="D59">
        <v>40</v>
      </c>
      <c r="E59">
        <f t="shared" si="0"/>
        <v>1115.86111111111</v>
      </c>
      <c r="F59" s="4">
        <v>3.7</v>
      </c>
      <c r="G59">
        <f t="shared" si="1"/>
        <v>5.09911111111114</v>
      </c>
      <c r="H59">
        <v>207</v>
      </c>
    </row>
    <row r="60" customFormat="1" spans="1:8">
      <c r="A60" s="3">
        <v>44144</v>
      </c>
      <c r="B60">
        <f>A60-delta_cep!A61+delta_cep!B61</f>
        <v>1116</v>
      </c>
      <c r="C60">
        <v>21</v>
      </c>
      <c r="D60">
        <v>15</v>
      </c>
      <c r="E60">
        <f t="shared" si="0"/>
        <v>1116.88541666667</v>
      </c>
      <c r="F60" s="4">
        <v>3.8</v>
      </c>
      <c r="G60">
        <f t="shared" si="1"/>
        <v>0.757416666666813</v>
      </c>
      <c r="H60">
        <v>208</v>
      </c>
    </row>
    <row r="61" customFormat="1" spans="1:8">
      <c r="A61" s="3">
        <v>44145</v>
      </c>
      <c r="B61">
        <f>A61-delta_cep!A62+delta_cep!B62</f>
        <v>1117</v>
      </c>
      <c r="C61">
        <v>21</v>
      </c>
      <c r="D61">
        <v>15</v>
      </c>
      <c r="E61">
        <f t="shared" si="0"/>
        <v>1117.88541666667</v>
      </c>
      <c r="F61" s="4">
        <v>4</v>
      </c>
      <c r="G61">
        <f t="shared" si="1"/>
        <v>1.75741666666681</v>
      </c>
      <c r="H61">
        <v>208</v>
      </c>
    </row>
    <row r="62" customFormat="1" spans="1:8">
      <c r="A62" s="3">
        <v>44146</v>
      </c>
      <c r="B62">
        <f>A62-delta_cep!A63+delta_cep!B63</f>
        <v>1118</v>
      </c>
      <c r="C62">
        <v>21</v>
      </c>
      <c r="D62">
        <v>15</v>
      </c>
      <c r="E62">
        <f t="shared" si="0"/>
        <v>1118.88541666667</v>
      </c>
      <c r="F62" s="4">
        <v>4.1</v>
      </c>
      <c r="G62">
        <f t="shared" si="1"/>
        <v>2.75741666666681</v>
      </c>
      <c r="H62">
        <v>208</v>
      </c>
    </row>
    <row r="63" customFormat="1" spans="1:8">
      <c r="A63" s="3">
        <v>44147</v>
      </c>
      <c r="B63">
        <f>A63-delta_cep!A64+delta_cep!B64</f>
        <v>1119</v>
      </c>
      <c r="C63">
        <v>21</v>
      </c>
      <c r="D63">
        <v>28</v>
      </c>
      <c r="E63">
        <f t="shared" si="0"/>
        <v>1119.89444444444</v>
      </c>
      <c r="F63" s="4">
        <v>3.7</v>
      </c>
      <c r="G63">
        <f t="shared" si="1"/>
        <v>3.76644444444446</v>
      </c>
      <c r="H63">
        <v>208</v>
      </c>
    </row>
    <row r="64" customFormat="1" spans="1:8">
      <c r="A64" s="3">
        <v>44148</v>
      </c>
      <c r="B64">
        <f>A64-delta_cep!A65+delta_cep!B65</f>
        <v>1120</v>
      </c>
      <c r="C64">
        <v>21</v>
      </c>
      <c r="D64">
        <v>8</v>
      </c>
      <c r="E64">
        <f t="shared" si="0"/>
        <v>1120.88055555556</v>
      </c>
      <c r="F64" s="4">
        <v>3.3</v>
      </c>
      <c r="G64">
        <f t="shared" si="1"/>
        <v>4.75255555555555</v>
      </c>
      <c r="H64">
        <v>208</v>
      </c>
    </row>
    <row r="65" customFormat="1" spans="1:8">
      <c r="A65" s="3">
        <v>44149</v>
      </c>
      <c r="B65">
        <f>A65-delta_cep!A66+delta_cep!B66</f>
        <v>1121</v>
      </c>
      <c r="C65">
        <v>20</v>
      </c>
      <c r="D65">
        <v>35</v>
      </c>
      <c r="E65">
        <f t="shared" si="0"/>
        <v>1121.85763888889</v>
      </c>
      <c r="F65" s="4">
        <v>3.5</v>
      </c>
      <c r="G65">
        <f t="shared" si="1"/>
        <v>0.363638888889</v>
      </c>
      <c r="H65">
        <v>209</v>
      </c>
    </row>
    <row r="66" customFormat="1" spans="1:8">
      <c r="A66" s="3">
        <v>44150</v>
      </c>
      <c r="B66">
        <f>A66-delta_cep!A67+delta_cep!B67</f>
        <v>1122</v>
      </c>
      <c r="C66">
        <v>20</v>
      </c>
      <c r="D66">
        <v>37</v>
      </c>
      <c r="E66">
        <f t="shared" ref="E66:E71" si="2">(B66*1440+C66*60+D66)/1440</f>
        <v>1122.85902777778</v>
      </c>
      <c r="F66" s="4">
        <v>3.8</v>
      </c>
      <c r="G66">
        <f t="shared" ref="G66:G71" si="3">E66-5.366*H66</f>
        <v>1.36502777777787</v>
      </c>
      <c r="H66">
        <v>209</v>
      </c>
    </row>
    <row r="67" customFormat="1" spans="1:8">
      <c r="A67" s="3">
        <v>44152</v>
      </c>
      <c r="B67">
        <f>A67-delta_cep!A68+delta_cep!B68</f>
        <v>1124</v>
      </c>
      <c r="C67">
        <v>21</v>
      </c>
      <c r="D67">
        <v>14</v>
      </c>
      <c r="E67">
        <f t="shared" si="2"/>
        <v>1124.88472222222</v>
      </c>
      <c r="F67" s="4">
        <v>3.9</v>
      </c>
      <c r="G67">
        <f t="shared" si="3"/>
        <v>3.39072222222239</v>
      </c>
      <c r="H67">
        <v>209</v>
      </c>
    </row>
    <row r="68" customFormat="1" spans="1:8">
      <c r="A68" s="3">
        <v>44153</v>
      </c>
      <c r="B68">
        <f>A68-delta_cep!A69+delta_cep!B69</f>
        <v>1125</v>
      </c>
      <c r="C68">
        <v>21</v>
      </c>
      <c r="D68">
        <v>8</v>
      </c>
      <c r="E68">
        <f t="shared" si="2"/>
        <v>1125.88055555556</v>
      </c>
      <c r="F68" s="4">
        <v>3.3</v>
      </c>
      <c r="G68">
        <f t="shared" si="3"/>
        <v>4.38655555555556</v>
      </c>
      <c r="H68">
        <v>209</v>
      </c>
    </row>
    <row r="69" customFormat="1" spans="1:8">
      <c r="A69" s="3">
        <v>44165</v>
      </c>
      <c r="B69">
        <f>A69-delta_cep!A70+delta_cep!B70</f>
        <v>1137</v>
      </c>
      <c r="C69">
        <v>21</v>
      </c>
      <c r="D69">
        <v>14</v>
      </c>
      <c r="E69">
        <f t="shared" si="2"/>
        <v>1137.88472222222</v>
      </c>
      <c r="F69" s="4">
        <v>3.5</v>
      </c>
      <c r="G69">
        <f t="shared" si="3"/>
        <v>0.292722222222437</v>
      </c>
      <c r="H69">
        <v>212</v>
      </c>
    </row>
    <row r="70" customFormat="1" spans="1:8">
      <c r="A70" s="3">
        <v>44169</v>
      </c>
      <c r="B70">
        <f>A70-delta_cep!A71+delta_cep!B71</f>
        <v>1141</v>
      </c>
      <c r="C70">
        <v>21</v>
      </c>
      <c r="D70">
        <v>7</v>
      </c>
      <c r="E70">
        <f t="shared" si="2"/>
        <v>1141.87986111111</v>
      </c>
      <c r="F70" s="4">
        <v>3.2</v>
      </c>
      <c r="G70">
        <f t="shared" si="3"/>
        <v>4.28786111111117</v>
      </c>
      <c r="H70">
        <v>212</v>
      </c>
    </row>
    <row r="71" customFormat="1" spans="1:8">
      <c r="A71" s="3">
        <v>44185</v>
      </c>
      <c r="B71">
        <f>A71-delta_cep!A72+delta_cep!B72</f>
        <v>1157</v>
      </c>
      <c r="C71">
        <v>20</v>
      </c>
      <c r="D71">
        <v>14</v>
      </c>
      <c r="E71">
        <f t="shared" si="2"/>
        <v>1157.84305555556</v>
      </c>
      <c r="F71" s="4">
        <v>3.3</v>
      </c>
      <c r="G71">
        <f t="shared" si="3"/>
        <v>4.15305555555574</v>
      </c>
      <c r="H71">
        <v>215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G5" sqref="G5"/>
    </sheetView>
  </sheetViews>
  <sheetFormatPr defaultColWidth="9" defaultRowHeight="13.5" outlineLevelRow="4" outlineLevelCol="7"/>
  <cols>
    <col min="1" max="1" width="9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</row>
    <row r="2" spans="1:8">
      <c r="A2" s="3">
        <v>44197</v>
      </c>
      <c r="B2">
        <f>A2-delta_cep!A2+delta_cep!B2</f>
        <v>1169</v>
      </c>
      <c r="C2">
        <v>20</v>
      </c>
      <c r="D2">
        <v>51</v>
      </c>
      <c r="E2">
        <f>(B2*1440+C2*60+D2)/1440</f>
        <v>1169.86875</v>
      </c>
      <c r="F2" s="4">
        <v>3.5</v>
      </c>
      <c r="G2">
        <f>E2-5.366*H2</f>
        <v>0.08075000000008</v>
      </c>
      <c r="H2">
        <v>218</v>
      </c>
    </row>
    <row r="3" spans="1:8">
      <c r="A3" s="3">
        <v>44213</v>
      </c>
      <c r="B3">
        <f>A3-delta_cep!A3+delta_cep!B3</f>
        <v>1185</v>
      </c>
      <c r="C3">
        <v>20</v>
      </c>
      <c r="D3">
        <v>26</v>
      </c>
      <c r="E3">
        <f>(B3*1440+C3*60+D3)/1440</f>
        <v>1185.85138888889</v>
      </c>
      <c r="F3" s="4">
        <v>3.6</v>
      </c>
      <c r="G3">
        <f>E3-5.366*H3</f>
        <v>5.3313888888888</v>
      </c>
      <c r="H3">
        <v>220</v>
      </c>
    </row>
    <row r="4" spans="1:8">
      <c r="A4" s="3">
        <v>44214</v>
      </c>
      <c r="B4">
        <f>A4-delta_cep!A4+delta_cep!B4</f>
        <v>1186</v>
      </c>
      <c r="C4">
        <v>20</v>
      </c>
      <c r="D4">
        <v>36</v>
      </c>
      <c r="E4">
        <f>(B4*1440+C4*60+D4)/1440</f>
        <v>1186.85833333333</v>
      </c>
      <c r="F4" s="4">
        <v>3.9</v>
      </c>
      <c r="G4">
        <f>E4-5.366*H4</f>
        <v>0.972333333333381</v>
      </c>
      <c r="H4">
        <v>221</v>
      </c>
    </row>
    <row r="5" spans="1:8">
      <c r="A5" s="3">
        <v>44215</v>
      </c>
      <c r="B5">
        <f>A5-delta_cep!A5+delta_cep!B5</f>
        <v>1187</v>
      </c>
      <c r="C5">
        <v>19</v>
      </c>
      <c r="D5">
        <v>14</v>
      </c>
      <c r="E5">
        <f>(B5*1440+C5*60+D5)/1440</f>
        <v>1187.80138888889</v>
      </c>
      <c r="F5" s="4">
        <v>3.8</v>
      </c>
      <c r="G5">
        <f>E5-5.366*H5</f>
        <v>1.91538888888886</v>
      </c>
      <c r="H5">
        <v>221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A30" sqref="A30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30" si="0">(B2*1440+C2*60+D2)/1440</f>
        <v>0.852777777777778</v>
      </c>
      <c r="F2" s="1">
        <v>3.5</v>
      </c>
      <c r="G2">
        <v>2018</v>
      </c>
    </row>
    <row r="3" spans="1:6">
      <c r="A3" s="3">
        <v>43331</v>
      </c>
      <c r="B3">
        <f t="shared" ref="B3:B30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  <row r="21" spans="1:6">
      <c r="A21" s="3">
        <v>43427</v>
      </c>
      <c r="B21">
        <f t="shared" si="1"/>
        <v>100</v>
      </c>
      <c r="C21">
        <v>20</v>
      </c>
      <c r="D21">
        <v>32</v>
      </c>
      <c r="E21">
        <f t="shared" si="0"/>
        <v>100.855555555556</v>
      </c>
      <c r="F21" s="1">
        <v>3.6</v>
      </c>
    </row>
    <row r="22" spans="1:6">
      <c r="A22" s="3">
        <v>43435</v>
      </c>
      <c r="B22">
        <f t="shared" si="1"/>
        <v>108</v>
      </c>
      <c r="C22">
        <v>19</v>
      </c>
      <c r="D22">
        <v>32</v>
      </c>
      <c r="E22">
        <f t="shared" si="0"/>
        <v>108.813888888889</v>
      </c>
      <c r="F22" s="1">
        <v>3.5</v>
      </c>
    </row>
    <row r="23" spans="1:6">
      <c r="A23" s="3">
        <v>43452</v>
      </c>
      <c r="B23">
        <f t="shared" si="1"/>
        <v>125</v>
      </c>
      <c r="C23">
        <v>20</v>
      </c>
      <c r="D23">
        <v>41</v>
      </c>
      <c r="E23">
        <f t="shared" si="0"/>
        <v>125.861805555556</v>
      </c>
      <c r="F23" s="1">
        <v>3.7</v>
      </c>
    </row>
    <row r="24" spans="1:6">
      <c r="A24" s="3">
        <v>43454</v>
      </c>
      <c r="B24">
        <f t="shared" si="1"/>
        <v>127</v>
      </c>
      <c r="C24">
        <v>20</v>
      </c>
      <c r="D24">
        <v>34</v>
      </c>
      <c r="E24">
        <f t="shared" si="0"/>
        <v>127.856944444444</v>
      </c>
      <c r="F24" s="1">
        <v>3.5</v>
      </c>
    </row>
    <row r="25" spans="1:6">
      <c r="A25" s="3">
        <v>43463</v>
      </c>
      <c r="B25">
        <f t="shared" si="1"/>
        <v>136</v>
      </c>
      <c r="C25">
        <v>20</v>
      </c>
      <c r="D25">
        <v>15</v>
      </c>
      <c r="E25">
        <f t="shared" si="0"/>
        <v>136.84375</v>
      </c>
      <c r="F25" s="1">
        <v>3.8</v>
      </c>
    </row>
    <row r="26" spans="1:7">
      <c r="A26" s="3">
        <v>43491</v>
      </c>
      <c r="B26">
        <f t="shared" si="1"/>
        <v>164</v>
      </c>
      <c r="C26">
        <v>18</v>
      </c>
      <c r="D26">
        <v>20</v>
      </c>
      <c r="E26">
        <f t="shared" si="0"/>
        <v>164.763888888889</v>
      </c>
      <c r="F26" s="1">
        <v>3.6</v>
      </c>
      <c r="G26">
        <v>2019</v>
      </c>
    </row>
    <row r="27" spans="1:6">
      <c r="A27" s="3">
        <v>43730</v>
      </c>
      <c r="B27">
        <f t="shared" si="1"/>
        <v>403</v>
      </c>
      <c r="C27">
        <v>22</v>
      </c>
      <c r="D27">
        <v>50</v>
      </c>
      <c r="E27">
        <f t="shared" si="0"/>
        <v>403.951388888889</v>
      </c>
      <c r="F27" s="1">
        <v>3.6</v>
      </c>
    </row>
    <row r="28" spans="1:6">
      <c r="A28" s="3">
        <v>43740</v>
      </c>
      <c r="B28">
        <f t="shared" si="1"/>
        <v>413</v>
      </c>
      <c r="C28">
        <v>22</v>
      </c>
      <c r="D28">
        <v>15</v>
      </c>
      <c r="E28">
        <f t="shared" si="0"/>
        <v>413.927083333333</v>
      </c>
      <c r="F28" s="1">
        <v>3.7</v>
      </c>
    </row>
    <row r="29" spans="1:6">
      <c r="A29" s="3">
        <v>43788</v>
      </c>
      <c r="B29">
        <f t="shared" si="1"/>
        <v>461</v>
      </c>
      <c r="C29">
        <v>18</v>
      </c>
      <c r="D29">
        <v>52</v>
      </c>
      <c r="E29">
        <f t="shared" si="0"/>
        <v>461.786111111111</v>
      </c>
      <c r="F29" s="2">
        <v>4</v>
      </c>
    </row>
    <row r="30" spans="1:7">
      <c r="A30" s="3">
        <v>44062</v>
      </c>
      <c r="B30">
        <f t="shared" si="1"/>
        <v>735</v>
      </c>
      <c r="C30">
        <v>21</v>
      </c>
      <c r="D30">
        <v>40</v>
      </c>
      <c r="E30">
        <f t="shared" si="0"/>
        <v>735.902777777778</v>
      </c>
      <c r="F30" s="1">
        <v>3.6</v>
      </c>
      <c r="G30">
        <v>2020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delta_cep</vt:lpstr>
      <vt:lpstr>delta_cep_2019</vt:lpstr>
      <vt:lpstr>delta_cep_2020</vt:lpstr>
      <vt:lpstr>delta_cep_2021</vt:lpstr>
      <vt:lpstr>mu_cep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2021-01-19T12:04:21Z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