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10155"/>
  </bookViews>
  <sheets>
    <sheet name="delta_cep" sheetId="1" r:id="rId1"/>
    <sheet name="delta_cep_2019" sheetId="3" r:id="rId2"/>
    <sheet name="mu_cep" sheetId="2" r:id="rId3"/>
  </sheets>
  <calcPr calcId="144525"/>
</workbook>
</file>

<file path=xl/sharedStrings.xml><?xml version="1.0" encoding="utf-8"?>
<sst xmlns="http://schemas.openxmlformats.org/spreadsheetml/2006/main" count="102" uniqueCount="13">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</sst>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15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10" fillId="18" borderId="4" applyNumberFormat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32078687593211"/>
          <c:y val="0.0822291652189526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delta_cep!$G$46:$G$105</c:f>
              <c:numCache>
                <c:formatCode>General</c:formatCode>
                <c:ptCount val="60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0.0818333333333499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0.620611111111145</c:v>
                </c:pt>
                <c:pt idx="19">
                  <c:v>1.6303333333334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  <c:pt idx="24">
                  <c:v>1.8705555555556</c:v>
                </c:pt>
                <c:pt idx="25">
                  <c:v>2.87333333333333</c:v>
                </c:pt>
                <c:pt idx="26">
                  <c:v>1.74061111111109</c:v>
                </c:pt>
                <c:pt idx="27">
                  <c:v>1.51975000000004</c:v>
                </c:pt>
                <c:pt idx="28">
                  <c:v>3.42669444444448</c:v>
                </c:pt>
                <c:pt idx="29">
                  <c:v>4.46211111111114</c:v>
                </c:pt>
                <c:pt idx="30">
                  <c:v>0.0447222222222763</c:v>
                </c:pt>
                <c:pt idx="31">
                  <c:v>1.01972222222224</c:v>
                </c:pt>
                <c:pt idx="32">
                  <c:v>2.12111111111113</c:v>
                </c:pt>
                <c:pt idx="33">
                  <c:v>3.03291666666672</c:v>
                </c:pt>
                <c:pt idx="34">
                  <c:v>4.06000000000006</c:v>
                </c:pt>
                <c:pt idx="35">
                  <c:v>5.0558333333334</c:v>
                </c:pt>
                <c:pt idx="36">
                  <c:v>2.78636111111115</c:v>
                </c:pt>
                <c:pt idx="37">
                  <c:v>3.70302777777783</c:v>
                </c:pt>
                <c:pt idx="38">
                  <c:v>5.34188888888889</c:v>
                </c:pt>
                <c:pt idx="39">
                  <c:v>5.08352777777782</c:v>
                </c:pt>
                <c:pt idx="40">
                  <c:v>1.56891666666672</c:v>
                </c:pt>
                <c:pt idx="41">
                  <c:v>2.51405555555561</c:v>
                </c:pt>
                <c:pt idx="42">
                  <c:v>3.51544444444448</c:v>
                </c:pt>
                <c:pt idx="43">
                  <c:v>4.60919444444448</c:v>
                </c:pt>
                <c:pt idx="44">
                  <c:v>1.32791666666668</c:v>
                </c:pt>
                <c:pt idx="45">
                  <c:v>2.24041666666665</c:v>
                </c:pt>
                <c:pt idx="46">
                  <c:v>4.2452777777778</c:v>
                </c:pt>
                <c:pt idx="47">
                  <c:v>4.88413888888891</c:v>
                </c:pt>
                <c:pt idx="48">
                  <c:v>0.516750000000002</c:v>
                </c:pt>
                <c:pt idx="49">
                  <c:v>3.50841666666668</c:v>
                </c:pt>
                <c:pt idx="50">
                  <c:v>2.77155555555561</c:v>
                </c:pt>
                <c:pt idx="51">
                  <c:v>3.66877777777785</c:v>
                </c:pt>
                <c:pt idx="52">
                  <c:v>4.83266666666674</c:v>
                </c:pt>
                <c:pt idx="53">
                  <c:v>3.44513888888889</c:v>
                </c:pt>
                <c:pt idx="54">
                  <c:v>5.36388888888888</c:v>
                </c:pt>
                <c:pt idx="55">
                  <c:v>1.33116666666666</c:v>
                </c:pt>
                <c:pt idx="56">
                  <c:v>4.36102777777779</c:v>
                </c:pt>
                <c:pt idx="57">
                  <c:v>0.94780555555559</c:v>
                </c:pt>
                <c:pt idx="58">
                  <c:v>2.94294444444444</c:v>
                </c:pt>
                <c:pt idx="59">
                  <c:v>1.19775000000004</c:v>
                </c:pt>
              </c:numCache>
            </c:numRef>
          </c:xVal>
          <c:yVal>
            <c:numRef>
              <c:f>delta_cep!$F$46:$F$105</c:f>
              <c:numCache>
                <c:formatCode>0.0_ </c:formatCode>
                <c:ptCount val="60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  <c:pt idx="24">
                  <c:v>4</c:v>
                </c:pt>
                <c:pt idx="25">
                  <c:v>4.2</c:v>
                </c:pt>
                <c:pt idx="26">
                  <c:v>4</c:v>
                </c:pt>
                <c:pt idx="27">
                  <c:v>4</c:v>
                </c:pt>
                <c:pt idx="28">
                  <c:v>3.9</c:v>
                </c:pt>
                <c:pt idx="29">
                  <c:v>3.4</c:v>
                </c:pt>
                <c:pt idx="30">
                  <c:v>3.6</c:v>
                </c:pt>
                <c:pt idx="31">
                  <c:v>3.7</c:v>
                </c:pt>
                <c:pt idx="32">
                  <c:v>4</c:v>
                </c:pt>
                <c:pt idx="33">
                  <c:v>4.1</c:v>
                </c:pt>
                <c:pt idx="34">
                  <c:v>3.6</c:v>
                </c:pt>
                <c:pt idx="35">
                  <c:v>3.7</c:v>
                </c:pt>
                <c:pt idx="36">
                  <c:v>4</c:v>
                </c:pt>
                <c:pt idx="37">
                  <c:v>3.7</c:v>
                </c:pt>
                <c:pt idx="38">
                  <c:v>3.7</c:v>
                </c:pt>
                <c:pt idx="39">
                  <c:v>3.8</c:v>
                </c:pt>
                <c:pt idx="40">
                  <c:v>4</c:v>
                </c:pt>
                <c:pt idx="41">
                  <c:v>4.2</c:v>
                </c:pt>
                <c:pt idx="42">
                  <c:v>4</c:v>
                </c:pt>
                <c:pt idx="43">
                  <c:v>3.5</c:v>
                </c:pt>
                <c:pt idx="44">
                  <c:v>3.9</c:v>
                </c:pt>
                <c:pt idx="45">
                  <c:v>4</c:v>
                </c:pt>
                <c:pt idx="46">
                  <c:v>3.5</c:v>
                </c:pt>
                <c:pt idx="47">
                  <c:v>3.7</c:v>
                </c:pt>
                <c:pt idx="48">
                  <c:v>3.8</c:v>
                </c:pt>
                <c:pt idx="49">
                  <c:v>3.4</c:v>
                </c:pt>
                <c:pt idx="50">
                  <c:v>4.2</c:v>
                </c:pt>
                <c:pt idx="51">
                  <c:v>3.7</c:v>
                </c:pt>
                <c:pt idx="52">
                  <c:v>3.5</c:v>
                </c:pt>
                <c:pt idx="53">
                  <c:v>3.9</c:v>
                </c:pt>
                <c:pt idx="54">
                  <c:v>3.7</c:v>
                </c:pt>
                <c:pt idx="55">
                  <c:v>3.7</c:v>
                </c:pt>
                <c:pt idx="56">
                  <c:v>3.4</c:v>
                </c:pt>
                <c:pt idx="57">
                  <c:v>3.9</c:v>
                </c:pt>
                <c:pt idx="58">
                  <c:v>4.3</c:v>
                </c:pt>
                <c:pt idx="59">
                  <c:v>3.8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"2019"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delta_cep_2019!$G$2:$G$48</c:f>
              <c:numCache>
                <c:formatCode>General</c:formatCode>
                <c:ptCount val="47"/>
                <c:pt idx="0">
                  <c:v>4.1998333333334</c:v>
                </c:pt>
                <c:pt idx="1">
                  <c:v>1.77333333333337</c:v>
                </c:pt>
                <c:pt idx="2">
                  <c:v>0.389972222222241</c:v>
                </c:pt>
                <c:pt idx="3">
                  <c:v>2.28788888888891</c:v>
                </c:pt>
                <c:pt idx="4">
                  <c:v>3.32747222222224</c:v>
                </c:pt>
                <c:pt idx="5">
                  <c:v>5.34508333333338</c:v>
                </c:pt>
                <c:pt idx="6">
                  <c:v>1.07283333333339</c:v>
                </c:pt>
                <c:pt idx="7">
                  <c:v>0.00538888888900146</c:v>
                </c:pt>
                <c:pt idx="8">
                  <c:v>0.99358333333339</c:v>
                </c:pt>
                <c:pt idx="9">
                  <c:v>3.99636111111124</c:v>
                </c:pt>
                <c:pt idx="10">
                  <c:v>4.97552777777787</c:v>
                </c:pt>
                <c:pt idx="11">
                  <c:v>1.54911111111119</c:v>
                </c:pt>
                <c:pt idx="12">
                  <c:v>4.61508333333347</c:v>
                </c:pt>
                <c:pt idx="13">
                  <c:v>0.241444444444483</c:v>
                </c:pt>
                <c:pt idx="14">
                  <c:v>1.24838888888894</c:v>
                </c:pt>
                <c:pt idx="15">
                  <c:v>1.80391666666674</c:v>
                </c:pt>
                <c:pt idx="16">
                  <c:v>0.517083333333403</c:v>
                </c:pt>
                <c:pt idx="17">
                  <c:v>1.46291666666673</c:v>
                </c:pt>
                <c:pt idx="18">
                  <c:v>4.42750000000001</c:v>
                </c:pt>
                <c:pt idx="19">
                  <c:v>0.0726111111112004</c:v>
                </c:pt>
                <c:pt idx="20">
                  <c:v>1.06219444444446</c:v>
                </c:pt>
                <c:pt idx="21">
                  <c:v>2.07122222222222</c:v>
                </c:pt>
                <c:pt idx="22">
                  <c:v>4.15872222222231</c:v>
                </c:pt>
                <c:pt idx="23">
                  <c:v>2.71702777777784</c:v>
                </c:pt>
                <c:pt idx="24">
                  <c:v>1.27672222222225</c:v>
                </c:pt>
                <c:pt idx="25">
                  <c:v>2.26075000000003</c:v>
                </c:pt>
                <c:pt idx="26">
                  <c:v>4.2385277777779</c:v>
                </c:pt>
                <c:pt idx="27">
                  <c:v>0.997527777777918</c:v>
                </c:pt>
                <c:pt idx="28">
                  <c:v>2.96558333333337</c:v>
                </c:pt>
                <c:pt idx="29">
                  <c:v>3.97738888888898</c:v>
                </c:pt>
                <c:pt idx="30">
                  <c:v>0.517638888888882</c:v>
                </c:pt>
                <c:pt idx="31">
                  <c:v>1.61347222222219</c:v>
                </c:pt>
                <c:pt idx="32">
                  <c:v>3.67527777777775</c:v>
                </c:pt>
                <c:pt idx="33">
                  <c:v>4.60027777777782</c:v>
                </c:pt>
                <c:pt idx="34">
                  <c:v>0.262749999999983</c:v>
                </c:pt>
                <c:pt idx="35">
                  <c:v>3.26413888888885</c:v>
                </c:pt>
                <c:pt idx="36">
                  <c:v>4.18011111111116</c:v>
                </c:pt>
                <c:pt idx="37">
                  <c:v>5.29538888888885</c:v>
                </c:pt>
                <c:pt idx="38">
                  <c:v>0.944666666666649</c:v>
                </c:pt>
                <c:pt idx="39">
                  <c:v>1.91133333333335</c:v>
                </c:pt>
                <c:pt idx="40">
                  <c:v>3.47241666666673</c:v>
                </c:pt>
                <c:pt idx="41">
                  <c:v>1.17933333333337</c:v>
                </c:pt>
                <c:pt idx="42">
                  <c:v>2.18350000000009</c:v>
                </c:pt>
                <c:pt idx="43">
                  <c:v>5.08419444444451</c:v>
                </c:pt>
                <c:pt idx="44">
                  <c:v>0.690416666666692</c:v>
                </c:pt>
                <c:pt idx="45">
                  <c:v>1.67513888888891</c:v>
                </c:pt>
                <c:pt idx="46">
                  <c:v>4.79458333333343</c:v>
                </c:pt>
              </c:numCache>
            </c:numRef>
          </c:xVal>
          <c:yVal>
            <c:numRef>
              <c:f>delta_cep_2019!$F$2:$F$48</c:f>
              <c:numCache>
                <c:formatCode>0.0_ </c:formatCode>
                <c:ptCount val="47"/>
                <c:pt idx="0">
                  <c:v>3.3</c:v>
                </c:pt>
                <c:pt idx="1">
                  <c:v>3.9</c:v>
                </c:pt>
                <c:pt idx="2">
                  <c:v>3.8</c:v>
                </c:pt>
                <c:pt idx="3">
                  <c:v>4.3</c:v>
                </c:pt>
                <c:pt idx="4">
                  <c:v>4.1</c:v>
                </c:pt>
                <c:pt idx="5">
                  <c:v>3.5</c:v>
                </c:pt>
                <c:pt idx="6">
                  <c:v>3.8</c:v>
                </c:pt>
                <c:pt idx="7">
                  <c:v>3.4</c:v>
                </c:pt>
                <c:pt idx="8">
                  <c:v>3.5</c:v>
                </c:pt>
                <c:pt idx="9">
                  <c:v>3.3</c:v>
                </c:pt>
                <c:pt idx="10">
                  <c:v>3.4</c:v>
                </c:pt>
                <c:pt idx="11">
                  <c:v>3.9</c:v>
                </c:pt>
                <c:pt idx="12">
                  <c:v>3.4</c:v>
                </c:pt>
                <c:pt idx="13">
                  <c:v>3.8</c:v>
                </c:pt>
                <c:pt idx="14">
                  <c:v>3.7</c:v>
                </c:pt>
                <c:pt idx="15">
                  <c:v>4.1</c:v>
                </c:pt>
                <c:pt idx="16">
                  <c:v>3.3</c:v>
                </c:pt>
                <c:pt idx="17">
                  <c:v>3.6</c:v>
                </c:pt>
                <c:pt idx="18">
                  <c:v>3.5</c:v>
                </c:pt>
                <c:pt idx="19">
                  <c:v>3.4</c:v>
                </c:pt>
                <c:pt idx="20">
                  <c:v>3.6</c:v>
                </c:pt>
                <c:pt idx="21">
                  <c:v>4</c:v>
                </c:pt>
                <c:pt idx="22">
                  <c:v>3.4</c:v>
                </c:pt>
                <c:pt idx="23">
                  <c:v>3.9</c:v>
                </c:pt>
                <c:pt idx="24">
                  <c:v>4</c:v>
                </c:pt>
                <c:pt idx="25">
                  <c:v>4.2</c:v>
                </c:pt>
                <c:pt idx="26">
                  <c:v>3.4</c:v>
                </c:pt>
                <c:pt idx="27">
                  <c:v>3.8</c:v>
                </c:pt>
                <c:pt idx="28">
                  <c:v>4</c:v>
                </c:pt>
                <c:pt idx="29">
                  <c:v>3.4</c:v>
                </c:pt>
                <c:pt idx="30">
                  <c:v>3.7</c:v>
                </c:pt>
                <c:pt idx="31">
                  <c:v>3.9</c:v>
                </c:pt>
                <c:pt idx="32">
                  <c:v>3.7</c:v>
                </c:pt>
                <c:pt idx="33">
                  <c:v>3.5</c:v>
                </c:pt>
                <c:pt idx="34">
                  <c:v>3.7</c:v>
                </c:pt>
                <c:pt idx="35">
                  <c:v>3.9</c:v>
                </c:pt>
                <c:pt idx="36">
                  <c:v>3.3</c:v>
                </c:pt>
                <c:pt idx="37">
                  <c:v>3.6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4</c:v>
                </c:pt>
                <c:pt idx="42">
                  <c:v>4.2</c:v>
                </c:pt>
                <c:pt idx="43">
                  <c:v>3.6</c:v>
                </c:pt>
                <c:pt idx="44">
                  <c:v>3.8</c:v>
                </c:pt>
                <c:pt idx="45">
                  <c:v>4</c:v>
                </c:pt>
                <c:pt idx="46">
                  <c:v>3.6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285750</xdr:colOff>
      <xdr:row>0</xdr:row>
      <xdr:rowOff>1270</xdr:rowOff>
    </xdr:from>
    <xdr:to>
      <xdr:col>22</xdr:col>
      <xdr:colOff>311785</xdr:colOff>
      <xdr:row>33</xdr:row>
      <xdr:rowOff>85725</xdr:rowOff>
    </xdr:to>
    <xdr:graphicFrame>
      <xdr:nvGraphicFramePr>
        <xdr:cNvPr id="3" name="图表 2"/>
        <xdr:cNvGraphicFramePr/>
      </xdr:nvGraphicFramePr>
      <xdr:xfrm>
        <a:off x="5219700" y="1270"/>
        <a:ext cx="894143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"/>
  <sheetViews>
    <sheetView tabSelected="1" topLeftCell="C1" workbookViewId="0">
      <selection activeCell="A45" sqref="A45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76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109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0.0818333333333499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0.620611111111145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1.6303333333334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 t="shared" ref="G68:G70" si="20"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 t="shared" si="20"/>
        <v>4.26224999999999</v>
      </c>
      <c r="I69" t="s">
        <v>12</v>
      </c>
    </row>
    <row r="70" spans="1:9">
      <c r="A70" s="3">
        <v>43351</v>
      </c>
      <c r="B70">
        <f t="shared" si="14"/>
        <v>323</v>
      </c>
      <c r="C70">
        <v>19</v>
      </c>
      <c r="D70">
        <v>56</v>
      </c>
      <c r="E70">
        <f t="shared" si="4"/>
        <v>323.830555555556</v>
      </c>
      <c r="F70" s="4">
        <v>4</v>
      </c>
      <c r="G70">
        <f t="shared" ref="G70:G72" si="21">E70-5.366*60</f>
        <v>1.8705555555556</v>
      </c>
      <c r="H70">
        <v>60</v>
      </c>
      <c r="I70" t="s">
        <v>10</v>
      </c>
    </row>
    <row r="71" spans="1:9">
      <c r="A71" s="3">
        <v>43352</v>
      </c>
      <c r="B71">
        <f t="shared" si="14"/>
        <v>324</v>
      </c>
      <c r="C71">
        <v>20</v>
      </c>
      <c r="D71">
        <v>0</v>
      </c>
      <c r="E71">
        <f t="shared" si="4"/>
        <v>324.833333333333</v>
      </c>
      <c r="F71" s="4">
        <v>4.2</v>
      </c>
      <c r="G71">
        <f t="shared" si="21"/>
        <v>2.87333333333333</v>
      </c>
      <c r="I71" t="s">
        <v>9</v>
      </c>
    </row>
    <row r="72" spans="1:9">
      <c r="A72" s="3">
        <v>43367</v>
      </c>
      <c r="B72">
        <f t="shared" si="14"/>
        <v>339</v>
      </c>
      <c r="C72">
        <v>19</v>
      </c>
      <c r="D72">
        <v>10</v>
      </c>
      <c r="E72">
        <f t="shared" si="4"/>
        <v>339.798611111111</v>
      </c>
      <c r="F72" s="4">
        <v>4</v>
      </c>
      <c r="G72">
        <f>E72-5.366*63</f>
        <v>1.74061111111109</v>
      </c>
      <c r="I72" t="s">
        <v>12</v>
      </c>
    </row>
    <row r="73" spans="1:9">
      <c r="A73" s="3">
        <v>43372</v>
      </c>
      <c r="B73">
        <f t="shared" si="14"/>
        <v>344</v>
      </c>
      <c r="C73">
        <v>22</v>
      </c>
      <c r="D73">
        <v>39</v>
      </c>
      <c r="E73">
        <f t="shared" si="4"/>
        <v>344.94375</v>
      </c>
      <c r="F73" s="4">
        <v>4</v>
      </c>
      <c r="G73">
        <f t="shared" ref="G73:G76" si="22">E73-5.366*64</f>
        <v>1.51975000000004</v>
      </c>
      <c r="I73" t="s">
        <v>9</v>
      </c>
    </row>
    <row r="74" spans="1:9">
      <c r="A74" s="3">
        <v>43374</v>
      </c>
      <c r="B74">
        <f t="shared" si="14"/>
        <v>346</v>
      </c>
      <c r="C74">
        <v>20</v>
      </c>
      <c r="D74">
        <v>25</v>
      </c>
      <c r="E74">
        <f t="shared" si="4"/>
        <v>346.850694444444</v>
      </c>
      <c r="F74" s="4">
        <v>3.9</v>
      </c>
      <c r="G74">
        <f t="shared" si="22"/>
        <v>3.42669444444448</v>
      </c>
      <c r="I74" t="s">
        <v>10</v>
      </c>
    </row>
    <row r="75" spans="1:9">
      <c r="A75" s="3">
        <v>43375</v>
      </c>
      <c r="B75">
        <f t="shared" si="14"/>
        <v>347</v>
      </c>
      <c r="C75">
        <v>21</v>
      </c>
      <c r="D75">
        <v>16</v>
      </c>
      <c r="E75">
        <f t="shared" si="4"/>
        <v>347.886111111111</v>
      </c>
      <c r="F75" s="4">
        <v>3.4</v>
      </c>
      <c r="G75">
        <f t="shared" si="22"/>
        <v>4.46211111111114</v>
      </c>
      <c r="I75" t="s">
        <v>9</v>
      </c>
    </row>
    <row r="76" spans="1:9">
      <c r="A76" s="3">
        <v>43376</v>
      </c>
      <c r="B76">
        <f t="shared" si="14"/>
        <v>348</v>
      </c>
      <c r="C76">
        <v>20</v>
      </c>
      <c r="D76">
        <v>2</v>
      </c>
      <c r="E76">
        <f t="shared" si="4"/>
        <v>348.834722222222</v>
      </c>
      <c r="F76" s="4">
        <v>3.6</v>
      </c>
      <c r="G76">
        <f t="shared" ref="G76:G83" si="23">E76-5.366*65</f>
        <v>0.0447222222222763</v>
      </c>
      <c r="I76" t="s">
        <v>9</v>
      </c>
    </row>
    <row r="77" spans="1:9">
      <c r="A77" s="3">
        <v>43377</v>
      </c>
      <c r="B77">
        <f t="shared" si="14"/>
        <v>349</v>
      </c>
      <c r="C77">
        <v>19</v>
      </c>
      <c r="D77">
        <v>26</v>
      </c>
      <c r="E77">
        <f t="shared" ref="E77:E110" si="24">(B77*1440+C77*60+D77)/1440</f>
        <v>349.809722222222</v>
      </c>
      <c r="F77" s="4">
        <v>3.7</v>
      </c>
      <c r="G77">
        <f t="shared" si="23"/>
        <v>1.01972222222224</v>
      </c>
      <c r="I77" t="s">
        <v>9</v>
      </c>
    </row>
    <row r="78" spans="1:9">
      <c r="A78" s="3">
        <v>43378</v>
      </c>
      <c r="B78">
        <f t="shared" si="14"/>
        <v>350</v>
      </c>
      <c r="C78">
        <v>21</v>
      </c>
      <c r="D78">
        <v>52</v>
      </c>
      <c r="E78">
        <f t="shared" si="24"/>
        <v>350.911111111111</v>
      </c>
      <c r="F78" s="4">
        <v>4</v>
      </c>
      <c r="G78">
        <f t="shared" si="23"/>
        <v>2.12111111111113</v>
      </c>
      <c r="I78" t="s">
        <v>9</v>
      </c>
    </row>
    <row r="79" spans="1:9">
      <c r="A79" s="3">
        <v>43379</v>
      </c>
      <c r="B79">
        <f t="shared" si="14"/>
        <v>351</v>
      </c>
      <c r="C79">
        <v>19</v>
      </c>
      <c r="D79">
        <v>45</v>
      </c>
      <c r="E79">
        <f t="shared" si="24"/>
        <v>351.822916666667</v>
      </c>
      <c r="F79" s="4">
        <v>4.1</v>
      </c>
      <c r="G79">
        <f t="shared" si="23"/>
        <v>3.03291666666672</v>
      </c>
      <c r="I79" t="s">
        <v>10</v>
      </c>
    </row>
    <row r="80" spans="1:9">
      <c r="A80" s="3">
        <v>43380</v>
      </c>
      <c r="B80">
        <f t="shared" si="14"/>
        <v>352</v>
      </c>
      <c r="C80">
        <v>20</v>
      </c>
      <c r="D80">
        <v>24</v>
      </c>
      <c r="E80">
        <f t="shared" si="24"/>
        <v>352.85</v>
      </c>
      <c r="F80" s="4">
        <v>3.6</v>
      </c>
      <c r="G80">
        <f t="shared" si="23"/>
        <v>4.06000000000006</v>
      </c>
      <c r="I80" t="s">
        <v>9</v>
      </c>
    </row>
    <row r="81" spans="1:9">
      <c r="A81" s="3">
        <v>43381</v>
      </c>
      <c r="B81">
        <f t="shared" si="14"/>
        <v>353</v>
      </c>
      <c r="C81">
        <v>20</v>
      </c>
      <c r="D81">
        <v>18</v>
      </c>
      <c r="E81">
        <f t="shared" si="24"/>
        <v>353.845833333333</v>
      </c>
      <c r="F81" s="4">
        <v>3.7</v>
      </c>
      <c r="G81">
        <f t="shared" si="23"/>
        <v>5.0558333333334</v>
      </c>
      <c r="I81" t="s">
        <v>12</v>
      </c>
    </row>
    <row r="82" spans="1:9">
      <c r="A82" s="3">
        <v>43384</v>
      </c>
      <c r="B82">
        <f t="shared" si="14"/>
        <v>356</v>
      </c>
      <c r="C82">
        <v>22</v>
      </c>
      <c r="D82">
        <v>37</v>
      </c>
      <c r="E82">
        <f t="shared" si="24"/>
        <v>356.942361111111</v>
      </c>
      <c r="F82" s="4">
        <v>4</v>
      </c>
      <c r="G82">
        <f t="shared" ref="G82:G84" si="25">E82-5.366*66</f>
        <v>2.78636111111115</v>
      </c>
      <c r="I82" t="s">
        <v>9</v>
      </c>
    </row>
    <row r="83" spans="1:9">
      <c r="A83" s="3">
        <v>43385</v>
      </c>
      <c r="B83">
        <f t="shared" si="14"/>
        <v>357</v>
      </c>
      <c r="C83">
        <v>20</v>
      </c>
      <c r="D83">
        <v>37</v>
      </c>
      <c r="E83">
        <f t="shared" si="24"/>
        <v>357.859027777778</v>
      </c>
      <c r="F83" s="4">
        <v>3.7</v>
      </c>
      <c r="G83">
        <f t="shared" si="25"/>
        <v>3.70302777777783</v>
      </c>
      <c r="I83" t="s">
        <v>9</v>
      </c>
    </row>
    <row r="84" spans="1:9">
      <c r="A84" s="3">
        <v>43392</v>
      </c>
      <c r="B84">
        <f t="shared" si="14"/>
        <v>364</v>
      </c>
      <c r="C84">
        <v>20</v>
      </c>
      <c r="D84">
        <v>44</v>
      </c>
      <c r="E84">
        <f t="shared" si="24"/>
        <v>364.863888888889</v>
      </c>
      <c r="F84" s="4">
        <v>3.7</v>
      </c>
      <c r="G84">
        <f>E84-5.366*67</f>
        <v>5.34188888888889</v>
      </c>
      <c r="I84" t="s">
        <v>12</v>
      </c>
    </row>
    <row r="85" spans="1:9">
      <c r="A85" s="3">
        <v>43397</v>
      </c>
      <c r="B85">
        <f t="shared" si="14"/>
        <v>369</v>
      </c>
      <c r="C85">
        <v>23</v>
      </c>
      <c r="D85">
        <v>19</v>
      </c>
      <c r="E85">
        <f t="shared" si="24"/>
        <v>369.971527777778</v>
      </c>
      <c r="F85" s="4">
        <v>3.8</v>
      </c>
      <c r="G85">
        <f t="shared" ref="G85:G87" si="26">E85-5.366*68</f>
        <v>5.08352777777782</v>
      </c>
      <c r="I85" t="s">
        <v>10</v>
      </c>
    </row>
    <row r="86" spans="1:9">
      <c r="A86" s="3">
        <v>43399</v>
      </c>
      <c r="B86">
        <f t="shared" si="14"/>
        <v>371</v>
      </c>
      <c r="C86">
        <v>19</v>
      </c>
      <c r="D86">
        <v>45</v>
      </c>
      <c r="E86">
        <f t="shared" si="24"/>
        <v>371.822916666667</v>
      </c>
      <c r="F86" s="4">
        <v>4</v>
      </c>
      <c r="G86">
        <f t="shared" ref="G86:G90" si="27">E86-5.366*69</f>
        <v>1.56891666666672</v>
      </c>
      <c r="I86" t="s">
        <v>9</v>
      </c>
    </row>
    <row r="87" spans="1:9">
      <c r="A87" s="3">
        <v>43400</v>
      </c>
      <c r="B87">
        <f t="shared" si="14"/>
        <v>372</v>
      </c>
      <c r="C87">
        <v>18</v>
      </c>
      <c r="D87">
        <v>26</v>
      </c>
      <c r="E87">
        <f t="shared" si="24"/>
        <v>372.768055555556</v>
      </c>
      <c r="F87" s="4">
        <v>4.2</v>
      </c>
      <c r="G87">
        <f t="shared" si="27"/>
        <v>2.51405555555561</v>
      </c>
      <c r="I87" t="s">
        <v>9</v>
      </c>
    </row>
    <row r="88" spans="1:9">
      <c r="A88" s="3">
        <v>43401</v>
      </c>
      <c r="B88">
        <f t="shared" si="14"/>
        <v>373</v>
      </c>
      <c r="C88">
        <v>18</v>
      </c>
      <c r="D88">
        <v>28</v>
      </c>
      <c r="E88">
        <f t="shared" si="24"/>
        <v>373.769444444444</v>
      </c>
      <c r="F88" s="4">
        <v>4</v>
      </c>
      <c r="G88">
        <f t="shared" si="27"/>
        <v>3.51544444444448</v>
      </c>
      <c r="I88" t="s">
        <v>9</v>
      </c>
    </row>
    <row r="89" spans="1:9">
      <c r="A89" s="3">
        <v>43402</v>
      </c>
      <c r="B89">
        <f t="shared" si="14"/>
        <v>374</v>
      </c>
      <c r="C89">
        <v>20</v>
      </c>
      <c r="D89">
        <v>43</v>
      </c>
      <c r="E89">
        <f t="shared" si="24"/>
        <v>374.863194444444</v>
      </c>
      <c r="F89" s="4">
        <v>3.5</v>
      </c>
      <c r="G89">
        <f t="shared" si="27"/>
        <v>4.60919444444448</v>
      </c>
      <c r="I89" t="s">
        <v>9</v>
      </c>
    </row>
    <row r="90" spans="1:9">
      <c r="A90" s="3">
        <v>43404</v>
      </c>
      <c r="B90">
        <f t="shared" si="14"/>
        <v>376</v>
      </c>
      <c r="C90">
        <v>22</v>
      </c>
      <c r="D90">
        <v>45</v>
      </c>
      <c r="E90">
        <f t="shared" si="24"/>
        <v>376.947916666667</v>
      </c>
      <c r="F90" s="4">
        <v>3.9</v>
      </c>
      <c r="G90">
        <f t="shared" ref="G90:G93" si="28">E90-5.366*70</f>
        <v>1.32791666666668</v>
      </c>
      <c r="I90" t="s">
        <v>9</v>
      </c>
    </row>
    <row r="91" spans="1:9">
      <c r="A91" s="3">
        <v>43405</v>
      </c>
      <c r="B91">
        <f t="shared" si="14"/>
        <v>377</v>
      </c>
      <c r="C91">
        <v>20</v>
      </c>
      <c r="D91">
        <v>39</v>
      </c>
      <c r="E91">
        <f t="shared" si="24"/>
        <v>377.860416666667</v>
      </c>
      <c r="F91" s="4">
        <v>4</v>
      </c>
      <c r="G91">
        <f t="shared" si="28"/>
        <v>2.24041666666665</v>
      </c>
      <c r="I91" t="s">
        <v>9</v>
      </c>
    </row>
    <row r="92" spans="1:9">
      <c r="A92" s="3">
        <v>43407</v>
      </c>
      <c r="B92">
        <f t="shared" si="14"/>
        <v>379</v>
      </c>
      <c r="C92">
        <v>20</v>
      </c>
      <c r="D92">
        <v>46</v>
      </c>
      <c r="E92">
        <f t="shared" si="24"/>
        <v>379.865277777778</v>
      </c>
      <c r="F92" s="4">
        <v>3.5</v>
      </c>
      <c r="G92">
        <f t="shared" si="28"/>
        <v>4.2452777777778</v>
      </c>
      <c r="I92" t="s">
        <v>10</v>
      </c>
    </row>
    <row r="93" spans="1:9">
      <c r="A93" s="3">
        <v>43413</v>
      </c>
      <c r="B93">
        <f t="shared" si="14"/>
        <v>385</v>
      </c>
      <c r="C93">
        <v>20</v>
      </c>
      <c r="D93">
        <v>53</v>
      </c>
      <c r="E93">
        <f t="shared" si="24"/>
        <v>385.870138888889</v>
      </c>
      <c r="F93" s="4">
        <v>3.7</v>
      </c>
      <c r="G93">
        <f>E93-5.366*71</f>
        <v>4.88413888888891</v>
      </c>
      <c r="I93" t="s">
        <v>9</v>
      </c>
    </row>
    <row r="94" spans="1:9">
      <c r="A94" s="3">
        <v>43414</v>
      </c>
      <c r="B94">
        <f t="shared" si="14"/>
        <v>386</v>
      </c>
      <c r="C94">
        <v>20</v>
      </c>
      <c r="D94">
        <v>51</v>
      </c>
      <c r="E94">
        <f t="shared" si="24"/>
        <v>386.86875</v>
      </c>
      <c r="F94" s="4">
        <v>3.8</v>
      </c>
      <c r="G94">
        <f t="shared" ref="G94:G96" si="29">E94-5.366*72</f>
        <v>0.516750000000002</v>
      </c>
      <c r="I94" t="s">
        <v>9</v>
      </c>
    </row>
    <row r="95" spans="1:9">
      <c r="A95" s="3">
        <v>43417</v>
      </c>
      <c r="B95">
        <f t="shared" si="14"/>
        <v>389</v>
      </c>
      <c r="C95">
        <v>20</v>
      </c>
      <c r="D95">
        <v>39</v>
      </c>
      <c r="E95">
        <f t="shared" si="24"/>
        <v>389.860416666667</v>
      </c>
      <c r="F95" s="4">
        <v>3.4</v>
      </c>
      <c r="G95">
        <f t="shared" si="29"/>
        <v>3.50841666666668</v>
      </c>
      <c r="I95" t="s">
        <v>12</v>
      </c>
    </row>
    <row r="96" spans="1:9">
      <c r="A96" s="3">
        <v>43427</v>
      </c>
      <c r="B96">
        <f t="shared" si="14"/>
        <v>399</v>
      </c>
      <c r="C96">
        <v>20</v>
      </c>
      <c r="D96">
        <v>32</v>
      </c>
      <c r="E96">
        <f t="shared" si="24"/>
        <v>399.855555555556</v>
      </c>
      <c r="F96" s="4">
        <v>4.2</v>
      </c>
      <c r="G96">
        <f t="shared" ref="G96:G100" si="30">E96-5.366*74</f>
        <v>2.77155555555561</v>
      </c>
      <c r="I96" t="s">
        <v>9</v>
      </c>
    </row>
    <row r="97" spans="1:9">
      <c r="A97" s="3">
        <v>43428</v>
      </c>
      <c r="B97">
        <f t="shared" si="14"/>
        <v>400</v>
      </c>
      <c r="C97">
        <v>18</v>
      </c>
      <c r="D97">
        <v>4</v>
      </c>
      <c r="E97">
        <f t="shared" si="24"/>
        <v>400.752777777778</v>
      </c>
      <c r="F97" s="4">
        <v>3.7</v>
      </c>
      <c r="G97">
        <f t="shared" si="30"/>
        <v>3.66877777777785</v>
      </c>
      <c r="I97" t="s">
        <v>9</v>
      </c>
    </row>
    <row r="98" spans="1:9">
      <c r="A98" s="3">
        <v>43429</v>
      </c>
      <c r="B98">
        <f t="shared" si="14"/>
        <v>401</v>
      </c>
      <c r="C98">
        <v>22</v>
      </c>
      <c r="D98">
        <v>0</v>
      </c>
      <c r="E98">
        <f t="shared" si="24"/>
        <v>401.916666666667</v>
      </c>
      <c r="F98" s="4">
        <v>3.5</v>
      </c>
      <c r="G98">
        <f t="shared" si="30"/>
        <v>4.83266666666674</v>
      </c>
      <c r="I98" t="s">
        <v>12</v>
      </c>
    </row>
    <row r="99" spans="1:9">
      <c r="A99" s="3">
        <v>43433</v>
      </c>
      <c r="B99">
        <f t="shared" si="14"/>
        <v>405</v>
      </c>
      <c r="C99">
        <v>21</v>
      </c>
      <c r="D99">
        <v>29</v>
      </c>
      <c r="E99">
        <f t="shared" si="24"/>
        <v>405.895138888889</v>
      </c>
      <c r="F99" s="4">
        <v>3.9</v>
      </c>
      <c r="G99">
        <f t="shared" ref="G99:G102" si="31">E99-5.366*75</f>
        <v>3.44513888888889</v>
      </c>
      <c r="I99" t="s">
        <v>9</v>
      </c>
    </row>
    <row r="100" spans="1:9">
      <c r="A100" s="3">
        <v>43435</v>
      </c>
      <c r="B100">
        <f t="shared" si="14"/>
        <v>407</v>
      </c>
      <c r="C100">
        <v>19</v>
      </c>
      <c r="D100">
        <v>32</v>
      </c>
      <c r="E100">
        <f t="shared" si="24"/>
        <v>407.813888888889</v>
      </c>
      <c r="F100" s="4">
        <v>3.7</v>
      </c>
      <c r="G100">
        <f t="shared" si="31"/>
        <v>5.36388888888888</v>
      </c>
      <c r="I100" t="s">
        <v>12</v>
      </c>
    </row>
    <row r="101" spans="1:7">
      <c r="A101" s="3">
        <v>43447</v>
      </c>
      <c r="B101">
        <f t="shared" si="14"/>
        <v>419</v>
      </c>
      <c r="C101">
        <v>21</v>
      </c>
      <c r="D101">
        <v>6</v>
      </c>
      <c r="E101">
        <f t="shared" si="24"/>
        <v>419.879166666667</v>
      </c>
      <c r="F101" s="4">
        <v>3.7</v>
      </c>
      <c r="G101">
        <f t="shared" ref="G101:G104" si="32">E101-5.366*78</f>
        <v>1.33116666666666</v>
      </c>
    </row>
    <row r="102" spans="1:7">
      <c r="A102" s="3">
        <v>43450</v>
      </c>
      <c r="B102">
        <f t="shared" si="14"/>
        <v>422</v>
      </c>
      <c r="C102">
        <v>21</v>
      </c>
      <c r="D102">
        <v>49</v>
      </c>
      <c r="E102">
        <f t="shared" si="24"/>
        <v>422.909027777778</v>
      </c>
      <c r="F102" s="4">
        <v>3.4</v>
      </c>
      <c r="G102">
        <f t="shared" si="32"/>
        <v>4.36102777777779</v>
      </c>
    </row>
    <row r="103" spans="1:7">
      <c r="A103" s="3">
        <v>43452</v>
      </c>
      <c r="B103">
        <f t="shared" si="14"/>
        <v>424</v>
      </c>
      <c r="C103">
        <v>20</v>
      </c>
      <c r="D103">
        <v>41</v>
      </c>
      <c r="E103">
        <f t="shared" si="24"/>
        <v>424.861805555556</v>
      </c>
      <c r="F103" s="4">
        <v>3.9</v>
      </c>
      <c r="G103">
        <f t="shared" ref="G103:G105" si="33">E103-5.366*79</f>
        <v>0.94780555555559</v>
      </c>
    </row>
    <row r="104" spans="1:7">
      <c r="A104" s="3">
        <v>43454</v>
      </c>
      <c r="B104">
        <f t="shared" si="14"/>
        <v>426</v>
      </c>
      <c r="C104">
        <v>20</v>
      </c>
      <c r="D104">
        <v>34</v>
      </c>
      <c r="E104">
        <f t="shared" si="24"/>
        <v>426.856944444444</v>
      </c>
      <c r="F104" s="4">
        <v>4.3</v>
      </c>
      <c r="G104">
        <f t="shared" si="33"/>
        <v>2.94294444444444</v>
      </c>
    </row>
    <row r="105" spans="1:9">
      <c r="A105" s="3">
        <v>43463</v>
      </c>
      <c r="B105">
        <f t="shared" si="14"/>
        <v>435</v>
      </c>
      <c r="C105">
        <v>20</v>
      </c>
      <c r="D105">
        <v>15</v>
      </c>
      <c r="E105">
        <f t="shared" si="24"/>
        <v>435.84375</v>
      </c>
      <c r="F105" s="4">
        <v>3.8</v>
      </c>
      <c r="G105">
        <f t="shared" ref="G105:G107" si="34">E105-5.366*81</f>
        <v>1.19775000000004</v>
      </c>
      <c r="H105">
        <v>81</v>
      </c>
      <c r="I105" t="s">
        <v>12</v>
      </c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topLeftCell="A40" workbookViewId="0">
      <selection activeCell="H50" sqref="H50"/>
    </sheetView>
  </sheetViews>
  <sheetFormatPr defaultColWidth="9" defaultRowHeight="13.5"/>
  <cols>
    <col min="1" max="1" width="9.125"/>
    <col min="7" max="7" width="13.7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10">
      <c r="A2" s="3">
        <v>43466</v>
      </c>
      <c r="B2">
        <f>A2-delta_cep!A2+delta_cep!B2</f>
        <v>438</v>
      </c>
      <c r="C2">
        <v>20</v>
      </c>
      <c r="D2">
        <v>18</v>
      </c>
      <c r="E2">
        <f t="shared" ref="E2:E48" si="0">(B2*1440+C2*60+D2)/1440</f>
        <v>438.845833333333</v>
      </c>
      <c r="F2" s="4">
        <v>3.3</v>
      </c>
      <c r="G2">
        <f>E2-5.366*81</f>
        <v>4.1998333333334</v>
      </c>
      <c r="H2">
        <v>81</v>
      </c>
      <c r="I2">
        <v>2019</v>
      </c>
      <c r="J2" t="s">
        <v>12</v>
      </c>
    </row>
    <row r="3" spans="1:8">
      <c r="A3" s="3">
        <v>43485</v>
      </c>
      <c r="B3">
        <f t="shared" ref="B3:B48" si="1">A3-A2+B2</f>
        <v>457</v>
      </c>
      <c r="C3">
        <v>21</v>
      </c>
      <c r="D3">
        <v>12</v>
      </c>
      <c r="E3">
        <f t="shared" si="0"/>
        <v>457.883333333333</v>
      </c>
      <c r="F3" s="4">
        <v>3.9</v>
      </c>
      <c r="G3">
        <f>E3-5.366*85</f>
        <v>1.77333333333337</v>
      </c>
      <c r="H3">
        <v>85</v>
      </c>
    </row>
    <row r="4" spans="1:8">
      <c r="A4" s="3">
        <v>43489</v>
      </c>
      <c r="B4">
        <f t="shared" si="1"/>
        <v>461</v>
      </c>
      <c r="C4">
        <v>20</v>
      </c>
      <c r="D4">
        <v>47</v>
      </c>
      <c r="E4">
        <f t="shared" si="0"/>
        <v>461.865972222222</v>
      </c>
      <c r="F4" s="4">
        <v>3.8</v>
      </c>
      <c r="G4">
        <f t="shared" ref="G4:G7" si="2">E4-5.366*86</f>
        <v>0.389972222222241</v>
      </c>
      <c r="H4">
        <v>86</v>
      </c>
    </row>
    <row r="5" spans="1:7">
      <c r="A5" s="3">
        <v>43491</v>
      </c>
      <c r="B5">
        <f t="shared" si="1"/>
        <v>463</v>
      </c>
      <c r="C5">
        <v>18</v>
      </c>
      <c r="D5">
        <v>20</v>
      </c>
      <c r="E5">
        <f t="shared" si="0"/>
        <v>463.763888888889</v>
      </c>
      <c r="F5" s="4">
        <v>4.3</v>
      </c>
      <c r="G5">
        <f t="shared" si="2"/>
        <v>2.28788888888891</v>
      </c>
    </row>
    <row r="6" spans="1:7">
      <c r="A6" s="3">
        <v>43492</v>
      </c>
      <c r="B6">
        <f t="shared" si="1"/>
        <v>464</v>
      </c>
      <c r="C6">
        <v>19</v>
      </c>
      <c r="D6">
        <v>17</v>
      </c>
      <c r="E6">
        <f t="shared" si="0"/>
        <v>464.803472222222</v>
      </c>
      <c r="F6" s="4">
        <v>4.1</v>
      </c>
      <c r="G6">
        <f t="shared" si="2"/>
        <v>3.32747222222224</v>
      </c>
    </row>
    <row r="7" spans="1:10">
      <c r="A7" s="3">
        <v>43714</v>
      </c>
      <c r="B7">
        <f t="shared" si="1"/>
        <v>686</v>
      </c>
      <c r="C7">
        <v>19</v>
      </c>
      <c r="D7">
        <v>51</v>
      </c>
      <c r="E7">
        <f t="shared" si="0"/>
        <v>686.827083333333</v>
      </c>
      <c r="F7" s="4">
        <v>3.5</v>
      </c>
      <c r="G7">
        <f>E7-5.366*127</f>
        <v>5.34508333333338</v>
      </c>
      <c r="H7">
        <v>127</v>
      </c>
      <c r="J7" t="s">
        <v>9</v>
      </c>
    </row>
    <row r="8" spans="1:10">
      <c r="A8" s="3">
        <v>43715</v>
      </c>
      <c r="B8">
        <f t="shared" si="1"/>
        <v>687</v>
      </c>
      <c r="C8">
        <v>22</v>
      </c>
      <c r="D8">
        <v>6</v>
      </c>
      <c r="E8">
        <f t="shared" si="0"/>
        <v>687.920833333333</v>
      </c>
      <c r="F8" s="4">
        <v>3.8</v>
      </c>
      <c r="G8">
        <f>E8-5.366*128</f>
        <v>1.07283333333339</v>
      </c>
      <c r="H8">
        <v>128</v>
      </c>
      <c r="J8" t="s">
        <v>9</v>
      </c>
    </row>
    <row r="9" spans="1:10">
      <c r="A9" s="3">
        <v>43730</v>
      </c>
      <c r="B9">
        <f t="shared" si="1"/>
        <v>702</v>
      </c>
      <c r="C9">
        <v>22</v>
      </c>
      <c r="D9">
        <v>50</v>
      </c>
      <c r="E9">
        <f t="shared" si="0"/>
        <v>702.951388888889</v>
      </c>
      <c r="F9" s="4">
        <v>3.4</v>
      </c>
      <c r="G9">
        <f t="shared" ref="G9:G13" si="3">E9-5.366*131</f>
        <v>0.00538888888900146</v>
      </c>
      <c r="H9">
        <v>131</v>
      </c>
      <c r="J9" t="s">
        <v>9</v>
      </c>
    </row>
    <row r="10" spans="1:10">
      <c r="A10" s="3">
        <v>43731</v>
      </c>
      <c r="B10">
        <f t="shared" si="1"/>
        <v>703</v>
      </c>
      <c r="C10">
        <v>22</v>
      </c>
      <c r="D10">
        <v>33</v>
      </c>
      <c r="E10">
        <f t="shared" si="0"/>
        <v>703.939583333333</v>
      </c>
      <c r="F10" s="4">
        <v>3.5</v>
      </c>
      <c r="G10">
        <f t="shared" si="3"/>
        <v>0.99358333333339</v>
      </c>
      <c r="J10" t="s">
        <v>9</v>
      </c>
    </row>
    <row r="11" spans="1:10">
      <c r="A11" s="3">
        <v>43734</v>
      </c>
      <c r="B11">
        <f t="shared" si="1"/>
        <v>706</v>
      </c>
      <c r="C11">
        <v>22</v>
      </c>
      <c r="D11">
        <v>37</v>
      </c>
      <c r="E11">
        <f t="shared" si="0"/>
        <v>706.942361111111</v>
      </c>
      <c r="F11" s="4">
        <v>3.3</v>
      </c>
      <c r="G11">
        <f t="shared" si="3"/>
        <v>3.99636111111124</v>
      </c>
      <c r="J11" t="s">
        <v>12</v>
      </c>
    </row>
    <row r="12" spans="1:10">
      <c r="A12" s="3">
        <v>43735</v>
      </c>
      <c r="B12">
        <f t="shared" si="1"/>
        <v>707</v>
      </c>
      <c r="C12">
        <v>22</v>
      </c>
      <c r="D12">
        <v>7</v>
      </c>
      <c r="E12">
        <f t="shared" si="0"/>
        <v>707.921527777778</v>
      </c>
      <c r="F12" s="4">
        <v>3.4</v>
      </c>
      <c r="G12">
        <f t="shared" si="3"/>
        <v>4.97552777777787</v>
      </c>
      <c r="J12" t="s">
        <v>9</v>
      </c>
    </row>
    <row r="13" spans="1:10">
      <c r="A13" s="3">
        <v>43737</v>
      </c>
      <c r="B13">
        <f t="shared" si="1"/>
        <v>709</v>
      </c>
      <c r="C13">
        <v>20</v>
      </c>
      <c r="D13">
        <v>40</v>
      </c>
      <c r="E13">
        <f t="shared" si="0"/>
        <v>709.861111111111</v>
      </c>
      <c r="F13" s="4">
        <v>3.9</v>
      </c>
      <c r="G13">
        <f t="shared" ref="G13:G15" si="4">E13-5.366*132</f>
        <v>1.54911111111119</v>
      </c>
      <c r="H13">
        <v>132</v>
      </c>
      <c r="J13" t="s">
        <v>9</v>
      </c>
    </row>
    <row r="14" spans="1:10">
      <c r="A14" s="3">
        <v>43740</v>
      </c>
      <c r="B14">
        <f t="shared" si="1"/>
        <v>712</v>
      </c>
      <c r="C14">
        <v>22</v>
      </c>
      <c r="D14">
        <v>15</v>
      </c>
      <c r="E14">
        <f t="shared" si="0"/>
        <v>712.927083333333</v>
      </c>
      <c r="F14" s="4">
        <v>3.4</v>
      </c>
      <c r="G14">
        <f t="shared" si="4"/>
        <v>4.61508333333347</v>
      </c>
      <c r="J14" t="s">
        <v>10</v>
      </c>
    </row>
    <row r="15" spans="1:10">
      <c r="A15" s="3">
        <v>43741</v>
      </c>
      <c r="B15">
        <f t="shared" si="1"/>
        <v>713</v>
      </c>
      <c r="C15">
        <v>22</v>
      </c>
      <c r="D15">
        <v>4</v>
      </c>
      <c r="E15">
        <f t="shared" si="0"/>
        <v>713.919444444444</v>
      </c>
      <c r="F15" s="4">
        <v>3.8</v>
      </c>
      <c r="G15">
        <f t="shared" ref="G15:G17" si="5">E15-5.366*133</f>
        <v>0.241444444444483</v>
      </c>
      <c r="H15">
        <v>133</v>
      </c>
      <c r="J15" t="s">
        <v>9</v>
      </c>
    </row>
    <row r="16" spans="1:10">
      <c r="A16" s="3">
        <v>43742</v>
      </c>
      <c r="B16">
        <f t="shared" si="1"/>
        <v>714</v>
      </c>
      <c r="C16">
        <v>22</v>
      </c>
      <c r="D16">
        <v>14</v>
      </c>
      <c r="E16">
        <f t="shared" si="0"/>
        <v>714.926388888889</v>
      </c>
      <c r="F16" s="4">
        <v>3.7</v>
      </c>
      <c r="G16">
        <f t="shared" si="5"/>
        <v>1.24838888888894</v>
      </c>
      <c r="J16" t="s">
        <v>10</v>
      </c>
    </row>
    <row r="17" spans="1:8">
      <c r="A17" s="3">
        <v>43748</v>
      </c>
      <c r="B17">
        <f t="shared" si="1"/>
        <v>720</v>
      </c>
      <c r="C17">
        <v>20</v>
      </c>
      <c r="D17">
        <v>21</v>
      </c>
      <c r="E17">
        <f t="shared" si="0"/>
        <v>720.847916666667</v>
      </c>
      <c r="F17" s="4">
        <v>4.1</v>
      </c>
      <c r="G17">
        <f t="shared" ref="G17:G19" si="6">E17-5.366*134</f>
        <v>1.80391666666674</v>
      </c>
      <c r="H17">
        <v>134</v>
      </c>
    </row>
    <row r="18" spans="1:10">
      <c r="A18" s="3">
        <v>43752</v>
      </c>
      <c r="B18">
        <f t="shared" si="1"/>
        <v>724</v>
      </c>
      <c r="C18">
        <v>22</v>
      </c>
      <c r="D18">
        <v>15</v>
      </c>
      <c r="E18">
        <f t="shared" si="0"/>
        <v>724.927083333333</v>
      </c>
      <c r="F18" s="4">
        <v>3.3</v>
      </c>
      <c r="G18">
        <f t="shared" ref="G18:G21" si="7">E18-5.366*135</f>
        <v>0.517083333333403</v>
      </c>
      <c r="H18">
        <v>135</v>
      </c>
      <c r="J18" t="s">
        <v>10</v>
      </c>
    </row>
    <row r="19" spans="1:10">
      <c r="A19" s="3">
        <v>43753</v>
      </c>
      <c r="B19">
        <f t="shared" si="1"/>
        <v>725</v>
      </c>
      <c r="C19">
        <v>20</v>
      </c>
      <c r="D19">
        <v>57</v>
      </c>
      <c r="E19">
        <f t="shared" si="0"/>
        <v>725.872916666667</v>
      </c>
      <c r="F19" s="4">
        <v>3.6</v>
      </c>
      <c r="G19">
        <f t="shared" si="7"/>
        <v>1.46291666666673</v>
      </c>
      <c r="H19">
        <v>135</v>
      </c>
      <c r="J19" t="s">
        <v>12</v>
      </c>
    </row>
    <row r="20" spans="1:10">
      <c r="A20" s="3">
        <v>43756</v>
      </c>
      <c r="B20">
        <f t="shared" si="1"/>
        <v>728</v>
      </c>
      <c r="C20">
        <v>20</v>
      </c>
      <c r="D20">
        <v>6</v>
      </c>
      <c r="E20">
        <f t="shared" si="0"/>
        <v>728.8375</v>
      </c>
      <c r="F20" s="4">
        <v>3.5</v>
      </c>
      <c r="G20">
        <f t="shared" si="7"/>
        <v>4.42750000000001</v>
      </c>
      <c r="H20">
        <v>135</v>
      </c>
      <c r="J20" t="s">
        <v>10</v>
      </c>
    </row>
    <row r="21" spans="1:10">
      <c r="A21" s="3">
        <v>43757</v>
      </c>
      <c r="B21">
        <f t="shared" si="1"/>
        <v>729</v>
      </c>
      <c r="C21">
        <v>20</v>
      </c>
      <c r="D21">
        <v>22</v>
      </c>
      <c r="E21">
        <f t="shared" si="0"/>
        <v>729.848611111111</v>
      </c>
      <c r="F21" s="4">
        <v>3.4</v>
      </c>
      <c r="G21">
        <f t="shared" ref="G21:G27" si="8">E21-5.366*136</f>
        <v>0.0726111111112004</v>
      </c>
      <c r="H21">
        <v>136</v>
      </c>
      <c r="J21" t="s">
        <v>12</v>
      </c>
    </row>
    <row r="22" spans="1:10">
      <c r="A22" s="3">
        <v>43758</v>
      </c>
      <c r="B22">
        <f t="shared" si="1"/>
        <v>730</v>
      </c>
      <c r="C22">
        <v>20</v>
      </c>
      <c r="D22">
        <v>7</v>
      </c>
      <c r="E22">
        <f t="shared" si="0"/>
        <v>730.838194444444</v>
      </c>
      <c r="F22" s="4">
        <v>3.6</v>
      </c>
      <c r="G22">
        <f t="shared" si="8"/>
        <v>1.06219444444446</v>
      </c>
      <c r="H22">
        <v>136</v>
      </c>
      <c r="J22" t="s">
        <v>10</v>
      </c>
    </row>
    <row r="23" spans="1:10">
      <c r="A23" s="3">
        <v>43759</v>
      </c>
      <c r="B23">
        <f t="shared" si="1"/>
        <v>731</v>
      </c>
      <c r="C23">
        <v>20</v>
      </c>
      <c r="D23">
        <v>20</v>
      </c>
      <c r="E23">
        <f t="shared" si="0"/>
        <v>731.847222222222</v>
      </c>
      <c r="F23" s="4">
        <v>4</v>
      </c>
      <c r="G23">
        <f t="shared" si="8"/>
        <v>2.07122222222222</v>
      </c>
      <c r="H23">
        <v>136</v>
      </c>
      <c r="J23" t="s">
        <v>9</v>
      </c>
    </row>
    <row r="24" spans="1:10">
      <c r="A24" s="3">
        <v>43761</v>
      </c>
      <c r="B24">
        <f t="shared" si="1"/>
        <v>733</v>
      </c>
      <c r="C24">
        <v>22</v>
      </c>
      <c r="D24">
        <v>26</v>
      </c>
      <c r="E24">
        <f t="shared" si="0"/>
        <v>733.934722222222</v>
      </c>
      <c r="F24" s="4">
        <v>3.4</v>
      </c>
      <c r="G24">
        <f t="shared" si="8"/>
        <v>4.15872222222231</v>
      </c>
      <c r="H24">
        <v>136</v>
      </c>
      <c r="J24" t="s">
        <v>10</v>
      </c>
    </row>
    <row r="25" spans="1:10">
      <c r="A25" s="3">
        <v>43765</v>
      </c>
      <c r="B25">
        <f t="shared" si="1"/>
        <v>737</v>
      </c>
      <c r="C25">
        <v>20</v>
      </c>
      <c r="D25">
        <v>37</v>
      </c>
      <c r="E25">
        <f t="shared" si="0"/>
        <v>737.859027777778</v>
      </c>
      <c r="F25" s="4">
        <v>3.9</v>
      </c>
      <c r="G25">
        <f>E25-5.366*137</f>
        <v>2.71702777777784</v>
      </c>
      <c r="H25">
        <v>137</v>
      </c>
      <c r="J25" t="s">
        <v>9</v>
      </c>
    </row>
    <row r="26" spans="1:8">
      <c r="A26" s="3">
        <v>43769</v>
      </c>
      <c r="B26">
        <f t="shared" si="1"/>
        <v>741</v>
      </c>
      <c r="C26">
        <v>18</v>
      </c>
      <c r="D26">
        <v>50</v>
      </c>
      <c r="E26">
        <f t="shared" si="0"/>
        <v>741.784722222222</v>
      </c>
      <c r="F26" s="4">
        <v>4</v>
      </c>
      <c r="G26">
        <f t="shared" ref="G26:G29" si="9">E26-5.366*138</f>
        <v>1.27672222222225</v>
      </c>
      <c r="H26">
        <v>138</v>
      </c>
    </row>
    <row r="27" spans="1:8">
      <c r="A27" s="3">
        <v>43770</v>
      </c>
      <c r="B27">
        <f t="shared" si="1"/>
        <v>742</v>
      </c>
      <c r="C27">
        <v>18</v>
      </c>
      <c r="D27">
        <v>27</v>
      </c>
      <c r="E27">
        <f t="shared" si="0"/>
        <v>742.76875</v>
      </c>
      <c r="F27" s="4">
        <v>4.2</v>
      </c>
      <c r="G27">
        <f t="shared" si="9"/>
        <v>2.26075000000003</v>
      </c>
      <c r="H27">
        <v>138</v>
      </c>
    </row>
    <row r="28" spans="1:8">
      <c r="A28" s="3">
        <v>43772</v>
      </c>
      <c r="B28">
        <f t="shared" si="1"/>
        <v>744</v>
      </c>
      <c r="C28">
        <v>17</v>
      </c>
      <c r="D28">
        <v>55</v>
      </c>
      <c r="E28">
        <f t="shared" si="0"/>
        <v>744.746527777778</v>
      </c>
      <c r="F28" s="4">
        <v>3.4</v>
      </c>
      <c r="G28">
        <f t="shared" si="9"/>
        <v>4.2385277777779</v>
      </c>
      <c r="H28">
        <v>138</v>
      </c>
    </row>
    <row r="29" spans="1:10">
      <c r="A29" s="3">
        <v>43774</v>
      </c>
      <c r="B29">
        <f t="shared" si="1"/>
        <v>746</v>
      </c>
      <c r="C29">
        <v>20</v>
      </c>
      <c r="D29">
        <v>55</v>
      </c>
      <c r="E29">
        <f t="shared" si="0"/>
        <v>746.871527777778</v>
      </c>
      <c r="F29" s="4">
        <v>3.8</v>
      </c>
      <c r="G29">
        <f t="shared" ref="G29:G33" si="10">E29-5.366*139</f>
        <v>0.997527777777918</v>
      </c>
      <c r="H29">
        <v>139</v>
      </c>
      <c r="J29" t="s">
        <v>9</v>
      </c>
    </row>
    <row r="30" spans="1:8">
      <c r="A30" s="3">
        <v>43776</v>
      </c>
      <c r="B30">
        <f t="shared" si="1"/>
        <v>748</v>
      </c>
      <c r="C30">
        <v>20</v>
      </c>
      <c r="D30">
        <v>9</v>
      </c>
      <c r="E30">
        <f t="shared" si="0"/>
        <v>748.839583333333</v>
      </c>
      <c r="F30" s="4">
        <v>4</v>
      </c>
      <c r="G30">
        <f t="shared" si="10"/>
        <v>2.96558333333337</v>
      </c>
      <c r="H30">
        <v>139</v>
      </c>
    </row>
    <row r="31" spans="1:10">
      <c r="A31" s="3">
        <v>43777</v>
      </c>
      <c r="B31">
        <f t="shared" si="1"/>
        <v>749</v>
      </c>
      <c r="C31">
        <v>20</v>
      </c>
      <c r="D31">
        <v>26</v>
      </c>
      <c r="E31">
        <f t="shared" si="0"/>
        <v>749.851388888889</v>
      </c>
      <c r="F31" s="4">
        <v>3.4</v>
      </c>
      <c r="G31">
        <f t="shared" si="10"/>
        <v>3.97738888888898</v>
      </c>
      <c r="H31">
        <v>139</v>
      </c>
      <c r="J31" t="s">
        <v>12</v>
      </c>
    </row>
    <row r="32" spans="1:8">
      <c r="A32" s="3">
        <v>43779</v>
      </c>
      <c r="B32">
        <f t="shared" si="1"/>
        <v>751</v>
      </c>
      <c r="C32">
        <v>18</v>
      </c>
      <c r="D32">
        <v>11</v>
      </c>
      <c r="E32">
        <f t="shared" si="0"/>
        <v>751.757638888889</v>
      </c>
      <c r="F32" s="4">
        <v>3.7</v>
      </c>
      <c r="G32">
        <f t="shared" ref="G32:G36" si="11">E32-5.366*140</f>
        <v>0.517638888888882</v>
      </c>
      <c r="H32">
        <v>140</v>
      </c>
    </row>
    <row r="33" spans="1:8">
      <c r="A33" s="3">
        <v>43780</v>
      </c>
      <c r="B33">
        <f t="shared" si="1"/>
        <v>752</v>
      </c>
      <c r="C33">
        <v>20</v>
      </c>
      <c r="D33">
        <v>29</v>
      </c>
      <c r="E33">
        <f t="shared" si="0"/>
        <v>752.853472222222</v>
      </c>
      <c r="F33" s="4">
        <v>3.9</v>
      </c>
      <c r="G33">
        <f t="shared" si="11"/>
        <v>1.61347222222219</v>
      </c>
      <c r="H33">
        <v>140</v>
      </c>
    </row>
    <row r="34" spans="1:8">
      <c r="A34" s="3">
        <v>43782</v>
      </c>
      <c r="B34">
        <f t="shared" si="1"/>
        <v>754</v>
      </c>
      <c r="C34">
        <v>21</v>
      </c>
      <c r="D34">
        <v>58</v>
      </c>
      <c r="E34">
        <f t="shared" si="0"/>
        <v>754.915277777778</v>
      </c>
      <c r="F34" s="4">
        <v>3.7</v>
      </c>
      <c r="G34">
        <f t="shared" si="11"/>
        <v>3.67527777777775</v>
      </c>
      <c r="H34">
        <v>140</v>
      </c>
    </row>
    <row r="35" spans="1:8">
      <c r="A35" s="3">
        <v>43783</v>
      </c>
      <c r="B35">
        <f t="shared" si="1"/>
        <v>755</v>
      </c>
      <c r="C35">
        <v>20</v>
      </c>
      <c r="D35">
        <v>10</v>
      </c>
      <c r="E35">
        <f t="shared" si="0"/>
        <v>755.840277777778</v>
      </c>
      <c r="F35" s="4">
        <v>3.5</v>
      </c>
      <c r="G35">
        <f t="shared" si="11"/>
        <v>4.60027777777782</v>
      </c>
      <c r="H35">
        <v>140</v>
      </c>
    </row>
    <row r="36" spans="1:8">
      <c r="A36" s="3">
        <v>43784</v>
      </c>
      <c r="B36">
        <f t="shared" si="1"/>
        <v>756</v>
      </c>
      <c r="C36">
        <v>20</v>
      </c>
      <c r="D36">
        <v>51</v>
      </c>
      <c r="E36">
        <f t="shared" si="0"/>
        <v>756.86875</v>
      </c>
      <c r="F36" s="4">
        <v>3.7</v>
      </c>
      <c r="G36">
        <f t="shared" ref="G36:G40" si="12">E36-5.366*141</f>
        <v>0.262749999999983</v>
      </c>
      <c r="H36">
        <v>141</v>
      </c>
    </row>
    <row r="37" spans="1:8">
      <c r="A37" s="3">
        <v>43787</v>
      </c>
      <c r="B37">
        <f t="shared" si="1"/>
        <v>759</v>
      </c>
      <c r="C37">
        <v>20</v>
      </c>
      <c r="D37">
        <v>53</v>
      </c>
      <c r="E37">
        <f t="shared" si="0"/>
        <v>759.870138888889</v>
      </c>
      <c r="F37" s="4">
        <v>3.9</v>
      </c>
      <c r="G37">
        <f t="shared" si="12"/>
        <v>3.26413888888885</v>
      </c>
      <c r="H37">
        <v>141</v>
      </c>
    </row>
    <row r="38" spans="1:10">
      <c r="A38" s="3">
        <v>43788</v>
      </c>
      <c r="B38">
        <f t="shared" si="1"/>
        <v>760</v>
      </c>
      <c r="C38">
        <v>18</v>
      </c>
      <c r="D38">
        <v>52</v>
      </c>
      <c r="E38">
        <f t="shared" si="0"/>
        <v>760.786111111111</v>
      </c>
      <c r="F38" s="4">
        <v>3.3</v>
      </c>
      <c r="G38">
        <f t="shared" si="12"/>
        <v>4.18011111111116</v>
      </c>
      <c r="H38">
        <v>141</v>
      </c>
      <c r="J38" t="s">
        <v>12</v>
      </c>
    </row>
    <row r="39" spans="1:10">
      <c r="A39" s="3">
        <v>43789</v>
      </c>
      <c r="B39">
        <f t="shared" si="1"/>
        <v>761</v>
      </c>
      <c r="C39">
        <v>21</v>
      </c>
      <c r="D39">
        <v>38</v>
      </c>
      <c r="E39">
        <f t="shared" si="0"/>
        <v>761.901388888889</v>
      </c>
      <c r="F39" s="4">
        <v>3.6</v>
      </c>
      <c r="G39">
        <f t="shared" si="12"/>
        <v>5.29538888888885</v>
      </c>
      <c r="H39">
        <v>141</v>
      </c>
      <c r="J39" t="s">
        <v>10</v>
      </c>
    </row>
    <row r="40" spans="1:10">
      <c r="A40" s="3">
        <v>43790</v>
      </c>
      <c r="B40">
        <f t="shared" si="1"/>
        <v>762</v>
      </c>
      <c r="C40">
        <v>22</v>
      </c>
      <c r="D40">
        <v>0</v>
      </c>
      <c r="E40">
        <f t="shared" si="0"/>
        <v>762.916666666667</v>
      </c>
      <c r="F40" s="4">
        <v>3.9</v>
      </c>
      <c r="G40">
        <f t="shared" ref="G40:G42" si="13">E40-5.366*142</f>
        <v>0.944666666666649</v>
      </c>
      <c r="H40">
        <v>142</v>
      </c>
      <c r="J40" t="s">
        <v>9</v>
      </c>
    </row>
    <row r="41" spans="1:10">
      <c r="A41" s="3">
        <v>43791</v>
      </c>
      <c r="B41">
        <f t="shared" si="1"/>
        <v>763</v>
      </c>
      <c r="C41">
        <v>21</v>
      </c>
      <c r="D41">
        <v>12</v>
      </c>
      <c r="E41">
        <f t="shared" si="0"/>
        <v>763.883333333333</v>
      </c>
      <c r="F41" s="4">
        <v>3.9</v>
      </c>
      <c r="G41">
        <f t="shared" si="13"/>
        <v>1.91133333333335</v>
      </c>
      <c r="H41">
        <v>142</v>
      </c>
      <c r="J41" t="s">
        <v>9</v>
      </c>
    </row>
    <row r="42" spans="1:8">
      <c r="A42" s="3">
        <v>43798</v>
      </c>
      <c r="B42">
        <f t="shared" si="1"/>
        <v>770</v>
      </c>
      <c r="C42">
        <v>19</v>
      </c>
      <c r="D42">
        <v>27</v>
      </c>
      <c r="E42">
        <f t="shared" si="0"/>
        <v>770.810416666667</v>
      </c>
      <c r="F42" s="4">
        <v>3.9</v>
      </c>
      <c r="G42">
        <f>E42-5.366*143</f>
        <v>3.47241666666673</v>
      </c>
      <c r="H42">
        <v>143</v>
      </c>
    </row>
    <row r="43" spans="1:8">
      <c r="A43" s="3">
        <v>43801</v>
      </c>
      <c r="B43">
        <f t="shared" si="1"/>
        <v>773</v>
      </c>
      <c r="C43">
        <v>21</v>
      </c>
      <c r="D43">
        <v>12</v>
      </c>
      <c r="E43">
        <f t="shared" si="0"/>
        <v>773.883333333333</v>
      </c>
      <c r="F43" s="4">
        <v>4</v>
      </c>
      <c r="G43">
        <f t="shared" ref="G43:G46" si="14">E43-5.366*144</f>
        <v>1.17933333333337</v>
      </c>
      <c r="H43">
        <v>144</v>
      </c>
    </row>
    <row r="44" spans="1:8">
      <c r="A44" s="3">
        <v>43802</v>
      </c>
      <c r="B44">
        <f t="shared" si="1"/>
        <v>774</v>
      </c>
      <c r="C44">
        <v>21</v>
      </c>
      <c r="D44">
        <v>18</v>
      </c>
      <c r="E44">
        <f t="shared" si="0"/>
        <v>774.8875</v>
      </c>
      <c r="F44" s="4">
        <v>4.2</v>
      </c>
      <c r="G44">
        <f t="shared" si="14"/>
        <v>2.18350000000009</v>
      </c>
      <c r="H44">
        <v>144</v>
      </c>
    </row>
    <row r="45" spans="1:10">
      <c r="A45" s="3">
        <v>43805</v>
      </c>
      <c r="B45">
        <f t="shared" si="1"/>
        <v>777</v>
      </c>
      <c r="C45">
        <v>18</v>
      </c>
      <c r="D45">
        <v>55</v>
      </c>
      <c r="E45">
        <f t="shared" si="0"/>
        <v>777.788194444444</v>
      </c>
      <c r="F45" s="4">
        <v>3.6</v>
      </c>
      <c r="G45">
        <f t="shared" si="14"/>
        <v>5.08419444444451</v>
      </c>
      <c r="H45">
        <v>144</v>
      </c>
      <c r="J45" t="s">
        <v>10</v>
      </c>
    </row>
    <row r="46" spans="1:8">
      <c r="A46" s="3">
        <v>43806</v>
      </c>
      <c r="B46">
        <f t="shared" si="1"/>
        <v>778</v>
      </c>
      <c r="C46">
        <v>18</v>
      </c>
      <c r="D46">
        <v>15</v>
      </c>
      <c r="E46">
        <f t="shared" si="0"/>
        <v>778.760416666667</v>
      </c>
      <c r="F46" s="4">
        <v>3.8</v>
      </c>
      <c r="G46">
        <f t="shared" ref="G46:G48" si="15">E46-5.366*145</f>
        <v>0.690416666666692</v>
      </c>
      <c r="H46">
        <v>145</v>
      </c>
    </row>
    <row r="47" spans="1:8">
      <c r="A47" s="3">
        <v>43807</v>
      </c>
      <c r="B47">
        <f t="shared" si="1"/>
        <v>779</v>
      </c>
      <c r="C47">
        <v>17</v>
      </c>
      <c r="D47">
        <v>53</v>
      </c>
      <c r="E47">
        <f t="shared" si="0"/>
        <v>779.745138888889</v>
      </c>
      <c r="F47" s="4">
        <v>4</v>
      </c>
      <c r="G47">
        <f t="shared" si="15"/>
        <v>1.67513888888891</v>
      </c>
      <c r="H47">
        <v>145</v>
      </c>
    </row>
    <row r="48" spans="1:8">
      <c r="A48" s="3">
        <v>43810</v>
      </c>
      <c r="B48">
        <f t="shared" si="1"/>
        <v>782</v>
      </c>
      <c r="C48">
        <v>20</v>
      </c>
      <c r="D48">
        <v>45</v>
      </c>
      <c r="E48">
        <f t="shared" si="0"/>
        <v>782.864583333333</v>
      </c>
      <c r="F48" s="4">
        <v>3.6</v>
      </c>
      <c r="G48">
        <f t="shared" si="15"/>
        <v>4.79458333333343</v>
      </c>
      <c r="H48">
        <v>145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F29" sqref="F29"/>
    </sheetView>
  </sheetViews>
  <sheetFormatPr defaultColWidth="9" defaultRowHeight="13.5" outlineLevelCol="6"/>
  <cols>
    <col min="1" max="1" width="9.125"/>
    <col min="3" max="3" width="7" customWidth="1"/>
    <col min="4" max="4" width="5.75" customWidth="1"/>
    <col min="5" max="5" width="12.625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29" si="0">(B2*1440+C2*60+D2)/1440</f>
        <v>0.852777777777778</v>
      </c>
      <c r="F2" s="1">
        <v>3.5</v>
      </c>
      <c r="G2">
        <v>2018</v>
      </c>
    </row>
    <row r="3" spans="1:6">
      <c r="A3" s="3">
        <v>43331</v>
      </c>
      <c r="B3">
        <f t="shared" ref="B3:B29" si="1"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 t="shared" si="1"/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 t="shared" si="1"/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 t="shared" si="1"/>
        <v>20</v>
      </c>
      <c r="C6">
        <v>20</v>
      </c>
      <c r="D6">
        <v>2</v>
      </c>
      <c r="E6">
        <f t="shared" si="0"/>
        <v>20.8347222222222</v>
      </c>
      <c r="F6" s="1">
        <v>3.8</v>
      </c>
    </row>
    <row r="7" spans="1:6">
      <c r="A7" s="3">
        <v>43351</v>
      </c>
      <c r="B7">
        <f t="shared" si="1"/>
        <v>24</v>
      </c>
      <c r="C7">
        <v>19</v>
      </c>
      <c r="D7">
        <v>56</v>
      </c>
      <c r="E7">
        <f t="shared" si="0"/>
        <v>24.8305555555556</v>
      </c>
      <c r="F7" s="1">
        <v>3.7</v>
      </c>
    </row>
    <row r="8" spans="1:6">
      <c r="A8" s="3">
        <v>43367</v>
      </c>
      <c r="B8">
        <f t="shared" si="1"/>
        <v>40</v>
      </c>
      <c r="C8">
        <v>19</v>
      </c>
      <c r="D8">
        <v>10</v>
      </c>
      <c r="E8">
        <f t="shared" si="0"/>
        <v>40.7986111111111</v>
      </c>
      <c r="F8" s="1">
        <v>3.8</v>
      </c>
    </row>
    <row r="9" spans="1:6">
      <c r="A9" s="3">
        <v>43372</v>
      </c>
      <c r="B9">
        <f t="shared" si="1"/>
        <v>45</v>
      </c>
      <c r="C9">
        <v>22</v>
      </c>
      <c r="D9">
        <v>39</v>
      </c>
      <c r="E9">
        <f t="shared" si="0"/>
        <v>45.94375</v>
      </c>
      <c r="F9" s="1">
        <v>3.6</v>
      </c>
    </row>
    <row r="10" spans="1:6">
      <c r="A10" s="3">
        <v>43376</v>
      </c>
      <c r="B10">
        <f t="shared" si="1"/>
        <v>49</v>
      </c>
      <c r="C10">
        <v>20</v>
      </c>
      <c r="D10">
        <v>2</v>
      </c>
      <c r="E10">
        <f t="shared" si="0"/>
        <v>49.8347222222222</v>
      </c>
      <c r="F10" s="1">
        <v>3.5</v>
      </c>
    </row>
    <row r="11" spans="1:6">
      <c r="A11" s="3">
        <v>43380</v>
      </c>
      <c r="B11">
        <f t="shared" si="1"/>
        <v>53</v>
      </c>
      <c r="C11">
        <v>20</v>
      </c>
      <c r="D11">
        <v>24</v>
      </c>
      <c r="E11">
        <f t="shared" si="0"/>
        <v>53.85</v>
      </c>
      <c r="F11" s="1">
        <v>3.6</v>
      </c>
    </row>
    <row r="12" spans="1:6">
      <c r="A12" s="3">
        <v>43384</v>
      </c>
      <c r="B12">
        <f t="shared" si="1"/>
        <v>57</v>
      </c>
      <c r="C12">
        <v>22</v>
      </c>
      <c r="D12">
        <v>37</v>
      </c>
      <c r="E12">
        <f t="shared" si="0"/>
        <v>57.9423611111111</v>
      </c>
      <c r="F12" s="1">
        <v>3.6</v>
      </c>
    </row>
    <row r="13" spans="1:6">
      <c r="A13" s="3">
        <v>43392</v>
      </c>
      <c r="B13">
        <f t="shared" si="1"/>
        <v>65</v>
      </c>
      <c r="C13">
        <v>20</v>
      </c>
      <c r="D13">
        <v>44</v>
      </c>
      <c r="E13">
        <f t="shared" si="0"/>
        <v>65.8638888888889</v>
      </c>
      <c r="F13" s="1">
        <v>3.6</v>
      </c>
    </row>
    <row r="14" spans="1:6">
      <c r="A14" s="3">
        <v>43397</v>
      </c>
      <c r="B14">
        <f t="shared" si="1"/>
        <v>70</v>
      </c>
      <c r="C14">
        <v>23</v>
      </c>
      <c r="D14">
        <v>19</v>
      </c>
      <c r="E14">
        <f t="shared" si="0"/>
        <v>70.9715277777778</v>
      </c>
      <c r="F14" s="1">
        <v>3.7</v>
      </c>
    </row>
    <row r="15" spans="1:6">
      <c r="A15" s="3">
        <v>43400</v>
      </c>
      <c r="B15">
        <f t="shared" si="1"/>
        <v>73</v>
      </c>
      <c r="C15">
        <v>18</v>
      </c>
      <c r="D15">
        <v>26</v>
      </c>
      <c r="E15">
        <f t="shared" si="0"/>
        <v>73.7680555555555</v>
      </c>
      <c r="F15" s="1">
        <v>3.7</v>
      </c>
    </row>
    <row r="16" spans="1:6">
      <c r="A16" s="3">
        <v>43401</v>
      </c>
      <c r="B16">
        <f t="shared" si="1"/>
        <v>74</v>
      </c>
      <c r="C16">
        <v>18</v>
      </c>
      <c r="D16">
        <v>28</v>
      </c>
      <c r="E16">
        <f t="shared" si="0"/>
        <v>74.7694444444444</v>
      </c>
      <c r="F16" s="1">
        <v>3.6</v>
      </c>
    </row>
    <row r="17" spans="1:6">
      <c r="A17" s="3">
        <v>43405</v>
      </c>
      <c r="B17">
        <f t="shared" si="1"/>
        <v>78</v>
      </c>
      <c r="C17">
        <v>20</v>
      </c>
      <c r="D17">
        <v>39</v>
      </c>
      <c r="E17">
        <f t="shared" si="0"/>
        <v>78.8604166666667</v>
      </c>
      <c r="F17" s="1">
        <v>3.6</v>
      </c>
    </row>
    <row r="18" spans="1:6">
      <c r="A18" s="3">
        <v>43407</v>
      </c>
      <c r="B18">
        <f t="shared" si="1"/>
        <v>80</v>
      </c>
      <c r="C18">
        <v>20</v>
      </c>
      <c r="D18">
        <v>46</v>
      </c>
      <c r="E18">
        <f t="shared" si="0"/>
        <v>80.8652777777778</v>
      </c>
      <c r="F18" s="1">
        <v>3.4</v>
      </c>
    </row>
    <row r="19" spans="1:6">
      <c r="A19" s="3">
        <v>43413</v>
      </c>
      <c r="B19">
        <f t="shared" si="1"/>
        <v>86</v>
      </c>
      <c r="C19">
        <v>20</v>
      </c>
      <c r="D19">
        <v>53</v>
      </c>
      <c r="E19">
        <f t="shared" si="0"/>
        <v>86.8701388888889</v>
      </c>
      <c r="F19" s="1">
        <v>3.5</v>
      </c>
    </row>
    <row r="20" spans="1:6">
      <c r="A20" s="3">
        <v>43417</v>
      </c>
      <c r="B20">
        <f t="shared" si="1"/>
        <v>90</v>
      </c>
      <c r="C20">
        <v>20</v>
      </c>
      <c r="D20">
        <v>39</v>
      </c>
      <c r="E20">
        <f t="shared" si="0"/>
        <v>90.8604166666667</v>
      </c>
      <c r="F20" s="1">
        <v>3.6</v>
      </c>
    </row>
    <row r="21" spans="1:6">
      <c r="A21" s="3">
        <v>43427</v>
      </c>
      <c r="B21">
        <f t="shared" si="1"/>
        <v>100</v>
      </c>
      <c r="C21">
        <v>20</v>
      </c>
      <c r="D21">
        <v>32</v>
      </c>
      <c r="E21">
        <f t="shared" si="0"/>
        <v>100.855555555556</v>
      </c>
      <c r="F21" s="1">
        <v>3.6</v>
      </c>
    </row>
    <row r="22" spans="1:6">
      <c r="A22" s="3">
        <v>43435</v>
      </c>
      <c r="B22">
        <f t="shared" si="1"/>
        <v>108</v>
      </c>
      <c r="C22">
        <v>19</v>
      </c>
      <c r="D22">
        <v>32</v>
      </c>
      <c r="E22">
        <f t="shared" si="0"/>
        <v>108.813888888889</v>
      </c>
      <c r="F22" s="1">
        <v>3.5</v>
      </c>
    </row>
    <row r="23" spans="1:6">
      <c r="A23" s="3">
        <v>43452</v>
      </c>
      <c r="B23">
        <f t="shared" si="1"/>
        <v>125</v>
      </c>
      <c r="C23">
        <v>20</v>
      </c>
      <c r="D23">
        <v>41</v>
      </c>
      <c r="E23">
        <f t="shared" si="0"/>
        <v>125.861805555556</v>
      </c>
      <c r="F23" s="1">
        <v>3.7</v>
      </c>
    </row>
    <row r="24" spans="1:6">
      <c r="A24" s="3">
        <v>43454</v>
      </c>
      <c r="B24">
        <f t="shared" si="1"/>
        <v>127</v>
      </c>
      <c r="C24">
        <v>20</v>
      </c>
      <c r="D24">
        <v>34</v>
      </c>
      <c r="E24">
        <f t="shared" si="0"/>
        <v>127.856944444444</v>
      </c>
      <c r="F24" s="1">
        <v>3.5</v>
      </c>
    </row>
    <row r="25" spans="1:6">
      <c r="A25" s="3">
        <v>43463</v>
      </c>
      <c r="B25">
        <f t="shared" si="1"/>
        <v>136</v>
      </c>
      <c r="C25">
        <v>20</v>
      </c>
      <c r="D25">
        <v>15</v>
      </c>
      <c r="E25">
        <f t="shared" si="0"/>
        <v>136.84375</v>
      </c>
      <c r="F25" s="1">
        <v>3.8</v>
      </c>
    </row>
    <row r="26" spans="1:7">
      <c r="A26" s="3">
        <v>43491</v>
      </c>
      <c r="B26">
        <f t="shared" si="1"/>
        <v>164</v>
      </c>
      <c r="C26">
        <v>18</v>
      </c>
      <c r="D26">
        <v>20</v>
      </c>
      <c r="E26">
        <f t="shared" si="0"/>
        <v>164.763888888889</v>
      </c>
      <c r="F26" s="1">
        <v>3.6</v>
      </c>
      <c r="G26">
        <v>2019</v>
      </c>
    </row>
    <row r="27" spans="1:6">
      <c r="A27" s="3">
        <v>43730</v>
      </c>
      <c r="B27">
        <f t="shared" si="1"/>
        <v>403</v>
      </c>
      <c r="C27">
        <v>22</v>
      </c>
      <c r="D27">
        <v>50</v>
      </c>
      <c r="E27">
        <f t="shared" si="0"/>
        <v>403.951388888889</v>
      </c>
      <c r="F27" s="1">
        <v>3.6</v>
      </c>
    </row>
    <row r="28" spans="1:6">
      <c r="A28" s="3">
        <v>43740</v>
      </c>
      <c r="B28">
        <f t="shared" si="1"/>
        <v>413</v>
      </c>
      <c r="C28">
        <v>22</v>
      </c>
      <c r="D28">
        <v>15</v>
      </c>
      <c r="E28">
        <f t="shared" si="0"/>
        <v>413.927083333333</v>
      </c>
      <c r="F28" s="1">
        <v>3.7</v>
      </c>
    </row>
    <row r="29" spans="1:6">
      <c r="A29" s="3">
        <v>43788</v>
      </c>
      <c r="B29">
        <f t="shared" si="1"/>
        <v>461</v>
      </c>
      <c r="C29">
        <v>18</v>
      </c>
      <c r="D29">
        <v>52</v>
      </c>
      <c r="E29">
        <f t="shared" si="0"/>
        <v>461.786111111111</v>
      </c>
      <c r="F29" s="2">
        <v>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delta_cep</vt:lpstr>
      <vt:lpstr>delta_cep_2019</vt:lpstr>
      <vt:lpstr>mu_cep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2019-12-12T16:20:51Z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