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80" windowHeight="10935"/>
  </bookViews>
  <sheets>
    <sheet name="delta_cep" sheetId="1" r:id="rId1"/>
    <sheet name="mu_cep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<sst xmlns="http://schemas.openxmlformats.org/spreadsheetml/2006/main" count="13">
  <si>
    <t>日期</t>
  </si>
  <si>
    <t>相对日期</t>
  </si>
  <si>
    <t>时</t>
  </si>
  <si>
    <t>分</t>
  </si>
  <si>
    <t>相对日数</t>
  </si>
  <si>
    <t>亮度</t>
  </si>
  <si>
    <t>日期相位</t>
  </si>
  <si>
    <t>周期</t>
  </si>
  <si>
    <t>年份</t>
  </si>
  <si>
    <t>y</t>
  </si>
  <si>
    <t>yw</t>
  </si>
  <si>
    <t>o</t>
  </si>
  <si>
    <t>w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</si>
</sst>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8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19" borderId="3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8" fillId="18" borderId="1" applyNumberFormat="0" applyAlignment="0" applyProtection="0">
      <alignment vertical="center"/>
    </xf>
    <xf numFmtId="0" fontId="19" fillId="30" borderId="7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Cep delta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57424087659021"/>
          <c:y val="0.115404180028752"/>
          <c:w val="0.933828582041044"/>
          <c:h val="0.811611190976446"/>
        </c:manualLayout>
      </c:layout>
      <c:scatterChart>
        <c:scatterStyle val="marker"/>
        <c:varyColors val="0"/>
        <c:ser>
          <c:idx val="0"/>
          <c:order val="0"/>
          <c:tx>
            <c:strRef>
              <c:f>2017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delta_cep!$G$2:$G$45</c:f>
              <c:numCache>
                <c:formatCode>General</c:formatCode>
                <c:ptCount val="44"/>
                <c:pt idx="0">
                  <c:v>0.765972222222222</c:v>
                </c:pt>
                <c:pt idx="1">
                  <c:v>1.82361111111111</c:v>
                </c:pt>
                <c:pt idx="2">
                  <c:v>2.90833333333333</c:v>
                </c:pt>
                <c:pt idx="3">
                  <c:v>3.85763888888889</c:v>
                </c:pt>
                <c:pt idx="4">
                  <c:v>4.20046296296296</c:v>
                </c:pt>
                <c:pt idx="5">
                  <c:v>0.466638888888889</c:v>
                </c:pt>
                <c:pt idx="6">
                  <c:v>1.47636111111111</c:v>
                </c:pt>
                <c:pt idx="7">
                  <c:v>2.55622222222222</c:v>
                </c:pt>
                <c:pt idx="8">
                  <c:v>4.44025</c:v>
                </c:pt>
                <c:pt idx="9">
                  <c:v>0.186055555555557</c:v>
                </c:pt>
                <c:pt idx="10">
                  <c:v>1.16591666666667</c:v>
                </c:pt>
                <c:pt idx="11">
                  <c:v>2.14925</c:v>
                </c:pt>
                <c:pt idx="12">
                  <c:v>3.1805</c:v>
                </c:pt>
                <c:pt idx="13">
                  <c:v>0.656861111111112</c:v>
                </c:pt>
                <c:pt idx="14">
                  <c:v>3.73463888888889</c:v>
                </c:pt>
                <c:pt idx="15">
                  <c:v>4.67977777777778</c:v>
                </c:pt>
                <c:pt idx="16">
                  <c:v>1.30961111111111</c:v>
                </c:pt>
                <c:pt idx="17">
                  <c:v>2.28322222222222</c:v>
                </c:pt>
                <c:pt idx="18">
                  <c:v>5.32141666666667</c:v>
                </c:pt>
                <c:pt idx="19">
                  <c:v>3.08319444444444</c:v>
                </c:pt>
                <c:pt idx="20">
                  <c:v>5.01097222222223</c:v>
                </c:pt>
                <c:pt idx="21">
                  <c:v>2.59497222222222</c:v>
                </c:pt>
                <c:pt idx="22">
                  <c:v>0.185916666666671</c:v>
                </c:pt>
                <c:pt idx="23">
                  <c:v>1.2755</c:v>
                </c:pt>
                <c:pt idx="24">
                  <c:v>5.29425000000001</c:v>
                </c:pt>
                <c:pt idx="25">
                  <c:v>3.88866666666667</c:v>
                </c:pt>
                <c:pt idx="26">
                  <c:v>1.631</c:v>
                </c:pt>
                <c:pt idx="27">
                  <c:v>2.4435</c:v>
                </c:pt>
                <c:pt idx="28">
                  <c:v>2.62752777777778</c:v>
                </c:pt>
                <c:pt idx="29">
                  <c:v>3.45738888888889</c:v>
                </c:pt>
                <c:pt idx="30">
                  <c:v>4.53586111111112</c:v>
                </c:pt>
                <c:pt idx="31">
                  <c:v>4.25736111111112</c:v>
                </c:pt>
                <c:pt idx="32">
                  <c:v>5.18097222222222</c:v>
                </c:pt>
                <c:pt idx="33">
                  <c:v>0.817750000000004</c:v>
                </c:pt>
                <c:pt idx="34">
                  <c:v>1.80802777777778</c:v>
                </c:pt>
                <c:pt idx="35">
                  <c:v>2.80316666666667</c:v>
                </c:pt>
                <c:pt idx="36">
                  <c:v>3.93233333333334</c:v>
                </c:pt>
                <c:pt idx="37">
                  <c:v>4.86427777777778</c:v>
                </c:pt>
                <c:pt idx="38">
                  <c:v>1.36147222222223</c:v>
                </c:pt>
                <c:pt idx="39">
                  <c:v>2.48577777777778</c:v>
                </c:pt>
                <c:pt idx="40">
                  <c:v>3.4906388888889</c:v>
                </c:pt>
                <c:pt idx="41">
                  <c:v>4.01769444444444</c:v>
                </c:pt>
                <c:pt idx="42">
                  <c:v>0.971777777777788</c:v>
                </c:pt>
                <c:pt idx="43">
                  <c:v>1.97108333333334</c:v>
                </c:pt>
              </c:numCache>
            </c:numRef>
          </c:xVal>
          <c:yVal>
            <c:numRef>
              <c:f>delta_cep!$F$2:$F$45</c:f>
              <c:numCache>
                <c:formatCode>0.0_ </c:formatCode>
                <c:ptCount val="44"/>
                <c:pt idx="0">
                  <c:v>3.6</c:v>
                </c:pt>
                <c:pt idx="1">
                  <c:v>4</c:v>
                </c:pt>
                <c:pt idx="2">
                  <c:v>4.2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4.1</c:v>
                </c:pt>
                <c:pt idx="7">
                  <c:v>4.3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3.7</c:v>
                </c:pt>
                <c:pt idx="13">
                  <c:v>3.5</c:v>
                </c:pt>
                <c:pt idx="14">
                  <c:v>3.7</c:v>
                </c:pt>
                <c:pt idx="15">
                  <c:v>3.5</c:v>
                </c:pt>
                <c:pt idx="16">
                  <c:v>3.9</c:v>
                </c:pt>
                <c:pt idx="17">
                  <c:v>4.2</c:v>
                </c:pt>
                <c:pt idx="18">
                  <c:v>3.5</c:v>
                </c:pt>
                <c:pt idx="19">
                  <c:v>3.8</c:v>
                </c:pt>
                <c:pt idx="20">
                  <c:v>3.4</c:v>
                </c:pt>
                <c:pt idx="21">
                  <c:v>4</c:v>
                </c:pt>
                <c:pt idx="22">
                  <c:v>3.5</c:v>
                </c:pt>
                <c:pt idx="23">
                  <c:v>3.7</c:v>
                </c:pt>
                <c:pt idx="24">
                  <c:v>3.4</c:v>
                </c:pt>
                <c:pt idx="25">
                  <c:v>3.4</c:v>
                </c:pt>
                <c:pt idx="26">
                  <c:v>4</c:v>
                </c:pt>
                <c:pt idx="27">
                  <c:v>4.2</c:v>
                </c:pt>
                <c:pt idx="28">
                  <c:v>4.3</c:v>
                </c:pt>
                <c:pt idx="29">
                  <c:v>4</c:v>
                </c:pt>
                <c:pt idx="30">
                  <c:v>3.4</c:v>
                </c:pt>
                <c:pt idx="31">
                  <c:v>3.5</c:v>
                </c:pt>
                <c:pt idx="32">
                  <c:v>3.7</c:v>
                </c:pt>
                <c:pt idx="33">
                  <c:v>3.9</c:v>
                </c:pt>
                <c:pt idx="34">
                  <c:v>4</c:v>
                </c:pt>
                <c:pt idx="35">
                  <c:v>4.3</c:v>
                </c:pt>
                <c:pt idx="36">
                  <c:v>3.3</c:v>
                </c:pt>
                <c:pt idx="37">
                  <c:v>3.5</c:v>
                </c:pt>
                <c:pt idx="38">
                  <c:v>4</c:v>
                </c:pt>
                <c:pt idx="39">
                  <c:v>4.2</c:v>
                </c:pt>
                <c:pt idx="40">
                  <c:v>4</c:v>
                </c:pt>
                <c:pt idx="41">
                  <c:v>3.5</c:v>
                </c:pt>
                <c:pt idx="42">
                  <c:v>3.8</c:v>
                </c:pt>
                <c:pt idx="43">
                  <c:v>4.1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2018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delta_cep!$G$46:$G$87</c:f>
              <c:numCache>
                <c:formatCode>General</c:formatCode>
                <c:ptCount val="42"/>
                <c:pt idx="0">
                  <c:v>4.61736111111117</c:v>
                </c:pt>
                <c:pt idx="1">
                  <c:v>4.23538888888891</c:v>
                </c:pt>
                <c:pt idx="2">
                  <c:v>4.86105555555559</c:v>
                </c:pt>
                <c:pt idx="3">
                  <c:v>0.492972222222249</c:v>
                </c:pt>
                <c:pt idx="4">
                  <c:v>1.46380555555561</c:v>
                </c:pt>
                <c:pt idx="5">
                  <c:v>3.48047222222226</c:v>
                </c:pt>
                <c:pt idx="6">
                  <c:v>4.46102777777782</c:v>
                </c:pt>
                <c:pt idx="7">
                  <c:v>0.0818333333333499</c:v>
                </c:pt>
                <c:pt idx="8">
                  <c:v>1.2887777777778</c:v>
                </c:pt>
                <c:pt idx="9">
                  <c:v>2.10683333333333</c:v>
                </c:pt>
                <c:pt idx="10">
                  <c:v>3.08669444444445</c:v>
                </c:pt>
                <c:pt idx="11">
                  <c:v>4.08877777777775</c:v>
                </c:pt>
                <c:pt idx="12">
                  <c:v>5.09641666666664</c:v>
                </c:pt>
                <c:pt idx="13">
                  <c:v>2.72000000000003</c:v>
                </c:pt>
                <c:pt idx="14">
                  <c:v>4.72277777777776</c:v>
                </c:pt>
                <c:pt idx="15">
                  <c:v>3.32622222222221</c:v>
                </c:pt>
                <c:pt idx="16">
                  <c:v>5.35538888888891</c:v>
                </c:pt>
                <c:pt idx="17">
                  <c:v>1.99286111111115</c:v>
                </c:pt>
                <c:pt idx="18">
                  <c:v>0.620611111111145</c:v>
                </c:pt>
                <c:pt idx="19">
                  <c:v>1.6303333333334</c:v>
                </c:pt>
                <c:pt idx="20">
                  <c:v>2.66019444444447</c:v>
                </c:pt>
                <c:pt idx="21">
                  <c:v>3.61297222222225</c:v>
                </c:pt>
                <c:pt idx="22">
                  <c:v>3.24072222222225</c:v>
                </c:pt>
                <c:pt idx="23">
                  <c:v>4.26224999999999</c:v>
                </c:pt>
                <c:pt idx="24">
                  <c:v>1.8705555555556</c:v>
                </c:pt>
                <c:pt idx="25">
                  <c:v>2.87333333333333</c:v>
                </c:pt>
                <c:pt idx="26">
                  <c:v>1.74061111111109</c:v>
                </c:pt>
                <c:pt idx="27">
                  <c:v>1.51975000000004</c:v>
                </c:pt>
                <c:pt idx="28">
                  <c:v>3.42669444444448</c:v>
                </c:pt>
                <c:pt idx="29">
                  <c:v>4.46211111111114</c:v>
                </c:pt>
                <c:pt idx="30">
                  <c:v>0.0447222222222763</c:v>
                </c:pt>
                <c:pt idx="31">
                  <c:v>1.01972222222224</c:v>
                </c:pt>
                <c:pt idx="32">
                  <c:v>2.12111111111113</c:v>
                </c:pt>
                <c:pt idx="33">
                  <c:v>3.03291666666672</c:v>
                </c:pt>
                <c:pt idx="34">
                  <c:v>4.06000000000006</c:v>
                </c:pt>
                <c:pt idx="35">
                  <c:v>5.0558333333334</c:v>
                </c:pt>
                <c:pt idx="36">
                  <c:v>2.78636111111115</c:v>
                </c:pt>
                <c:pt idx="37">
                  <c:v>3.70302777777783</c:v>
                </c:pt>
                <c:pt idx="38">
                  <c:v>5.34188888888889</c:v>
                </c:pt>
                <c:pt idx="39">
                  <c:v>5.08352777777782</c:v>
                </c:pt>
                <c:pt idx="40">
                  <c:v>1.56891666666672</c:v>
                </c:pt>
                <c:pt idx="41">
                  <c:v>2.51405555555561</c:v>
                </c:pt>
              </c:numCache>
            </c:numRef>
          </c:xVal>
          <c:yVal>
            <c:numRef>
              <c:f>delta_cep!$F$46:$F$87</c:f>
              <c:numCache>
                <c:formatCode>0.0_ </c:formatCode>
                <c:ptCount val="42"/>
                <c:pt idx="0">
                  <c:v>3.4</c:v>
                </c:pt>
                <c:pt idx="1">
                  <c:v>3.3</c:v>
                </c:pt>
                <c:pt idx="2">
                  <c:v>3.4</c:v>
                </c:pt>
                <c:pt idx="3">
                  <c:v>3.8</c:v>
                </c:pt>
                <c:pt idx="4">
                  <c:v>3.9</c:v>
                </c:pt>
                <c:pt idx="5">
                  <c:v>3.7</c:v>
                </c:pt>
                <c:pt idx="6">
                  <c:v>3.4</c:v>
                </c:pt>
                <c:pt idx="7">
                  <c:v>3.5</c:v>
                </c:pt>
                <c:pt idx="8">
                  <c:v>3.9</c:v>
                </c:pt>
                <c:pt idx="9">
                  <c:v>4.1</c:v>
                </c:pt>
                <c:pt idx="10">
                  <c:v>4.2</c:v>
                </c:pt>
                <c:pt idx="11">
                  <c:v>3.4</c:v>
                </c:pt>
                <c:pt idx="12">
                  <c:v>3.5</c:v>
                </c:pt>
                <c:pt idx="13">
                  <c:v>4.3</c:v>
                </c:pt>
                <c:pt idx="14">
                  <c:v>3.4</c:v>
                </c:pt>
                <c:pt idx="15">
                  <c:v>4</c:v>
                </c:pt>
                <c:pt idx="16">
                  <c:v>3.7</c:v>
                </c:pt>
                <c:pt idx="17">
                  <c:v>4.4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3.8</c:v>
                </c:pt>
                <c:pt idx="22">
                  <c:v>4</c:v>
                </c:pt>
                <c:pt idx="23">
                  <c:v>3.3</c:v>
                </c:pt>
                <c:pt idx="24">
                  <c:v>4</c:v>
                </c:pt>
                <c:pt idx="25">
                  <c:v>4.2</c:v>
                </c:pt>
                <c:pt idx="26">
                  <c:v>4</c:v>
                </c:pt>
                <c:pt idx="27">
                  <c:v>4</c:v>
                </c:pt>
                <c:pt idx="28">
                  <c:v>3.9</c:v>
                </c:pt>
                <c:pt idx="29">
                  <c:v>3.4</c:v>
                </c:pt>
                <c:pt idx="30">
                  <c:v>3.6</c:v>
                </c:pt>
                <c:pt idx="31">
                  <c:v>3.7</c:v>
                </c:pt>
                <c:pt idx="32">
                  <c:v>4</c:v>
                </c:pt>
                <c:pt idx="33">
                  <c:v>4.1</c:v>
                </c:pt>
                <c:pt idx="34">
                  <c:v>3.6</c:v>
                </c:pt>
                <c:pt idx="35">
                  <c:v>3.7</c:v>
                </c:pt>
                <c:pt idx="36">
                  <c:v>4</c:v>
                </c:pt>
                <c:pt idx="37">
                  <c:v>3.7</c:v>
                </c:pt>
                <c:pt idx="38">
                  <c:v>3.7</c:v>
                </c:pt>
                <c:pt idx="39">
                  <c:v>3.8</c:v>
                </c:pt>
                <c:pt idx="40">
                  <c:v>4</c:v>
                </c:pt>
                <c:pt idx="41">
                  <c:v>4.2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1104"/>
        <c:axId val="58113408"/>
      </c:scatterChart>
      <c:valAx>
        <c:axId val="58111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3408"/>
        <c:crosses val="autoZero"/>
        <c:crossBetween val="midCat"/>
        <c:majorUnit val="0.5"/>
      </c:valAx>
      <c:valAx>
        <c:axId val="58113408"/>
        <c:scaling>
          <c:orientation val="maxMin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1104"/>
        <c:crosses val="autoZero"/>
        <c:crossBetween val="midCat"/>
        <c:majorUnit val="0.1"/>
        <c:minorUnit val="0.0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0</xdr:row>
      <xdr:rowOff>152400</xdr:rowOff>
    </xdr:from>
    <xdr:to>
      <xdr:col>22</xdr:col>
      <xdr:colOff>26035</xdr:colOff>
      <xdr:row>34</xdr:row>
      <xdr:rowOff>65405</xdr:rowOff>
    </xdr:to>
    <xdr:graphicFrame>
      <xdr:nvGraphicFramePr>
        <xdr:cNvPr id="3" name="图表 2"/>
        <xdr:cNvGraphicFramePr/>
      </xdr:nvGraphicFramePr>
      <xdr:xfrm>
        <a:off x="4933950" y="152400"/>
        <a:ext cx="8941435" cy="574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7"/>
  <sheetViews>
    <sheetView tabSelected="1" topLeftCell="H2" workbookViewId="0">
      <selection activeCell="S38" sqref="S38"/>
    </sheetView>
  </sheetViews>
  <sheetFormatPr defaultColWidth="9" defaultRowHeight="13.5"/>
  <cols>
    <col min="1" max="1" width="9.125"/>
    <col min="2" max="2" width="8.75" customWidth="1"/>
    <col min="3" max="3" width="4.625" customWidth="1"/>
    <col min="4" max="4" width="4.875" customWidth="1"/>
    <col min="5" max="5" width="10.25" customWidth="1"/>
    <col min="6" max="6" width="5.25" style="4" customWidth="1"/>
    <col min="7" max="7" width="12.625"/>
    <col min="8" max="9" width="4.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  <c r="I1" t="s">
        <v>8</v>
      </c>
    </row>
    <row r="2" spans="1:9">
      <c r="A2" s="3">
        <v>43028</v>
      </c>
      <c r="B2">
        <v>0</v>
      </c>
      <c r="C2">
        <v>18</v>
      </c>
      <c r="D2">
        <v>23</v>
      </c>
      <c r="E2">
        <f>(B2*1440+C2*60+D2)/1440</f>
        <v>0.765972222222222</v>
      </c>
      <c r="F2" s="4">
        <v>3.6</v>
      </c>
      <c r="G2">
        <f>E2</f>
        <v>0.765972222222222</v>
      </c>
      <c r="I2">
        <v>2017</v>
      </c>
    </row>
    <row r="3" spans="1:7">
      <c r="A3" s="3">
        <v>43029</v>
      </c>
      <c r="B3">
        <v>1</v>
      </c>
      <c r="C3">
        <v>19</v>
      </c>
      <c r="D3">
        <v>46</v>
      </c>
      <c r="E3">
        <f t="shared" ref="E3:G12" si="0">(B3*1440+C3*60+D3)/1440</f>
        <v>1.82361111111111</v>
      </c>
      <c r="F3" s="4">
        <v>4</v>
      </c>
      <c r="G3">
        <f t="shared" ref="G3:G5" si="1">E3</f>
        <v>1.82361111111111</v>
      </c>
    </row>
    <row r="4" spans="1:7">
      <c r="A4" s="3">
        <v>43030</v>
      </c>
      <c r="B4">
        <v>2</v>
      </c>
      <c r="C4">
        <v>21</v>
      </c>
      <c r="D4">
        <v>48</v>
      </c>
      <c r="E4">
        <f t="shared" si="0"/>
        <v>2.90833333333333</v>
      </c>
      <c r="F4" s="4">
        <v>4.2</v>
      </c>
      <c r="G4">
        <f t="shared" si="1"/>
        <v>2.90833333333333</v>
      </c>
    </row>
    <row r="5" spans="1:8">
      <c r="A5" s="3">
        <v>43031</v>
      </c>
      <c r="B5">
        <v>3</v>
      </c>
      <c r="C5">
        <v>20</v>
      </c>
      <c r="D5">
        <v>35</v>
      </c>
      <c r="E5">
        <f>(B5*1440+C5*60+D5)/1440</f>
        <v>3.85763888888889</v>
      </c>
      <c r="F5" s="4">
        <v>3.4</v>
      </c>
      <c r="G5">
        <f t="shared" si="1"/>
        <v>3.85763888888889</v>
      </c>
      <c r="H5">
        <v>0</v>
      </c>
    </row>
    <row r="6" spans="1:7">
      <c r="A6" s="3">
        <v>43032</v>
      </c>
      <c r="B6">
        <v>4</v>
      </c>
      <c r="C6">
        <v>18</v>
      </c>
      <c r="D6">
        <v>4</v>
      </c>
      <c r="E6">
        <f t="shared" si="0"/>
        <v>4.75277777777778</v>
      </c>
      <c r="F6" s="4">
        <v>3.5</v>
      </c>
      <c r="G6">
        <f t="shared" si="0"/>
        <v>4.20046296296296</v>
      </c>
    </row>
    <row r="7" spans="1:7">
      <c r="A7" s="3">
        <v>43033</v>
      </c>
      <c r="B7">
        <v>5</v>
      </c>
      <c r="C7">
        <v>19</v>
      </c>
      <c r="D7">
        <v>59</v>
      </c>
      <c r="E7">
        <f t="shared" si="0"/>
        <v>5.83263888888889</v>
      </c>
      <c r="F7" s="4">
        <v>3.7</v>
      </c>
      <c r="G7">
        <f>E7-5.366</f>
        <v>0.466638888888889</v>
      </c>
    </row>
    <row r="8" spans="1:7">
      <c r="A8" s="3">
        <v>43034</v>
      </c>
      <c r="B8">
        <v>6</v>
      </c>
      <c r="C8">
        <v>20</v>
      </c>
      <c r="D8">
        <v>13</v>
      </c>
      <c r="E8">
        <f t="shared" si="0"/>
        <v>6.84236111111111</v>
      </c>
      <c r="F8" s="4">
        <v>4.1</v>
      </c>
      <c r="G8">
        <f t="shared" ref="G8:G10" si="2">E8-5.366</f>
        <v>1.47636111111111</v>
      </c>
    </row>
    <row r="9" spans="1:7">
      <c r="A9" s="3">
        <v>43035</v>
      </c>
      <c r="B9">
        <v>7</v>
      </c>
      <c r="C9">
        <v>22</v>
      </c>
      <c r="D9">
        <v>8</v>
      </c>
      <c r="E9">
        <f t="shared" si="0"/>
        <v>7.92222222222222</v>
      </c>
      <c r="F9" s="4">
        <v>4.3</v>
      </c>
      <c r="G9">
        <f t="shared" si="2"/>
        <v>2.55622222222222</v>
      </c>
    </row>
    <row r="10" spans="1:8">
      <c r="A10" s="3">
        <v>43037</v>
      </c>
      <c r="B10">
        <v>9</v>
      </c>
      <c r="C10">
        <v>19</v>
      </c>
      <c r="D10">
        <v>21</v>
      </c>
      <c r="E10">
        <f t="shared" si="0"/>
        <v>9.80625</v>
      </c>
      <c r="F10" s="4">
        <v>3.4</v>
      </c>
      <c r="G10">
        <f t="shared" si="2"/>
        <v>4.44025</v>
      </c>
      <c r="H10">
        <v>1</v>
      </c>
    </row>
    <row r="11" spans="1:7">
      <c r="A11" s="3">
        <v>43038</v>
      </c>
      <c r="B11">
        <v>10</v>
      </c>
      <c r="C11">
        <v>22</v>
      </c>
      <c r="D11">
        <v>2</v>
      </c>
      <c r="E11">
        <f t="shared" si="0"/>
        <v>10.9180555555556</v>
      </c>
      <c r="F11" s="4">
        <v>3.6</v>
      </c>
      <c r="G11">
        <f>E11-5.366*2</f>
        <v>0.186055555555557</v>
      </c>
    </row>
    <row r="12" spans="1:7">
      <c r="A12" s="3">
        <v>43039</v>
      </c>
      <c r="B12">
        <v>11</v>
      </c>
      <c r="C12">
        <v>21</v>
      </c>
      <c r="D12">
        <v>33</v>
      </c>
      <c r="E12">
        <f t="shared" si="0"/>
        <v>11.8979166666667</v>
      </c>
      <c r="F12" s="4">
        <v>3.8</v>
      </c>
      <c r="G12">
        <f t="shared" ref="G12:G14" si="3">E12-5.366*2</f>
        <v>1.16591666666667</v>
      </c>
    </row>
    <row r="13" spans="1:7">
      <c r="A13" s="3">
        <v>43040</v>
      </c>
      <c r="B13">
        <v>12</v>
      </c>
      <c r="C13">
        <v>21</v>
      </c>
      <c r="D13">
        <v>9</v>
      </c>
      <c r="E13">
        <f t="shared" ref="E13:E76" si="4">(B13*1440+C13*60+D13)/1440</f>
        <v>12.88125</v>
      </c>
      <c r="F13" s="4">
        <v>4</v>
      </c>
      <c r="G13">
        <f t="shared" si="3"/>
        <v>2.14925</v>
      </c>
    </row>
    <row r="14" spans="1:7">
      <c r="A14" s="3">
        <v>43041</v>
      </c>
      <c r="B14">
        <v>13</v>
      </c>
      <c r="C14">
        <v>21</v>
      </c>
      <c r="D14">
        <v>54</v>
      </c>
      <c r="E14">
        <f t="shared" si="4"/>
        <v>13.9125</v>
      </c>
      <c r="F14" s="4">
        <v>3.7</v>
      </c>
      <c r="G14">
        <f t="shared" si="3"/>
        <v>3.1805</v>
      </c>
    </row>
    <row r="15" spans="1:8">
      <c r="A15" s="3">
        <v>43044</v>
      </c>
      <c r="B15">
        <v>16</v>
      </c>
      <c r="C15">
        <v>18</v>
      </c>
      <c r="D15">
        <v>7</v>
      </c>
      <c r="E15">
        <f t="shared" si="4"/>
        <v>16.7548611111111</v>
      </c>
      <c r="F15" s="4">
        <v>3.5</v>
      </c>
      <c r="G15">
        <f t="shared" ref="G15:G17" si="5">E15-5.366*3</f>
        <v>0.656861111111112</v>
      </c>
      <c r="H15">
        <v>3</v>
      </c>
    </row>
    <row r="16" spans="1:7">
      <c r="A16" s="3">
        <v>43047</v>
      </c>
      <c r="B16">
        <v>19</v>
      </c>
      <c r="C16">
        <v>19</v>
      </c>
      <c r="D16">
        <v>59</v>
      </c>
      <c r="E16">
        <f t="shared" si="4"/>
        <v>19.8326388888889</v>
      </c>
      <c r="F16" s="4">
        <v>3.7</v>
      </c>
      <c r="G16">
        <f t="shared" si="5"/>
        <v>3.73463888888889</v>
      </c>
    </row>
    <row r="17" spans="1:7">
      <c r="A17" s="3">
        <v>43048</v>
      </c>
      <c r="B17">
        <v>20</v>
      </c>
      <c r="C17">
        <v>18</v>
      </c>
      <c r="D17">
        <v>40</v>
      </c>
      <c r="E17">
        <f t="shared" si="4"/>
        <v>20.7777777777778</v>
      </c>
      <c r="F17" s="4">
        <v>3.5</v>
      </c>
      <c r="G17">
        <f t="shared" si="5"/>
        <v>4.67977777777778</v>
      </c>
    </row>
    <row r="18" spans="1:7">
      <c r="A18" s="3">
        <v>43050</v>
      </c>
      <c r="B18">
        <v>22</v>
      </c>
      <c r="C18">
        <v>18</v>
      </c>
      <c r="D18">
        <v>34</v>
      </c>
      <c r="E18">
        <f t="shared" si="4"/>
        <v>22.7736111111111</v>
      </c>
      <c r="F18" s="4">
        <v>3.9</v>
      </c>
      <c r="G18">
        <f t="shared" ref="G18:G20" si="6">E18-5.366*4</f>
        <v>1.30961111111111</v>
      </c>
    </row>
    <row r="19" spans="1:7">
      <c r="A19" s="3">
        <v>43051</v>
      </c>
      <c r="B19">
        <v>23</v>
      </c>
      <c r="C19">
        <v>17</v>
      </c>
      <c r="D19">
        <v>56</v>
      </c>
      <c r="E19">
        <f t="shared" si="4"/>
        <v>23.7472222222222</v>
      </c>
      <c r="F19" s="4">
        <v>4.2</v>
      </c>
      <c r="G19">
        <f t="shared" si="6"/>
        <v>2.28322222222222</v>
      </c>
    </row>
    <row r="20" spans="1:8">
      <c r="A20" s="3">
        <v>43054</v>
      </c>
      <c r="B20">
        <v>26</v>
      </c>
      <c r="C20">
        <v>18</v>
      </c>
      <c r="D20">
        <v>51</v>
      </c>
      <c r="E20">
        <f t="shared" si="4"/>
        <v>26.7854166666667</v>
      </c>
      <c r="F20" s="4">
        <v>3.5</v>
      </c>
      <c r="G20">
        <f t="shared" si="6"/>
        <v>5.32141666666667</v>
      </c>
      <c r="H20">
        <v>4</v>
      </c>
    </row>
    <row r="21" spans="1:7">
      <c r="A21" s="3">
        <v>43057</v>
      </c>
      <c r="B21">
        <v>29</v>
      </c>
      <c r="C21">
        <v>21</v>
      </c>
      <c r="D21">
        <v>55</v>
      </c>
      <c r="E21">
        <f t="shared" si="4"/>
        <v>29.9131944444444</v>
      </c>
      <c r="F21" s="4">
        <v>3.8</v>
      </c>
      <c r="G21">
        <f t="shared" ref="G21:G22" si="7">E21-5.366*5</f>
        <v>3.08319444444444</v>
      </c>
    </row>
    <row r="22" spans="1:8">
      <c r="A22" s="3">
        <v>43059</v>
      </c>
      <c r="B22">
        <v>31</v>
      </c>
      <c r="C22">
        <v>20</v>
      </c>
      <c r="D22">
        <v>11</v>
      </c>
      <c r="E22">
        <f t="shared" si="4"/>
        <v>31.8409722222222</v>
      </c>
      <c r="F22" s="4">
        <v>3.4</v>
      </c>
      <c r="G22">
        <f t="shared" si="7"/>
        <v>5.01097222222223</v>
      </c>
      <c r="H22">
        <v>5</v>
      </c>
    </row>
    <row r="23" spans="1:7">
      <c r="A23" s="3">
        <v>43062</v>
      </c>
      <c r="B23">
        <v>34</v>
      </c>
      <c r="C23">
        <v>18</v>
      </c>
      <c r="D23">
        <v>59</v>
      </c>
      <c r="E23">
        <f t="shared" si="4"/>
        <v>34.7909722222222</v>
      </c>
      <c r="F23" s="4">
        <v>4</v>
      </c>
      <c r="G23">
        <f>E23-5.366*6</f>
        <v>2.59497222222222</v>
      </c>
    </row>
    <row r="24" spans="1:8">
      <c r="A24" s="3">
        <v>43065</v>
      </c>
      <c r="B24">
        <v>37</v>
      </c>
      <c r="C24">
        <v>17</v>
      </c>
      <c r="D24">
        <v>57</v>
      </c>
      <c r="E24">
        <f t="shared" si="4"/>
        <v>37.7479166666667</v>
      </c>
      <c r="F24" s="4">
        <v>3.5</v>
      </c>
      <c r="G24">
        <f t="shared" ref="G24:G26" si="8">E24-5.366*7</f>
        <v>0.185916666666671</v>
      </c>
      <c r="H24">
        <v>6</v>
      </c>
    </row>
    <row r="25" spans="1:7">
      <c r="A25" s="3">
        <v>43066</v>
      </c>
      <c r="B25">
        <v>38</v>
      </c>
      <c r="C25">
        <v>20</v>
      </c>
      <c r="D25">
        <v>6</v>
      </c>
      <c r="E25">
        <f t="shared" si="4"/>
        <v>38.8375</v>
      </c>
      <c r="F25" s="4">
        <v>3.7</v>
      </c>
      <c r="G25">
        <f t="shared" si="8"/>
        <v>1.2755</v>
      </c>
    </row>
    <row r="26" spans="1:8">
      <c r="A26" s="3">
        <v>43070</v>
      </c>
      <c r="B26">
        <v>42</v>
      </c>
      <c r="C26">
        <v>20</v>
      </c>
      <c r="D26">
        <v>33</v>
      </c>
      <c r="E26">
        <f t="shared" si="4"/>
        <v>42.85625</v>
      </c>
      <c r="F26" s="4">
        <v>3.4</v>
      </c>
      <c r="G26">
        <f t="shared" si="8"/>
        <v>5.29425000000001</v>
      </c>
      <c r="H26">
        <v>7</v>
      </c>
    </row>
    <row r="27" spans="1:8">
      <c r="A27" s="3">
        <v>43074</v>
      </c>
      <c r="B27">
        <v>46</v>
      </c>
      <c r="C27">
        <v>19</v>
      </c>
      <c r="D27">
        <v>36</v>
      </c>
      <c r="E27">
        <f t="shared" si="4"/>
        <v>46.8166666666667</v>
      </c>
      <c r="F27" s="4">
        <v>3.4</v>
      </c>
      <c r="G27">
        <f>E27-5.366*8</f>
        <v>3.88866666666667</v>
      </c>
      <c r="H27">
        <v>8</v>
      </c>
    </row>
    <row r="28" spans="1:7">
      <c r="A28" s="3">
        <v>43077</v>
      </c>
      <c r="B28">
        <f>A28-A2</f>
        <v>49</v>
      </c>
      <c r="C28">
        <v>22</v>
      </c>
      <c r="D28">
        <v>12</v>
      </c>
      <c r="E28">
        <f t="shared" si="4"/>
        <v>49.925</v>
      </c>
      <c r="F28" s="4">
        <v>4</v>
      </c>
      <c r="G28">
        <f t="shared" ref="G28:G32" si="9">E28-5.366*9</f>
        <v>1.631</v>
      </c>
    </row>
    <row r="29" spans="1:7">
      <c r="A29" s="3">
        <v>43078</v>
      </c>
      <c r="B29">
        <v>50</v>
      </c>
      <c r="C29">
        <v>17</v>
      </c>
      <c r="D29">
        <v>42</v>
      </c>
      <c r="E29">
        <f t="shared" si="4"/>
        <v>50.7375</v>
      </c>
      <c r="F29" s="4">
        <v>4.2</v>
      </c>
      <c r="G29">
        <f t="shared" si="9"/>
        <v>2.4435</v>
      </c>
    </row>
    <row r="30" spans="1:7">
      <c r="A30" s="3">
        <v>43078</v>
      </c>
      <c r="B30">
        <v>50</v>
      </c>
      <c r="C30">
        <v>22</v>
      </c>
      <c r="D30">
        <v>7</v>
      </c>
      <c r="E30">
        <f t="shared" si="4"/>
        <v>50.9215277777778</v>
      </c>
      <c r="F30" s="4">
        <v>4.3</v>
      </c>
      <c r="G30">
        <f t="shared" si="9"/>
        <v>2.62752777777778</v>
      </c>
    </row>
    <row r="31" spans="1:7">
      <c r="A31" s="3">
        <v>43079</v>
      </c>
      <c r="B31">
        <v>51</v>
      </c>
      <c r="C31">
        <v>18</v>
      </c>
      <c r="D31">
        <v>2</v>
      </c>
      <c r="E31">
        <f t="shared" si="4"/>
        <v>51.7513888888889</v>
      </c>
      <c r="F31" s="4">
        <v>4</v>
      </c>
      <c r="G31">
        <f t="shared" si="9"/>
        <v>3.45738888888889</v>
      </c>
    </row>
    <row r="32" spans="1:8">
      <c r="A32" s="3">
        <v>43080</v>
      </c>
      <c r="B32">
        <v>52</v>
      </c>
      <c r="C32">
        <v>19</v>
      </c>
      <c r="D32">
        <v>55</v>
      </c>
      <c r="E32">
        <f t="shared" si="4"/>
        <v>52.8298611111111</v>
      </c>
      <c r="F32" s="4">
        <v>3.4</v>
      </c>
      <c r="G32">
        <f t="shared" si="9"/>
        <v>4.53586111111112</v>
      </c>
      <c r="H32">
        <v>9</v>
      </c>
    </row>
    <row r="33" spans="1:8">
      <c r="A33" s="3">
        <v>43085</v>
      </c>
      <c r="B33">
        <v>57</v>
      </c>
      <c r="C33">
        <v>22</v>
      </c>
      <c r="D33">
        <v>1</v>
      </c>
      <c r="E33">
        <f t="shared" si="4"/>
        <v>57.9173611111111</v>
      </c>
      <c r="F33" s="4">
        <v>3.5</v>
      </c>
      <c r="G33">
        <f t="shared" ref="G33:G34" si="10">E33-5.366*10</f>
        <v>4.25736111111112</v>
      </c>
      <c r="H33">
        <v>10</v>
      </c>
    </row>
    <row r="34" spans="1:7">
      <c r="A34" s="3">
        <v>43086</v>
      </c>
      <c r="B34">
        <v>58</v>
      </c>
      <c r="C34">
        <v>20</v>
      </c>
      <c r="D34">
        <v>11</v>
      </c>
      <c r="E34">
        <f t="shared" si="4"/>
        <v>58.8409722222222</v>
      </c>
      <c r="F34" s="4">
        <v>3.7</v>
      </c>
      <c r="G34">
        <f t="shared" si="10"/>
        <v>5.18097222222222</v>
      </c>
    </row>
    <row r="35" spans="1:7">
      <c r="A35" s="3">
        <v>43087</v>
      </c>
      <c r="B35">
        <v>59</v>
      </c>
      <c r="C35">
        <v>20</v>
      </c>
      <c r="D35">
        <v>15</v>
      </c>
      <c r="E35">
        <f t="shared" si="4"/>
        <v>59.84375</v>
      </c>
      <c r="F35" s="4">
        <v>3.9</v>
      </c>
      <c r="G35">
        <f t="shared" ref="G35:G39" si="11">E35-5.366*11</f>
        <v>0.817750000000004</v>
      </c>
    </row>
    <row r="36" spans="1:7">
      <c r="A36" s="3">
        <v>43088</v>
      </c>
      <c r="B36">
        <v>60</v>
      </c>
      <c r="C36">
        <v>20</v>
      </c>
      <c r="D36">
        <v>1</v>
      </c>
      <c r="E36">
        <f t="shared" si="4"/>
        <v>60.8340277777778</v>
      </c>
      <c r="F36" s="4">
        <v>4</v>
      </c>
      <c r="G36">
        <f t="shared" si="11"/>
        <v>1.80802777777778</v>
      </c>
    </row>
    <row r="37" spans="1:7">
      <c r="A37" s="3">
        <v>43089</v>
      </c>
      <c r="B37">
        <v>61</v>
      </c>
      <c r="C37">
        <v>19</v>
      </c>
      <c r="D37">
        <v>54</v>
      </c>
      <c r="E37">
        <f t="shared" si="4"/>
        <v>61.8291666666667</v>
      </c>
      <c r="F37" s="4">
        <v>4.3</v>
      </c>
      <c r="G37">
        <f t="shared" si="11"/>
        <v>2.80316666666667</v>
      </c>
    </row>
    <row r="38" spans="1:8">
      <c r="A38" s="3">
        <v>43090</v>
      </c>
      <c r="B38">
        <v>62</v>
      </c>
      <c r="C38">
        <v>23</v>
      </c>
      <c r="D38">
        <v>0</v>
      </c>
      <c r="E38">
        <f t="shared" si="4"/>
        <v>62.9583333333333</v>
      </c>
      <c r="F38" s="4">
        <v>3.3</v>
      </c>
      <c r="G38">
        <f t="shared" si="11"/>
        <v>3.93233333333334</v>
      </c>
      <c r="H38">
        <v>11</v>
      </c>
    </row>
    <row r="39" spans="1:7">
      <c r="A39" s="3">
        <v>43091</v>
      </c>
      <c r="B39">
        <v>63</v>
      </c>
      <c r="C39">
        <v>21</v>
      </c>
      <c r="D39">
        <v>22</v>
      </c>
      <c r="E39">
        <f t="shared" si="4"/>
        <v>63.8902777777778</v>
      </c>
      <c r="F39" s="4">
        <v>3.5</v>
      </c>
      <c r="G39">
        <f t="shared" si="11"/>
        <v>4.86427777777778</v>
      </c>
    </row>
    <row r="40" spans="1:7">
      <c r="A40" s="3">
        <v>43093</v>
      </c>
      <c r="B40">
        <f>A40-A2</f>
        <v>65</v>
      </c>
      <c r="C40">
        <v>18</v>
      </c>
      <c r="D40">
        <v>5</v>
      </c>
      <c r="E40">
        <f t="shared" si="4"/>
        <v>65.7534722222222</v>
      </c>
      <c r="F40" s="4">
        <v>4</v>
      </c>
      <c r="G40">
        <f t="shared" ref="G40:G42" si="12">E40-5.366*12</f>
        <v>1.36147222222223</v>
      </c>
    </row>
    <row r="41" spans="1:7">
      <c r="A41" s="3">
        <v>43094</v>
      </c>
      <c r="B41">
        <v>66</v>
      </c>
      <c r="C41">
        <v>21</v>
      </c>
      <c r="D41">
        <v>4</v>
      </c>
      <c r="E41">
        <f t="shared" si="4"/>
        <v>66.8777777777778</v>
      </c>
      <c r="F41" s="4">
        <v>4.2</v>
      </c>
      <c r="G41">
        <f t="shared" si="12"/>
        <v>2.48577777777778</v>
      </c>
    </row>
    <row r="42" spans="1:7">
      <c r="A42" s="3">
        <v>43095</v>
      </c>
      <c r="B42">
        <v>67</v>
      </c>
      <c r="C42">
        <v>21</v>
      </c>
      <c r="D42">
        <v>11</v>
      </c>
      <c r="E42">
        <f t="shared" si="4"/>
        <v>67.8826388888889</v>
      </c>
      <c r="F42" s="4">
        <v>4</v>
      </c>
      <c r="G42">
        <f t="shared" si="12"/>
        <v>3.4906388888889</v>
      </c>
    </row>
    <row r="43" spans="1:9">
      <c r="A43" s="3">
        <v>43101</v>
      </c>
      <c r="B43">
        <f>A43-A2</f>
        <v>73</v>
      </c>
      <c r="C43">
        <v>18</v>
      </c>
      <c r="D43">
        <v>37</v>
      </c>
      <c r="E43">
        <f t="shared" si="4"/>
        <v>73.7756944444444</v>
      </c>
      <c r="F43" s="4">
        <v>3.5</v>
      </c>
      <c r="G43">
        <f>E43-5.366*13</f>
        <v>4.01769444444444</v>
      </c>
      <c r="H43">
        <v>13</v>
      </c>
      <c r="I43">
        <v>2018</v>
      </c>
    </row>
    <row r="44" spans="1:8">
      <c r="A44" s="3">
        <v>43114</v>
      </c>
      <c r="B44">
        <v>86</v>
      </c>
      <c r="C44">
        <v>19</v>
      </c>
      <c r="D44">
        <v>52</v>
      </c>
      <c r="E44">
        <f t="shared" si="4"/>
        <v>86.8277777777778</v>
      </c>
      <c r="F44" s="4">
        <v>3.8</v>
      </c>
      <c r="G44">
        <f t="shared" ref="G44:G45" si="13">E44-5.366*16</f>
        <v>0.971777777777788</v>
      </c>
      <c r="H44">
        <v>16</v>
      </c>
    </row>
    <row r="45" spans="1:7">
      <c r="A45" s="3">
        <v>43115</v>
      </c>
      <c r="B45">
        <v>87</v>
      </c>
      <c r="C45">
        <v>19</v>
      </c>
      <c r="D45">
        <v>51</v>
      </c>
      <c r="E45">
        <f t="shared" si="4"/>
        <v>87.8270833333333</v>
      </c>
      <c r="F45" s="4">
        <v>4.1</v>
      </c>
      <c r="G45">
        <f t="shared" si="13"/>
        <v>1.97108333333334</v>
      </c>
    </row>
    <row r="46" spans="1:8">
      <c r="A46" s="3">
        <v>43300</v>
      </c>
      <c r="B46">
        <f t="shared" ref="B46:B87" si="14">A46-A45+B45</f>
        <v>272</v>
      </c>
      <c r="C46">
        <v>22</v>
      </c>
      <c r="D46">
        <v>1</v>
      </c>
      <c r="E46">
        <f t="shared" si="4"/>
        <v>272.917361111111</v>
      </c>
      <c r="F46" s="4">
        <v>3.4</v>
      </c>
      <c r="G46">
        <f>E46-5.366*50</f>
        <v>4.61736111111117</v>
      </c>
      <c r="H46">
        <v>50</v>
      </c>
    </row>
    <row r="47" spans="1:8">
      <c r="A47" s="3">
        <v>43305</v>
      </c>
      <c r="B47">
        <f t="shared" si="14"/>
        <v>277</v>
      </c>
      <c r="C47">
        <v>21</v>
      </c>
      <c r="D47">
        <v>38</v>
      </c>
      <c r="E47">
        <f t="shared" si="4"/>
        <v>277.901388888889</v>
      </c>
      <c r="F47" s="4">
        <v>3.3</v>
      </c>
      <c r="G47">
        <f>E47-5.366*51</f>
        <v>4.23538888888891</v>
      </c>
      <c r="H47">
        <v>51</v>
      </c>
    </row>
    <row r="48" spans="1:8">
      <c r="A48" s="3">
        <v>43311</v>
      </c>
      <c r="B48">
        <f t="shared" si="14"/>
        <v>283</v>
      </c>
      <c r="C48">
        <v>21</v>
      </c>
      <c r="D48">
        <v>26</v>
      </c>
      <c r="E48">
        <f t="shared" si="4"/>
        <v>283.893055555556</v>
      </c>
      <c r="F48" s="4">
        <v>3.4</v>
      </c>
      <c r="G48">
        <f>E48-5.366*52</f>
        <v>4.86105555555559</v>
      </c>
      <c r="H48">
        <v>52</v>
      </c>
    </row>
    <row r="49" spans="1:9">
      <c r="A49" s="3">
        <v>43312</v>
      </c>
      <c r="B49">
        <f t="shared" si="14"/>
        <v>284</v>
      </c>
      <c r="C49">
        <v>21</v>
      </c>
      <c r="D49">
        <v>23</v>
      </c>
      <c r="E49">
        <f t="shared" si="4"/>
        <v>284.890972222222</v>
      </c>
      <c r="F49" s="4">
        <v>3.8</v>
      </c>
      <c r="G49">
        <f t="shared" ref="G49:G54" si="15">E49-5.366*53</f>
        <v>0.492972222222249</v>
      </c>
      <c r="H49">
        <v>53</v>
      </c>
      <c r="I49" t="s">
        <v>9</v>
      </c>
    </row>
    <row r="50" spans="1:9">
      <c r="A50" s="3">
        <v>43313</v>
      </c>
      <c r="B50">
        <f t="shared" si="14"/>
        <v>285</v>
      </c>
      <c r="C50">
        <v>20</v>
      </c>
      <c r="D50">
        <v>41</v>
      </c>
      <c r="E50">
        <f t="shared" si="4"/>
        <v>285.861805555556</v>
      </c>
      <c r="F50" s="4">
        <v>3.9</v>
      </c>
      <c r="G50">
        <f t="shared" si="15"/>
        <v>1.46380555555561</v>
      </c>
      <c r="I50" t="s">
        <v>10</v>
      </c>
    </row>
    <row r="51" spans="1:9">
      <c r="A51" s="3">
        <v>43315</v>
      </c>
      <c r="B51">
        <f t="shared" si="14"/>
        <v>287</v>
      </c>
      <c r="C51">
        <v>21</v>
      </c>
      <c r="D51">
        <v>5</v>
      </c>
      <c r="E51">
        <f t="shared" si="4"/>
        <v>287.878472222222</v>
      </c>
      <c r="F51" s="4">
        <v>3.7</v>
      </c>
      <c r="G51">
        <f t="shared" si="15"/>
        <v>3.48047222222226</v>
      </c>
      <c r="I51" t="s">
        <v>11</v>
      </c>
    </row>
    <row r="52" spans="1:9">
      <c r="A52" s="3">
        <v>43316</v>
      </c>
      <c r="B52">
        <f t="shared" si="14"/>
        <v>288</v>
      </c>
      <c r="C52">
        <v>20</v>
      </c>
      <c r="D52">
        <v>37</v>
      </c>
      <c r="E52">
        <f t="shared" si="4"/>
        <v>288.859027777778</v>
      </c>
      <c r="F52" s="4">
        <v>3.4</v>
      </c>
      <c r="G52">
        <f t="shared" si="15"/>
        <v>4.46102777777782</v>
      </c>
      <c r="I52" t="s">
        <v>10</v>
      </c>
    </row>
    <row r="53" spans="1:9">
      <c r="A53" s="3">
        <v>43317</v>
      </c>
      <c r="B53">
        <f t="shared" si="14"/>
        <v>289</v>
      </c>
      <c r="C53">
        <v>20</v>
      </c>
      <c r="D53">
        <v>18</v>
      </c>
      <c r="E53">
        <f t="shared" si="4"/>
        <v>289.845833333333</v>
      </c>
      <c r="F53" s="4">
        <v>3.5</v>
      </c>
      <c r="G53">
        <f t="shared" ref="G53:G59" si="16">E53-5.366*54</f>
        <v>0.0818333333333499</v>
      </c>
      <c r="H53">
        <v>54</v>
      </c>
      <c r="I53" t="s">
        <v>9</v>
      </c>
    </row>
    <row r="54" spans="1:7">
      <c r="A54" s="3">
        <v>43319</v>
      </c>
      <c r="B54">
        <f t="shared" si="14"/>
        <v>291</v>
      </c>
      <c r="C54">
        <v>1</v>
      </c>
      <c r="D54">
        <v>16</v>
      </c>
      <c r="E54">
        <f t="shared" si="4"/>
        <v>291.052777777778</v>
      </c>
      <c r="F54" s="4">
        <v>3.9</v>
      </c>
      <c r="G54">
        <f t="shared" si="16"/>
        <v>1.2887777777778</v>
      </c>
    </row>
    <row r="55" spans="1:9">
      <c r="A55" s="3">
        <v>43319</v>
      </c>
      <c r="B55">
        <f t="shared" si="14"/>
        <v>291</v>
      </c>
      <c r="C55">
        <v>20</v>
      </c>
      <c r="D55">
        <v>54</v>
      </c>
      <c r="E55">
        <f t="shared" si="4"/>
        <v>291.870833333333</v>
      </c>
      <c r="F55" s="4">
        <v>4.1</v>
      </c>
      <c r="G55">
        <f t="shared" si="16"/>
        <v>2.10683333333333</v>
      </c>
      <c r="I55" t="s">
        <v>9</v>
      </c>
    </row>
    <row r="56" spans="1:9">
      <c r="A56" s="3">
        <v>43320</v>
      </c>
      <c r="B56">
        <f t="shared" si="14"/>
        <v>292</v>
      </c>
      <c r="C56">
        <v>20</v>
      </c>
      <c r="D56">
        <v>25</v>
      </c>
      <c r="E56">
        <f t="shared" si="4"/>
        <v>292.850694444444</v>
      </c>
      <c r="F56" s="4">
        <v>4.2</v>
      </c>
      <c r="G56">
        <f t="shared" si="16"/>
        <v>3.08669444444445</v>
      </c>
      <c r="I56" t="s">
        <v>12</v>
      </c>
    </row>
    <row r="57" spans="1:9">
      <c r="A57" s="3">
        <v>43321</v>
      </c>
      <c r="B57">
        <f t="shared" si="14"/>
        <v>293</v>
      </c>
      <c r="C57">
        <v>20</v>
      </c>
      <c r="D57">
        <v>28</v>
      </c>
      <c r="E57">
        <f t="shared" si="4"/>
        <v>293.852777777778</v>
      </c>
      <c r="F57" s="4">
        <v>3.4</v>
      </c>
      <c r="G57">
        <f t="shared" si="16"/>
        <v>4.08877777777775</v>
      </c>
      <c r="I57" t="s">
        <v>12</v>
      </c>
    </row>
    <row r="58" spans="1:9">
      <c r="A58" s="3">
        <v>43322</v>
      </c>
      <c r="B58">
        <f t="shared" si="14"/>
        <v>294</v>
      </c>
      <c r="C58">
        <v>20</v>
      </c>
      <c r="D58">
        <v>39</v>
      </c>
      <c r="E58">
        <f t="shared" si="4"/>
        <v>294.860416666667</v>
      </c>
      <c r="F58" s="4">
        <v>3.5</v>
      </c>
      <c r="G58">
        <f t="shared" si="16"/>
        <v>5.09641666666664</v>
      </c>
      <c r="I58" t="s">
        <v>9</v>
      </c>
    </row>
    <row r="59" spans="1:9">
      <c r="A59" s="3">
        <v>43325</v>
      </c>
      <c r="B59">
        <f t="shared" si="14"/>
        <v>297</v>
      </c>
      <c r="C59">
        <v>20</v>
      </c>
      <c r="D59">
        <v>24</v>
      </c>
      <c r="E59">
        <f t="shared" si="4"/>
        <v>297.85</v>
      </c>
      <c r="F59" s="4">
        <v>4.3</v>
      </c>
      <c r="G59">
        <f t="shared" ref="G59:G61" si="17">E59-5.366*55</f>
        <v>2.72000000000003</v>
      </c>
      <c r="H59">
        <v>55</v>
      </c>
      <c r="I59" t="s">
        <v>9</v>
      </c>
    </row>
    <row r="60" spans="1:9">
      <c r="A60" s="3">
        <v>43327</v>
      </c>
      <c r="B60">
        <f t="shared" si="14"/>
        <v>299</v>
      </c>
      <c r="C60">
        <v>20</v>
      </c>
      <c r="D60">
        <v>28</v>
      </c>
      <c r="E60">
        <f t="shared" si="4"/>
        <v>299.852777777778</v>
      </c>
      <c r="F60" s="4">
        <v>3.4</v>
      </c>
      <c r="G60">
        <f t="shared" si="17"/>
        <v>4.72277777777776</v>
      </c>
      <c r="I60" t="s">
        <v>12</v>
      </c>
    </row>
    <row r="61" spans="1:9">
      <c r="A61" s="3">
        <v>43331</v>
      </c>
      <c r="B61">
        <f t="shared" si="14"/>
        <v>303</v>
      </c>
      <c r="C61">
        <v>19</v>
      </c>
      <c r="D61">
        <v>44</v>
      </c>
      <c r="E61">
        <f t="shared" si="4"/>
        <v>303.822222222222</v>
      </c>
      <c r="F61" s="4">
        <v>4</v>
      </c>
      <c r="G61">
        <f t="shared" ref="G61:G63" si="18">E61-5.366*56</f>
        <v>3.32622222222221</v>
      </c>
      <c r="H61">
        <v>56</v>
      </c>
      <c r="I61" t="s">
        <v>9</v>
      </c>
    </row>
    <row r="62" spans="1:9">
      <c r="A62" s="3">
        <v>43333</v>
      </c>
      <c r="B62">
        <f t="shared" si="14"/>
        <v>305</v>
      </c>
      <c r="C62">
        <v>20</v>
      </c>
      <c r="D62">
        <v>26</v>
      </c>
      <c r="E62">
        <f t="shared" si="4"/>
        <v>305.851388888889</v>
      </c>
      <c r="F62" s="4">
        <v>3.7</v>
      </c>
      <c r="G62">
        <f t="shared" si="18"/>
        <v>5.35538888888891</v>
      </c>
      <c r="I62" t="s">
        <v>10</v>
      </c>
    </row>
    <row r="63" spans="1:8">
      <c r="A63" s="3">
        <v>43335</v>
      </c>
      <c r="B63">
        <f t="shared" si="14"/>
        <v>307</v>
      </c>
      <c r="C63">
        <v>20</v>
      </c>
      <c r="D63">
        <v>31</v>
      </c>
      <c r="E63">
        <f t="shared" si="4"/>
        <v>307.854861111111</v>
      </c>
      <c r="F63" s="4">
        <v>4.4</v>
      </c>
      <c r="G63">
        <f>E63-5.366*57</f>
        <v>1.99286111111115</v>
      </c>
      <c r="H63">
        <v>57</v>
      </c>
    </row>
    <row r="64" spans="1:9">
      <c r="A64" s="3">
        <v>43339</v>
      </c>
      <c r="B64">
        <f t="shared" si="14"/>
        <v>311</v>
      </c>
      <c r="C64">
        <v>20</v>
      </c>
      <c r="D64">
        <v>22</v>
      </c>
      <c r="E64">
        <f t="shared" si="4"/>
        <v>311.848611111111</v>
      </c>
      <c r="F64" s="4">
        <v>3.6</v>
      </c>
      <c r="G64">
        <f t="shared" ref="G64:G68" si="19">E64-5.366*58</f>
        <v>0.620611111111145</v>
      </c>
      <c r="H64">
        <v>58</v>
      </c>
      <c r="I64" t="s">
        <v>9</v>
      </c>
    </row>
    <row r="65" spans="1:9">
      <c r="A65" s="3">
        <v>43340</v>
      </c>
      <c r="B65">
        <f t="shared" si="14"/>
        <v>312</v>
      </c>
      <c r="C65">
        <v>20</v>
      </c>
      <c r="D65">
        <v>36</v>
      </c>
      <c r="E65">
        <f t="shared" si="4"/>
        <v>312.858333333333</v>
      </c>
      <c r="F65" s="4">
        <v>3.8</v>
      </c>
      <c r="G65">
        <f t="shared" si="19"/>
        <v>1.6303333333334</v>
      </c>
      <c r="I65" t="s">
        <v>9</v>
      </c>
    </row>
    <row r="66" spans="1:9">
      <c r="A66" s="3">
        <v>43341</v>
      </c>
      <c r="B66">
        <f t="shared" si="14"/>
        <v>313</v>
      </c>
      <c r="C66">
        <v>21</v>
      </c>
      <c r="D66">
        <v>19</v>
      </c>
      <c r="E66">
        <f t="shared" si="4"/>
        <v>313.888194444444</v>
      </c>
      <c r="F66" s="4">
        <v>4</v>
      </c>
      <c r="G66">
        <f t="shared" si="19"/>
        <v>2.66019444444447</v>
      </c>
      <c r="I66" t="s">
        <v>10</v>
      </c>
    </row>
    <row r="67" spans="1:9">
      <c r="A67" s="3">
        <v>43342</v>
      </c>
      <c r="B67">
        <f t="shared" si="14"/>
        <v>314</v>
      </c>
      <c r="C67">
        <v>20</v>
      </c>
      <c r="D67">
        <v>11</v>
      </c>
      <c r="E67">
        <f t="shared" si="4"/>
        <v>314.840972222222</v>
      </c>
      <c r="F67" s="4">
        <v>3.8</v>
      </c>
      <c r="G67">
        <f t="shared" si="19"/>
        <v>3.61297222222225</v>
      </c>
      <c r="I67" t="s">
        <v>10</v>
      </c>
    </row>
    <row r="68" spans="1:9">
      <c r="A68" s="3">
        <v>43347</v>
      </c>
      <c r="B68">
        <f t="shared" si="14"/>
        <v>319</v>
      </c>
      <c r="C68">
        <v>20</v>
      </c>
      <c r="D68">
        <v>2</v>
      </c>
      <c r="E68">
        <f t="shared" si="4"/>
        <v>319.834722222222</v>
      </c>
      <c r="F68" s="4">
        <v>4</v>
      </c>
      <c r="G68">
        <f t="shared" ref="G68:G70" si="20">E68-5.366*59</f>
        <v>3.24072222222225</v>
      </c>
      <c r="H68">
        <v>59</v>
      </c>
      <c r="I68" t="s">
        <v>9</v>
      </c>
    </row>
    <row r="69" spans="1:9">
      <c r="A69" s="3">
        <v>43348</v>
      </c>
      <c r="B69">
        <f t="shared" si="14"/>
        <v>320</v>
      </c>
      <c r="C69">
        <v>20</v>
      </c>
      <c r="D69">
        <v>33</v>
      </c>
      <c r="E69">
        <f t="shared" si="4"/>
        <v>320.85625</v>
      </c>
      <c r="F69" s="4">
        <v>3.3</v>
      </c>
      <c r="G69">
        <f t="shared" si="20"/>
        <v>4.26224999999999</v>
      </c>
      <c r="I69" t="s">
        <v>12</v>
      </c>
    </row>
    <row r="70" spans="1:9">
      <c r="A70" s="3">
        <v>43351</v>
      </c>
      <c r="B70">
        <f t="shared" si="14"/>
        <v>323</v>
      </c>
      <c r="C70">
        <v>19</v>
      </c>
      <c r="D70">
        <v>56</v>
      </c>
      <c r="E70">
        <f t="shared" si="4"/>
        <v>323.830555555556</v>
      </c>
      <c r="F70" s="4">
        <v>4</v>
      </c>
      <c r="G70">
        <f t="shared" ref="G70:G72" si="21">E70-5.366*60</f>
        <v>1.8705555555556</v>
      </c>
      <c r="H70">
        <v>60</v>
      </c>
      <c r="I70" t="s">
        <v>10</v>
      </c>
    </row>
    <row r="71" spans="1:9">
      <c r="A71" s="3">
        <v>43352</v>
      </c>
      <c r="B71">
        <f t="shared" si="14"/>
        <v>324</v>
      </c>
      <c r="C71">
        <v>20</v>
      </c>
      <c r="D71">
        <v>0</v>
      </c>
      <c r="E71">
        <f t="shared" si="4"/>
        <v>324.833333333333</v>
      </c>
      <c r="F71" s="4">
        <v>4.2</v>
      </c>
      <c r="G71">
        <f t="shared" si="21"/>
        <v>2.87333333333333</v>
      </c>
      <c r="I71" t="s">
        <v>9</v>
      </c>
    </row>
    <row r="72" spans="1:9">
      <c r="A72" s="3">
        <v>43367</v>
      </c>
      <c r="B72">
        <f t="shared" si="14"/>
        <v>339</v>
      </c>
      <c r="C72">
        <v>19</v>
      </c>
      <c r="D72">
        <v>10</v>
      </c>
      <c r="E72">
        <f t="shared" si="4"/>
        <v>339.798611111111</v>
      </c>
      <c r="F72" s="4">
        <v>4</v>
      </c>
      <c r="G72">
        <f>E72-5.366*63</f>
        <v>1.74061111111109</v>
      </c>
      <c r="I72" t="s">
        <v>12</v>
      </c>
    </row>
    <row r="73" spans="1:9">
      <c r="A73" s="3">
        <v>43372</v>
      </c>
      <c r="B73">
        <f t="shared" si="14"/>
        <v>344</v>
      </c>
      <c r="C73">
        <v>22</v>
      </c>
      <c r="D73">
        <v>39</v>
      </c>
      <c r="E73">
        <f t="shared" si="4"/>
        <v>344.94375</v>
      </c>
      <c r="F73" s="4">
        <v>4</v>
      </c>
      <c r="G73">
        <f t="shared" ref="G73:G76" si="22">E73-5.366*64</f>
        <v>1.51975000000004</v>
      </c>
      <c r="I73" t="s">
        <v>9</v>
      </c>
    </row>
    <row r="74" spans="1:9">
      <c r="A74" s="3">
        <v>43374</v>
      </c>
      <c r="B74">
        <f t="shared" si="14"/>
        <v>346</v>
      </c>
      <c r="C74">
        <v>20</v>
      </c>
      <c r="D74">
        <v>25</v>
      </c>
      <c r="E74">
        <f t="shared" si="4"/>
        <v>346.850694444444</v>
      </c>
      <c r="F74" s="4">
        <v>3.9</v>
      </c>
      <c r="G74">
        <f t="shared" si="22"/>
        <v>3.42669444444448</v>
      </c>
      <c r="I74" t="s">
        <v>10</v>
      </c>
    </row>
    <row r="75" spans="1:9">
      <c r="A75" s="3">
        <v>43375</v>
      </c>
      <c r="B75">
        <f t="shared" si="14"/>
        <v>347</v>
      </c>
      <c r="C75">
        <v>21</v>
      </c>
      <c r="D75">
        <v>16</v>
      </c>
      <c r="E75">
        <f t="shared" si="4"/>
        <v>347.886111111111</v>
      </c>
      <c r="F75" s="4">
        <v>3.4</v>
      </c>
      <c r="G75">
        <f t="shared" si="22"/>
        <v>4.46211111111114</v>
      </c>
      <c r="I75" t="s">
        <v>9</v>
      </c>
    </row>
    <row r="76" spans="1:9">
      <c r="A76" s="3">
        <v>43376</v>
      </c>
      <c r="B76">
        <f t="shared" si="14"/>
        <v>348</v>
      </c>
      <c r="C76">
        <v>20</v>
      </c>
      <c r="D76">
        <v>2</v>
      </c>
      <c r="E76">
        <f t="shared" si="4"/>
        <v>348.834722222222</v>
      </c>
      <c r="F76" s="4">
        <v>3.6</v>
      </c>
      <c r="G76">
        <f t="shared" ref="G76:G83" si="23">E76-5.366*65</f>
        <v>0.0447222222222763</v>
      </c>
      <c r="I76" t="s">
        <v>9</v>
      </c>
    </row>
    <row r="77" spans="1:9">
      <c r="A77" s="3">
        <v>43377</v>
      </c>
      <c r="B77">
        <f t="shared" si="14"/>
        <v>349</v>
      </c>
      <c r="C77">
        <v>19</v>
      </c>
      <c r="D77">
        <v>26</v>
      </c>
      <c r="E77">
        <f t="shared" ref="E77:E87" si="24">(B77*1440+C77*60+D77)/1440</f>
        <v>349.809722222222</v>
      </c>
      <c r="F77" s="4">
        <v>3.7</v>
      </c>
      <c r="G77">
        <f t="shared" si="23"/>
        <v>1.01972222222224</v>
      </c>
      <c r="I77" t="s">
        <v>9</v>
      </c>
    </row>
    <row r="78" spans="1:9">
      <c r="A78" s="3">
        <v>43378</v>
      </c>
      <c r="B78">
        <f t="shared" si="14"/>
        <v>350</v>
      </c>
      <c r="C78">
        <v>21</v>
      </c>
      <c r="D78">
        <v>52</v>
      </c>
      <c r="E78">
        <f t="shared" si="24"/>
        <v>350.911111111111</v>
      </c>
      <c r="F78" s="4">
        <v>4</v>
      </c>
      <c r="G78">
        <f t="shared" si="23"/>
        <v>2.12111111111113</v>
      </c>
      <c r="I78" t="s">
        <v>9</v>
      </c>
    </row>
    <row r="79" spans="1:9">
      <c r="A79" s="3">
        <v>43379</v>
      </c>
      <c r="B79">
        <f t="shared" si="14"/>
        <v>351</v>
      </c>
      <c r="C79">
        <v>19</v>
      </c>
      <c r="D79">
        <v>45</v>
      </c>
      <c r="E79">
        <f t="shared" si="24"/>
        <v>351.822916666667</v>
      </c>
      <c r="F79" s="4">
        <v>4.1</v>
      </c>
      <c r="G79">
        <f t="shared" si="23"/>
        <v>3.03291666666672</v>
      </c>
      <c r="I79" t="s">
        <v>10</v>
      </c>
    </row>
    <row r="80" spans="1:9">
      <c r="A80" s="3">
        <v>43380</v>
      </c>
      <c r="B80">
        <f t="shared" si="14"/>
        <v>352</v>
      </c>
      <c r="C80">
        <v>20</v>
      </c>
      <c r="D80">
        <v>24</v>
      </c>
      <c r="E80">
        <f t="shared" si="24"/>
        <v>352.85</v>
      </c>
      <c r="F80" s="4">
        <v>3.6</v>
      </c>
      <c r="G80">
        <f t="shared" si="23"/>
        <v>4.06000000000006</v>
      </c>
      <c r="I80" t="s">
        <v>9</v>
      </c>
    </row>
    <row r="81" spans="1:9">
      <c r="A81" s="3">
        <v>43381</v>
      </c>
      <c r="B81">
        <f t="shared" si="14"/>
        <v>353</v>
      </c>
      <c r="C81">
        <v>20</v>
      </c>
      <c r="D81">
        <v>18</v>
      </c>
      <c r="E81">
        <f t="shared" si="24"/>
        <v>353.845833333333</v>
      </c>
      <c r="F81" s="4">
        <v>3.7</v>
      </c>
      <c r="G81">
        <f t="shared" si="23"/>
        <v>5.0558333333334</v>
      </c>
      <c r="I81" t="s">
        <v>12</v>
      </c>
    </row>
    <row r="82" spans="1:9">
      <c r="A82" s="3">
        <v>43384</v>
      </c>
      <c r="B82">
        <f t="shared" si="14"/>
        <v>356</v>
      </c>
      <c r="C82">
        <v>22</v>
      </c>
      <c r="D82">
        <v>37</v>
      </c>
      <c r="E82">
        <f t="shared" si="24"/>
        <v>356.942361111111</v>
      </c>
      <c r="F82" s="4">
        <v>4</v>
      </c>
      <c r="G82">
        <f t="shared" ref="G82:G84" si="25">E82-5.366*66</f>
        <v>2.78636111111115</v>
      </c>
      <c r="I82" t="s">
        <v>9</v>
      </c>
    </row>
    <row r="83" spans="1:9">
      <c r="A83" s="3">
        <v>43385</v>
      </c>
      <c r="B83">
        <f t="shared" si="14"/>
        <v>357</v>
      </c>
      <c r="C83">
        <v>20</v>
      </c>
      <c r="D83">
        <v>37</v>
      </c>
      <c r="E83">
        <f t="shared" si="24"/>
        <v>357.859027777778</v>
      </c>
      <c r="F83" s="4">
        <v>3.7</v>
      </c>
      <c r="G83">
        <f t="shared" si="25"/>
        <v>3.70302777777783</v>
      </c>
      <c r="I83" t="s">
        <v>9</v>
      </c>
    </row>
    <row r="84" spans="1:9">
      <c r="A84" s="3">
        <v>43392</v>
      </c>
      <c r="B84">
        <f t="shared" si="14"/>
        <v>364</v>
      </c>
      <c r="C84">
        <v>20</v>
      </c>
      <c r="D84">
        <v>44</v>
      </c>
      <c r="E84">
        <f t="shared" si="24"/>
        <v>364.863888888889</v>
      </c>
      <c r="F84" s="4">
        <v>3.7</v>
      </c>
      <c r="G84">
        <f>E84-5.366*67</f>
        <v>5.34188888888889</v>
      </c>
      <c r="I84" t="s">
        <v>12</v>
      </c>
    </row>
    <row r="85" spans="1:9">
      <c r="A85" s="3">
        <v>43397</v>
      </c>
      <c r="B85">
        <f t="shared" si="14"/>
        <v>369</v>
      </c>
      <c r="C85">
        <v>23</v>
      </c>
      <c r="D85">
        <v>19</v>
      </c>
      <c r="E85">
        <f t="shared" si="24"/>
        <v>369.971527777778</v>
      </c>
      <c r="F85" s="4">
        <v>3.8</v>
      </c>
      <c r="G85">
        <f t="shared" ref="G85:G87" si="26">E85-5.366*68</f>
        <v>5.08352777777782</v>
      </c>
      <c r="I85" t="s">
        <v>10</v>
      </c>
    </row>
    <row r="86" spans="1:9">
      <c r="A86" s="3">
        <v>43399</v>
      </c>
      <c r="B86">
        <f t="shared" si="14"/>
        <v>371</v>
      </c>
      <c r="C86">
        <v>19</v>
      </c>
      <c r="D86">
        <v>45</v>
      </c>
      <c r="E86">
        <f t="shared" si="24"/>
        <v>371.822916666667</v>
      </c>
      <c r="F86" s="4">
        <v>4</v>
      </c>
      <c r="G86">
        <f>E86-5.366*69</f>
        <v>1.56891666666672</v>
      </c>
      <c r="I86" t="s">
        <v>9</v>
      </c>
    </row>
    <row r="87" spans="1:9">
      <c r="A87" s="3">
        <v>43400</v>
      </c>
      <c r="B87">
        <f t="shared" si="14"/>
        <v>372</v>
      </c>
      <c r="C87">
        <v>18</v>
      </c>
      <c r="D87">
        <v>26</v>
      </c>
      <c r="E87">
        <f t="shared" si="24"/>
        <v>372.768055555556</v>
      </c>
      <c r="F87" s="4">
        <v>4.2</v>
      </c>
      <c r="G87">
        <f>E87-5.366*69</f>
        <v>2.51405555555561</v>
      </c>
      <c r="I87" t="s">
        <v>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workbookViewId="0">
      <selection activeCell="B15" sqref="B15"/>
    </sheetView>
  </sheetViews>
  <sheetFormatPr defaultColWidth="9" defaultRowHeight="13.5" outlineLevelCol="6"/>
  <cols>
    <col min="1" max="1" width="9.125"/>
    <col min="3" max="3" width="7" customWidth="1"/>
    <col min="4" max="4" width="5.75" customWidth="1"/>
    <col min="5" max="5" width="12.625"/>
    <col min="6" max="6" width="9.5" style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8</v>
      </c>
    </row>
    <row r="2" spans="1:7">
      <c r="A2" s="3">
        <v>43327</v>
      </c>
      <c r="B2">
        <v>0</v>
      </c>
      <c r="C2">
        <v>20</v>
      </c>
      <c r="D2">
        <v>28</v>
      </c>
      <c r="E2">
        <f t="shared" ref="E2:E16" si="0">(B2*1440+C2*60+D2)/1440</f>
        <v>0.852777777777778</v>
      </c>
      <c r="F2" s="1">
        <v>3.5</v>
      </c>
      <c r="G2">
        <v>2019</v>
      </c>
    </row>
    <row r="3" spans="1:6">
      <c r="A3" s="3">
        <v>43331</v>
      </c>
      <c r="B3">
        <f t="shared" ref="B3:B16" si="1">A3-A2+B2</f>
        <v>4</v>
      </c>
      <c r="C3">
        <v>19</v>
      </c>
      <c r="D3">
        <v>44</v>
      </c>
      <c r="E3">
        <f t="shared" si="0"/>
        <v>4.82222222222222</v>
      </c>
      <c r="F3" s="1">
        <v>3.4</v>
      </c>
    </row>
    <row r="4" spans="1:6">
      <c r="A4" s="3">
        <v>43339</v>
      </c>
      <c r="B4">
        <f t="shared" si="1"/>
        <v>12</v>
      </c>
      <c r="C4">
        <v>20</v>
      </c>
      <c r="D4">
        <v>22</v>
      </c>
      <c r="E4">
        <f t="shared" si="0"/>
        <v>12.8486111111111</v>
      </c>
      <c r="F4" s="1">
        <v>3.6</v>
      </c>
    </row>
    <row r="5" spans="1:6">
      <c r="A5" s="3">
        <v>43342</v>
      </c>
      <c r="B5">
        <f t="shared" si="1"/>
        <v>15</v>
      </c>
      <c r="C5">
        <v>20</v>
      </c>
      <c r="D5">
        <v>11</v>
      </c>
      <c r="E5">
        <f t="shared" si="0"/>
        <v>15.8409722222222</v>
      </c>
      <c r="F5" s="1">
        <v>3.8</v>
      </c>
    </row>
    <row r="6" spans="1:6">
      <c r="A6" s="3">
        <v>43347</v>
      </c>
      <c r="B6">
        <f t="shared" si="1"/>
        <v>20</v>
      </c>
      <c r="C6">
        <v>20</v>
      </c>
      <c r="D6">
        <v>2</v>
      </c>
      <c r="E6">
        <f t="shared" si="0"/>
        <v>20.8347222222222</v>
      </c>
      <c r="F6" s="1">
        <v>3.8</v>
      </c>
    </row>
    <row r="7" spans="1:6">
      <c r="A7" s="3">
        <v>43351</v>
      </c>
      <c r="B7">
        <f t="shared" si="1"/>
        <v>24</v>
      </c>
      <c r="C7">
        <v>19</v>
      </c>
      <c r="D7">
        <v>56</v>
      </c>
      <c r="E7">
        <f t="shared" si="0"/>
        <v>24.8305555555556</v>
      </c>
      <c r="F7" s="1">
        <v>3.7</v>
      </c>
    </row>
    <row r="8" spans="1:6">
      <c r="A8" s="3">
        <v>43367</v>
      </c>
      <c r="B8">
        <f t="shared" si="1"/>
        <v>40</v>
      </c>
      <c r="C8">
        <v>19</v>
      </c>
      <c r="D8">
        <v>10</v>
      </c>
      <c r="E8">
        <f t="shared" si="0"/>
        <v>40.7986111111111</v>
      </c>
      <c r="F8" s="1">
        <v>3.8</v>
      </c>
    </row>
    <row r="9" spans="1:6">
      <c r="A9" s="3">
        <v>43372</v>
      </c>
      <c r="B9">
        <f t="shared" si="1"/>
        <v>45</v>
      </c>
      <c r="C9">
        <v>22</v>
      </c>
      <c r="D9">
        <v>39</v>
      </c>
      <c r="E9">
        <f t="shared" si="0"/>
        <v>45.94375</v>
      </c>
      <c r="F9" s="1">
        <v>3.6</v>
      </c>
    </row>
    <row r="10" spans="1:6">
      <c r="A10" s="3">
        <v>43376</v>
      </c>
      <c r="B10">
        <f t="shared" si="1"/>
        <v>49</v>
      </c>
      <c r="C10">
        <v>20</v>
      </c>
      <c r="D10">
        <v>2</v>
      </c>
      <c r="E10">
        <f t="shared" si="0"/>
        <v>49.8347222222222</v>
      </c>
      <c r="F10" s="1">
        <v>3.5</v>
      </c>
    </row>
    <row r="11" spans="1:6">
      <c r="A11" s="3">
        <v>43380</v>
      </c>
      <c r="B11">
        <f t="shared" si="1"/>
        <v>53</v>
      </c>
      <c r="C11">
        <v>20</v>
      </c>
      <c r="D11">
        <v>24</v>
      </c>
      <c r="E11">
        <f t="shared" si="0"/>
        <v>53.85</v>
      </c>
      <c r="F11" s="1">
        <v>3.6</v>
      </c>
    </row>
    <row r="12" spans="1:6">
      <c r="A12" s="3">
        <v>43384</v>
      </c>
      <c r="B12">
        <f t="shared" si="1"/>
        <v>57</v>
      </c>
      <c r="C12">
        <v>22</v>
      </c>
      <c r="D12">
        <v>37</v>
      </c>
      <c r="E12">
        <f t="shared" si="0"/>
        <v>57.9423611111111</v>
      </c>
      <c r="F12" s="1">
        <v>3.6</v>
      </c>
    </row>
    <row r="13" spans="1:6">
      <c r="A13" s="3">
        <v>43392</v>
      </c>
      <c r="B13">
        <f t="shared" si="1"/>
        <v>65</v>
      </c>
      <c r="C13">
        <v>20</v>
      </c>
      <c r="D13">
        <v>44</v>
      </c>
      <c r="E13">
        <f t="shared" si="0"/>
        <v>65.8638888888889</v>
      </c>
      <c r="F13" s="1">
        <v>3.6</v>
      </c>
    </row>
    <row r="14" spans="1:6">
      <c r="A14" s="3">
        <v>43397</v>
      </c>
      <c r="B14">
        <f t="shared" si="1"/>
        <v>70</v>
      </c>
      <c r="C14">
        <v>23</v>
      </c>
      <c r="D14">
        <v>19</v>
      </c>
      <c r="E14">
        <f t="shared" si="0"/>
        <v>70.9715277777778</v>
      </c>
      <c r="F14" s="1">
        <v>3.7</v>
      </c>
    </row>
    <row r="15" spans="1:6">
      <c r="A15" s="3">
        <v>43400</v>
      </c>
      <c r="B15">
        <f t="shared" si="1"/>
        <v>73</v>
      </c>
      <c r="C15">
        <v>18</v>
      </c>
      <c r="D15">
        <v>26</v>
      </c>
      <c r="E15">
        <f t="shared" si="0"/>
        <v>73.7680555555555</v>
      </c>
      <c r="F15" s="1">
        <v>3.7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delta_cep</vt:lpstr>
      <vt:lpstr>mu_cep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Yong</dc:creator>
  <cp:lastModifiedBy>yhe</cp:lastModifiedBy>
  <dcterms:created xsi:type="dcterms:W3CDTF">2017-10-30T09:20:00Z</dcterms:created>
  <dcterms:modified xsi:type="dcterms:W3CDTF">2018-10-27T10:36:19Z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