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chauh\source\repos\Rovin\CitiCollege\"/>
    </mc:Choice>
  </mc:AlternateContent>
  <xr:revisionPtr revIDLastSave="0" documentId="13_ncr:1_{2CE94722-42C3-4A1A-8792-5A42064209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ortgage Calculator" sheetId="1" r:id="rId1"/>
    <sheet name="Amortization Table" sheetId="2" r:id="rId2"/>
  </sheets>
  <definedNames>
    <definedName name="ColumnTitle2">Amortization[[#Headers],['#]]</definedName>
    <definedName name="DurationOfLoan">'Mortgage Calculator'!$C$6</definedName>
    <definedName name="HeaderRow">ROW('Amortization Table'!$B$3:$J$3)</definedName>
    <definedName name="interest">'Amortization Table'!$E$4:$E$363</definedName>
    <definedName name="InterestRate">'Mortgage Calculator'!$C$5</definedName>
    <definedName name="LastRow">COUNTIF('Amortization Table'!$C$4:$C$363,"&gt;1")+HeaderRow</definedName>
    <definedName name="LoanAmount">'Mortgage Calculator'!$C$7</definedName>
    <definedName name="LoanIsGood">('Mortgage Calculator'!$C$5*'Mortgage Calculator'!$C$6*'Mortgage Calculator'!$C$7)&gt;0</definedName>
    <definedName name="LoanStart">'Mortgage Calculator'!$C$8</definedName>
    <definedName name="MonthlyLoanPayment">'Mortgage Calculator'!$E$4</definedName>
    <definedName name="NoPaymentsRemaining">'Amortization Table'!$J$4:$J$363</definedName>
    <definedName name="PaymentDurationIncreaseDecrease">INT(NPER(InterestRate/12,-MonthlyLoanPayment*VLOOKUP(PaymentPercentage,PaymentScenarios,2,FALSE),LoanAmount))</definedName>
    <definedName name="PercentageIncreaseDecrease">1-PaymentDurationIncreaseDecrease/DurationOfLoan</definedName>
    <definedName name="_xlnm.Print_Titles" localSheetId="1">'Amortization Table'!$3:$3</definedName>
    <definedName name="PropertyTaxAmount">'Mortgage Calculator'!$E$8</definedName>
    <definedName name="TitleRegion1..C8">'Mortgage Calculator'!$B$3</definedName>
    <definedName name="TitleRegion2..E8">'Mortgage Calculator'!$D$3</definedName>
    <definedName name="total_interest_paid">'Mortgage Calculator'!$E$7</definedName>
    <definedName name="total_loan_payment">'Amortization Table'!$E$4:$F$363</definedName>
    <definedName name="total_payments">'Amortization Table'!$H$4:$H$363</definedName>
    <definedName name="ValueOfHome">'Mortgage Calculator'!$C$4</definedName>
    <definedName name="ValuesEntered">IF(LoanAmount*(LEN(InterestRate)&gt;0)*DurationOfLoan*LoanStart*(LEN(PropertyTaxAmount)&gt;0)&gt;0,1,0)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E4" i="1" l="1"/>
  <c r="D4" i="2" l="1"/>
  <c r="D2" i="1" l="1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4" i="2" s="1"/>
  <c r="F4" i="2" l="1"/>
  <c r="I4" i="2" s="1"/>
  <c r="G4" i="2"/>
  <c r="E4" i="2"/>
  <c r="H4" i="2" l="1"/>
  <c r="C5" i="2"/>
  <c r="G5" i="2" l="1"/>
  <c r="D5" i="2"/>
  <c r="F5" i="2" s="1"/>
  <c r="I5" i="2" s="1"/>
  <c r="C6" i="2" l="1"/>
  <c r="D6" i="2" l="1"/>
  <c r="G6" i="2"/>
  <c r="F6" i="2" l="1"/>
  <c r="I6" i="2" s="1"/>
  <c r="C7" i="2" l="1"/>
  <c r="G7" i="2" l="1"/>
  <c r="D7" i="2"/>
  <c r="F7" i="2" l="1"/>
  <c r="I7" i="2" s="1"/>
  <c r="C8" i="2" s="1"/>
  <c r="D8" i="2" l="1"/>
  <c r="F8" i="2" s="1"/>
  <c r="I8" i="2" s="1"/>
  <c r="G8" i="2"/>
  <c r="C9" i="2" l="1"/>
  <c r="D9" i="2" l="1"/>
  <c r="G9" i="2"/>
  <c r="F9" i="2" l="1"/>
  <c r="I9" i="2" s="1"/>
  <c r="C10" i="2" l="1"/>
  <c r="D10" i="2" l="1"/>
  <c r="F10" i="2" s="1"/>
  <c r="I10" i="2" s="1"/>
  <c r="G10" i="2"/>
  <c r="C11" i="2" l="1"/>
  <c r="D11" i="2" l="1"/>
  <c r="G11" i="2"/>
  <c r="F11" i="2"/>
  <c r="I11" i="2" l="1"/>
  <c r="C12" i="2" l="1"/>
  <c r="D12" i="2" l="1"/>
  <c r="G12" i="2"/>
  <c r="F12" i="2" l="1"/>
  <c r="I12" i="2" s="1"/>
  <c r="C13" i="2" l="1"/>
  <c r="D13" i="2" l="1"/>
  <c r="F13" i="2" s="1"/>
  <c r="I13" i="2" s="1"/>
  <c r="C14" i="2" s="1"/>
  <c r="D14" i="2" s="1"/>
  <c r="G13" i="2"/>
  <c r="G14" i="2" l="1"/>
  <c r="F14" i="2"/>
  <c r="I14" i="2" s="1"/>
  <c r="C15" i="2" l="1"/>
  <c r="D15" i="2" l="1"/>
  <c r="F15" i="2" s="1"/>
  <c r="I15" i="2" s="1"/>
  <c r="G15" i="2"/>
  <c r="C16" i="2" l="1"/>
  <c r="G16" i="2" l="1"/>
  <c r="D16" i="2"/>
  <c r="F16" i="2" l="1"/>
  <c r="I16" i="2" s="1"/>
  <c r="C17" i="2" l="1"/>
  <c r="G17" i="2" l="1"/>
  <c r="D17" i="2"/>
  <c r="F17" i="2" l="1"/>
  <c r="I17" i="2" s="1"/>
  <c r="C18" i="2" l="1"/>
  <c r="G18" i="2" l="1"/>
  <c r="D18" i="2"/>
  <c r="F18" i="2" l="1"/>
  <c r="I18" i="2" s="1"/>
  <c r="C19" i="2" l="1"/>
  <c r="D19" i="2" l="1"/>
  <c r="F19" i="2" s="1"/>
  <c r="I19" i="2" s="1"/>
  <c r="G19" i="2"/>
  <c r="C20" i="2" l="1"/>
  <c r="G20" i="2" l="1"/>
  <c r="D20" i="2"/>
  <c r="F20" i="2" s="1"/>
  <c r="I20" i="2" s="1"/>
  <c r="C21" i="2" s="1"/>
  <c r="G21" i="2" l="1"/>
  <c r="D21" i="2"/>
  <c r="F21" i="2" l="1"/>
  <c r="I21" i="2" s="1"/>
  <c r="C22" i="2" l="1"/>
  <c r="D22" i="2" l="1"/>
  <c r="F22" i="2" s="1"/>
  <c r="I22" i="2" s="1"/>
  <c r="G22" i="2"/>
  <c r="C23" i="2" l="1"/>
  <c r="D23" i="2" l="1"/>
  <c r="G23" i="2"/>
  <c r="F23" i="2" l="1"/>
  <c r="I23" i="2" s="1"/>
  <c r="C24" i="2" l="1"/>
  <c r="D24" i="2" l="1"/>
  <c r="F24" i="2" s="1"/>
  <c r="I24" i="2" s="1"/>
  <c r="G24" i="2"/>
  <c r="C25" i="2" l="1"/>
  <c r="D25" i="2" l="1"/>
  <c r="G25" i="2"/>
  <c r="F25" i="2"/>
  <c r="I25" i="2" l="1"/>
  <c r="C26" i="2" l="1"/>
  <c r="D26" i="2" l="1"/>
  <c r="F26" i="2" s="1"/>
  <c r="G26" i="2"/>
  <c r="I26" i="2" l="1"/>
  <c r="C27" i="2" l="1"/>
  <c r="D27" i="2" l="1"/>
  <c r="F27" i="2" s="1"/>
  <c r="G27" i="2"/>
  <c r="I27" i="2" l="1"/>
  <c r="C28" i="2" l="1"/>
  <c r="D28" i="2" l="1"/>
  <c r="G28" i="2"/>
  <c r="F28" i="2" l="1"/>
  <c r="I28" i="2" s="1"/>
  <c r="C29" i="2" l="1"/>
  <c r="D29" i="2" l="1"/>
  <c r="F29" i="2" s="1"/>
  <c r="G29" i="2"/>
  <c r="I29" i="2" l="1"/>
  <c r="C30" i="2" l="1"/>
  <c r="D30" i="2" l="1"/>
  <c r="G30" i="2"/>
  <c r="F30" i="2" l="1"/>
  <c r="I30" i="2" s="1"/>
  <c r="C31" i="2" l="1"/>
  <c r="G31" i="2" l="1"/>
  <c r="D31" i="2"/>
  <c r="F31" i="2" l="1"/>
  <c r="I31" i="2" s="1"/>
  <c r="C32" i="2" l="1"/>
  <c r="D32" i="2" l="1"/>
  <c r="G32" i="2"/>
  <c r="F32" i="2" l="1"/>
  <c r="I32" i="2" s="1"/>
  <c r="C33" i="2" l="1"/>
  <c r="D33" i="2" l="1"/>
  <c r="F33" i="2" s="1"/>
  <c r="I33" i="2" s="1"/>
  <c r="G33" i="2"/>
  <c r="C34" i="2" l="1"/>
  <c r="D34" i="2" l="1"/>
  <c r="F34" i="2" s="1"/>
  <c r="G34" i="2"/>
  <c r="I34" i="2" l="1"/>
  <c r="C35" i="2" l="1"/>
  <c r="D35" i="2" l="1"/>
  <c r="G35" i="2"/>
  <c r="F35" i="2" l="1"/>
  <c r="I35" i="2" s="1"/>
  <c r="C36" i="2" l="1"/>
  <c r="D36" i="2" l="1"/>
  <c r="F36" i="2" s="1"/>
  <c r="G36" i="2"/>
  <c r="I36" i="2" l="1"/>
  <c r="C37" i="2" l="1"/>
  <c r="D37" i="2" l="1"/>
  <c r="G37" i="2"/>
  <c r="F37" i="2" l="1"/>
  <c r="I37" i="2" s="1"/>
  <c r="C38" i="2" l="1"/>
  <c r="D38" i="2" l="1"/>
  <c r="G38" i="2"/>
  <c r="F38" i="2" l="1"/>
  <c r="I38" i="2" s="1"/>
  <c r="C39" i="2" l="1"/>
  <c r="G39" i="2" l="1"/>
  <c r="D39" i="2"/>
  <c r="F39" i="2" s="1"/>
  <c r="I39" i="2" s="1"/>
  <c r="C40" i="2" l="1"/>
  <c r="D40" i="2" l="1"/>
  <c r="F40" i="2"/>
  <c r="I40" i="2" s="1"/>
  <c r="G40" i="2"/>
  <c r="C41" i="2" l="1"/>
  <c r="D41" i="2" l="1"/>
  <c r="G41" i="2"/>
  <c r="F41" i="2" l="1"/>
  <c r="I41" i="2" s="1"/>
  <c r="C42" i="2" l="1"/>
  <c r="D42" i="2" l="1"/>
  <c r="F42" i="2" s="1"/>
  <c r="G42" i="2"/>
  <c r="I42" i="2" l="1"/>
  <c r="C43" i="2" l="1"/>
  <c r="D43" i="2" l="1"/>
  <c r="G43" i="2"/>
  <c r="F43" i="2" l="1"/>
  <c r="I43" i="2" s="1"/>
  <c r="C44" i="2" l="1"/>
  <c r="D44" i="2" l="1"/>
  <c r="F44" i="2" s="1"/>
  <c r="G44" i="2"/>
  <c r="I44" i="2" l="1"/>
  <c r="C45" i="2" l="1"/>
  <c r="D45" i="2" l="1"/>
  <c r="G45" i="2"/>
  <c r="F45" i="2" l="1"/>
  <c r="I45" i="2" s="1"/>
  <c r="C46" i="2" l="1"/>
  <c r="D46" i="2" l="1"/>
  <c r="G46" i="2"/>
  <c r="F46" i="2" l="1"/>
  <c r="I46" i="2" s="1"/>
  <c r="C47" i="2" l="1"/>
  <c r="D47" i="2" l="1"/>
  <c r="G47" i="2"/>
  <c r="F47" i="2" l="1"/>
  <c r="I47" i="2" s="1"/>
  <c r="C48" i="2" l="1"/>
  <c r="G48" i="2" l="1"/>
  <c r="D48" i="2"/>
  <c r="F48" i="2" l="1"/>
  <c r="I48" i="2" s="1"/>
  <c r="C49" i="2" l="1"/>
  <c r="D49" i="2" l="1"/>
  <c r="F49" i="2" s="1"/>
  <c r="I49" i="2" s="1"/>
  <c r="G49" i="2"/>
  <c r="C50" i="2" l="1"/>
  <c r="G50" i="2" s="1"/>
  <c r="D50" i="2" l="1"/>
  <c r="F50" i="2" s="1"/>
  <c r="I50" i="2" s="1"/>
  <c r="C51" i="2" l="1"/>
  <c r="D51" i="2" l="1"/>
  <c r="G51" i="2"/>
  <c r="F51" i="2" l="1"/>
  <c r="I51" i="2" s="1"/>
  <c r="C52" i="2" l="1"/>
  <c r="D52" i="2" l="1"/>
  <c r="F52" i="2" s="1"/>
  <c r="I52" i="2" s="1"/>
  <c r="G52" i="2"/>
  <c r="C53" i="2" l="1"/>
  <c r="D53" i="2" l="1"/>
  <c r="G53" i="2"/>
  <c r="F53" i="2" l="1"/>
  <c r="I53" i="2" s="1"/>
  <c r="C54" i="2" l="1"/>
  <c r="D54" i="2" l="1"/>
  <c r="F54" i="2"/>
  <c r="I54" i="2" s="1"/>
  <c r="G54" i="2"/>
  <c r="C55" i="2" l="1"/>
  <c r="D55" i="2" l="1"/>
  <c r="F55" i="2" s="1"/>
  <c r="I55" i="2" s="1"/>
  <c r="G55" i="2"/>
  <c r="C56" i="2" l="1"/>
  <c r="D56" i="2" l="1"/>
  <c r="F56" i="2" s="1"/>
  <c r="G56" i="2"/>
  <c r="I56" i="2" l="1"/>
  <c r="C57" i="2" l="1"/>
  <c r="D57" i="2" l="1"/>
  <c r="G57" i="2"/>
  <c r="F57" i="2" l="1"/>
  <c r="I57" i="2" s="1"/>
  <c r="C58" i="2" l="1"/>
  <c r="D58" i="2" l="1"/>
  <c r="G58" i="2"/>
  <c r="F58" i="2" l="1"/>
  <c r="I58" i="2" s="1"/>
  <c r="C59" i="2" l="1"/>
  <c r="D59" i="2" l="1"/>
  <c r="G59" i="2"/>
  <c r="F59" i="2" l="1"/>
  <c r="I59" i="2" s="1"/>
  <c r="C60" i="2" l="1"/>
  <c r="G60" i="2" l="1"/>
  <c r="D60" i="2"/>
  <c r="F60" i="2" s="1"/>
  <c r="I60" i="2" s="1"/>
  <c r="C61" i="2" l="1"/>
  <c r="D61" i="2" l="1"/>
  <c r="F61" i="2" s="1"/>
  <c r="I61" i="2" s="1"/>
  <c r="G61" i="2"/>
  <c r="C62" i="2" l="1"/>
  <c r="D62" i="2" l="1"/>
  <c r="F62" i="2" s="1"/>
  <c r="G62" i="2"/>
  <c r="I62" i="2" l="1"/>
  <c r="C63" i="2" l="1"/>
  <c r="D63" i="2" l="1"/>
  <c r="F63" i="2" s="1"/>
  <c r="G63" i="2"/>
  <c r="I63" i="2" l="1"/>
  <c r="C64" i="2" l="1"/>
  <c r="D64" i="2" l="1"/>
  <c r="G64" i="2"/>
  <c r="F64" i="2"/>
  <c r="I64" i="2" l="1"/>
  <c r="C65" i="2" l="1"/>
  <c r="D65" i="2" l="1"/>
  <c r="G65" i="2"/>
  <c r="F65" i="2" l="1"/>
  <c r="I65" i="2" s="1"/>
  <c r="C66" i="2" l="1"/>
  <c r="D66" i="2" l="1"/>
  <c r="G66" i="2"/>
  <c r="F66" i="2" l="1"/>
  <c r="I66" i="2" s="1"/>
  <c r="C67" i="2" l="1"/>
  <c r="D67" i="2" l="1"/>
  <c r="F67" i="2" s="1"/>
  <c r="I67" i="2" s="1"/>
  <c r="G67" i="2"/>
  <c r="C68" i="2" l="1"/>
  <c r="D68" i="2" l="1"/>
  <c r="F68" i="2" s="1"/>
  <c r="I68" i="2" s="1"/>
  <c r="G68" i="2"/>
  <c r="C69" i="2" l="1"/>
  <c r="D69" i="2" l="1"/>
  <c r="G69" i="2"/>
  <c r="F69" i="2"/>
  <c r="I69" i="2" s="1"/>
  <c r="C70" i="2" l="1"/>
  <c r="D70" i="2" l="1"/>
  <c r="F70" i="2" s="1"/>
  <c r="I70" i="2" s="1"/>
  <c r="G70" i="2"/>
  <c r="C71" i="2" l="1"/>
  <c r="G71" i="2" s="1"/>
  <c r="D71" i="2" l="1"/>
  <c r="F71" i="2" s="1"/>
  <c r="I71" i="2" s="1"/>
  <c r="C72" i="2" l="1"/>
  <c r="G72" i="2" s="1"/>
  <c r="D72" i="2" l="1"/>
  <c r="F72" i="2" s="1"/>
  <c r="I72" i="2" s="1"/>
  <c r="C73" i="2" l="1"/>
  <c r="D73" i="2" l="1"/>
  <c r="F73" i="2" s="1"/>
  <c r="I73" i="2" s="1"/>
  <c r="G73" i="2"/>
  <c r="C74" i="2" l="1"/>
  <c r="D74" i="2" l="1"/>
  <c r="F74" i="2" s="1"/>
  <c r="I74" i="2" s="1"/>
  <c r="G74" i="2"/>
  <c r="C75" i="2" l="1"/>
  <c r="D75" i="2" l="1"/>
  <c r="G75" i="2"/>
  <c r="F75" i="2" l="1"/>
  <c r="I75" i="2" s="1"/>
  <c r="C76" i="2" l="1"/>
  <c r="G76" i="2" l="1"/>
  <c r="D76" i="2"/>
  <c r="F76" i="2" s="1"/>
  <c r="I76" i="2" s="1"/>
  <c r="C77" i="2" l="1"/>
  <c r="D77" i="2" l="1"/>
  <c r="F77" i="2"/>
  <c r="I77" i="2" s="1"/>
  <c r="G77" i="2"/>
  <c r="C78" i="2" l="1"/>
  <c r="D78" i="2" l="1"/>
  <c r="G78" i="2"/>
  <c r="F78" i="2" l="1"/>
  <c r="I78" i="2" s="1"/>
  <c r="C79" i="2" l="1"/>
  <c r="D79" i="2" l="1"/>
  <c r="F79" i="2"/>
  <c r="G79" i="2"/>
  <c r="I79" i="2" l="1"/>
  <c r="C80" i="2" s="1"/>
  <c r="D80" i="2" l="1"/>
  <c r="G80" i="2"/>
  <c r="F80" i="2" l="1"/>
  <c r="I80" i="2" s="1"/>
  <c r="C81" i="2" l="1"/>
  <c r="D81" i="2" l="1"/>
  <c r="F81" i="2" s="1"/>
  <c r="I81" i="2" s="1"/>
  <c r="G81" i="2"/>
  <c r="C82" i="2" l="1"/>
  <c r="G82" i="2" l="1"/>
  <c r="D82" i="2"/>
  <c r="F82" i="2" l="1"/>
  <c r="I82" i="2" s="1"/>
  <c r="C83" i="2" l="1"/>
  <c r="D83" i="2" l="1"/>
  <c r="F83" i="2" s="1"/>
  <c r="I83" i="2" s="1"/>
  <c r="G83" i="2"/>
  <c r="C84" i="2" l="1"/>
  <c r="G84" i="2" l="1"/>
  <c r="D84" i="2"/>
  <c r="F84" i="2" l="1"/>
  <c r="I84" i="2" s="1"/>
  <c r="C85" i="2" l="1"/>
  <c r="G85" i="2" l="1"/>
  <c r="D85" i="2"/>
  <c r="F85" i="2" s="1"/>
  <c r="I85" i="2" l="1"/>
  <c r="C86" i="2" l="1"/>
  <c r="D86" i="2" l="1"/>
  <c r="F86" i="2" s="1"/>
  <c r="I86" i="2" s="1"/>
  <c r="G86" i="2"/>
  <c r="C87" i="2" l="1"/>
  <c r="D87" i="2" l="1"/>
  <c r="G87" i="2"/>
  <c r="F87" i="2" l="1"/>
  <c r="I87" i="2" s="1"/>
  <c r="C88" i="2" l="1"/>
  <c r="G88" i="2" l="1"/>
  <c r="D88" i="2"/>
  <c r="F88" i="2" l="1"/>
  <c r="I88" i="2" s="1"/>
  <c r="C89" i="2" l="1"/>
  <c r="D89" i="2" l="1"/>
  <c r="F89" i="2" s="1"/>
  <c r="G89" i="2"/>
  <c r="I89" i="2" l="1"/>
  <c r="C90" i="2" l="1"/>
  <c r="D90" i="2" l="1"/>
  <c r="F90" i="2" s="1"/>
  <c r="I90" i="2" s="1"/>
  <c r="G90" i="2"/>
  <c r="C91" i="2" l="1"/>
  <c r="G91" i="2" l="1"/>
  <c r="D91" i="2"/>
  <c r="F91" i="2" l="1"/>
  <c r="I91" i="2" s="1"/>
  <c r="C92" i="2" l="1"/>
  <c r="D92" i="2" l="1"/>
  <c r="F92" i="2" s="1"/>
  <c r="I92" i="2" s="1"/>
  <c r="G92" i="2"/>
  <c r="C93" i="2" l="1"/>
  <c r="D93" i="2" l="1"/>
  <c r="F93" i="2" s="1"/>
  <c r="I93" i="2" s="1"/>
  <c r="G93" i="2"/>
  <c r="C94" i="2" l="1"/>
  <c r="D94" i="2" l="1"/>
  <c r="F94" i="2" s="1"/>
  <c r="I94" i="2" s="1"/>
  <c r="G94" i="2"/>
  <c r="C95" i="2" l="1"/>
  <c r="D95" i="2" l="1"/>
  <c r="F95" i="2"/>
  <c r="I95" i="2" s="1"/>
  <c r="G95" i="2"/>
  <c r="C96" i="2" l="1"/>
  <c r="D96" i="2" l="1"/>
  <c r="F96" i="2" s="1"/>
  <c r="I96" i="2" s="1"/>
  <c r="G96" i="2"/>
  <c r="C97" i="2" l="1"/>
  <c r="G97" i="2" l="1"/>
  <c r="D97" i="2"/>
  <c r="F97" i="2" l="1"/>
  <c r="I97" i="2" s="1"/>
  <c r="C98" i="2" l="1"/>
  <c r="G98" i="2" l="1"/>
  <c r="D98" i="2"/>
  <c r="F98" i="2" l="1"/>
  <c r="I98" i="2" s="1"/>
  <c r="C99" i="2" l="1"/>
  <c r="D99" i="2" l="1"/>
  <c r="F99" i="2" s="1"/>
  <c r="I99" i="2" s="1"/>
  <c r="G99" i="2"/>
  <c r="C100" i="2" l="1"/>
  <c r="G100" i="2" l="1"/>
  <c r="D100" i="2"/>
  <c r="F100" i="2" l="1"/>
  <c r="I100" i="2" s="1"/>
  <c r="C101" i="2" l="1"/>
  <c r="G101" i="2" l="1"/>
  <c r="D101" i="2"/>
  <c r="F101" i="2" s="1"/>
  <c r="I101" i="2" s="1"/>
  <c r="C102" i="2" l="1"/>
  <c r="D102" i="2" l="1"/>
  <c r="F102" i="2" s="1"/>
  <c r="I102" i="2" s="1"/>
  <c r="G102" i="2"/>
  <c r="C103" i="2" l="1"/>
  <c r="D103" i="2" l="1"/>
  <c r="F103" i="2" s="1"/>
  <c r="I103" i="2" s="1"/>
  <c r="G103" i="2"/>
  <c r="C104" i="2" l="1"/>
  <c r="G104" i="2" l="1"/>
  <c r="D104" i="2"/>
  <c r="F104" i="2" l="1"/>
  <c r="I104" i="2" s="1"/>
  <c r="C105" i="2" l="1"/>
  <c r="G105" i="2" l="1"/>
  <c r="D105" i="2"/>
  <c r="F105" i="2" s="1"/>
  <c r="I105" i="2" s="1"/>
  <c r="C106" i="2" l="1"/>
  <c r="D106" i="2" l="1"/>
  <c r="F106" i="2" s="1"/>
  <c r="I106" i="2" s="1"/>
  <c r="G106" i="2"/>
  <c r="C107" i="2" l="1"/>
  <c r="D107" i="2" l="1"/>
  <c r="F107" i="2" s="1"/>
  <c r="I107" i="2" s="1"/>
  <c r="C108" i="2" s="1"/>
  <c r="G107" i="2"/>
  <c r="D108" i="2" l="1"/>
  <c r="G108" i="2"/>
  <c r="F108" i="2" l="1"/>
  <c r="I108" i="2" s="1"/>
  <c r="C109" i="2" l="1"/>
  <c r="D109" i="2" l="1"/>
  <c r="G109" i="2"/>
  <c r="F109" i="2"/>
  <c r="I109" i="2" s="1"/>
  <c r="C110" i="2" l="1"/>
  <c r="G110" i="2" l="1"/>
  <c r="D110" i="2"/>
  <c r="F110" i="2" s="1"/>
  <c r="I110" i="2" s="1"/>
  <c r="C111" i="2" l="1"/>
  <c r="D111" i="2" l="1"/>
  <c r="G111" i="2"/>
  <c r="F111" i="2"/>
  <c r="I111" i="2" s="1"/>
  <c r="C112" i="2" l="1"/>
  <c r="D112" i="2" l="1"/>
  <c r="F112" i="2"/>
  <c r="I112" i="2" s="1"/>
  <c r="G112" i="2"/>
  <c r="C113" i="2" l="1"/>
  <c r="D113" i="2" l="1"/>
  <c r="F113" i="2" s="1"/>
  <c r="G113" i="2"/>
  <c r="I113" i="2" l="1"/>
  <c r="C114" i="2" l="1"/>
  <c r="D114" i="2" l="1"/>
  <c r="G114" i="2"/>
  <c r="F114" i="2" l="1"/>
  <c r="I114" i="2" s="1"/>
  <c r="C115" i="2" l="1"/>
  <c r="D115" i="2" l="1"/>
  <c r="G115" i="2"/>
  <c r="F115" i="2" l="1"/>
  <c r="I115" i="2" s="1"/>
  <c r="C116" i="2" l="1"/>
  <c r="D116" i="2" l="1"/>
  <c r="F116" i="2" s="1"/>
  <c r="I116" i="2" s="1"/>
  <c r="G116" i="2"/>
  <c r="C117" i="2" l="1"/>
  <c r="D117" i="2" l="1"/>
  <c r="F117" i="2" s="1"/>
  <c r="I117" i="2" s="1"/>
  <c r="G117" i="2"/>
  <c r="C118" i="2" l="1"/>
  <c r="D118" i="2" l="1"/>
  <c r="G118" i="2"/>
  <c r="F118" i="2" l="1"/>
  <c r="I118" i="2" s="1"/>
  <c r="C119" i="2" l="1"/>
  <c r="G119" i="2" l="1"/>
  <c r="D119" i="2"/>
  <c r="F119" i="2" l="1"/>
  <c r="I119" i="2" s="1"/>
  <c r="C120" i="2" l="1"/>
  <c r="G120" i="2" l="1"/>
  <c r="D120" i="2"/>
  <c r="F120" i="2" s="1"/>
  <c r="I120" i="2" s="1"/>
  <c r="C121" i="2" l="1"/>
  <c r="G121" i="2" s="1"/>
  <c r="D121" i="2" l="1"/>
  <c r="F121" i="2" s="1"/>
  <c r="I121" i="2" s="1"/>
  <c r="C122" i="2" l="1"/>
  <c r="D122" i="2" l="1"/>
  <c r="F122" i="2" s="1"/>
  <c r="I122" i="2" s="1"/>
  <c r="G122" i="2"/>
  <c r="C123" i="2" l="1"/>
  <c r="D123" i="2" l="1"/>
  <c r="F123" i="2" s="1"/>
  <c r="I123" i="2" s="1"/>
  <c r="G123" i="2"/>
  <c r="C124" i="2" l="1"/>
  <c r="G124" i="2" l="1"/>
  <c r="D124" i="2"/>
  <c r="F124" i="2" l="1"/>
  <c r="I124" i="2" s="1"/>
  <c r="C125" i="2" l="1"/>
  <c r="G125" i="2" l="1"/>
  <c r="D125" i="2"/>
  <c r="F125" i="2" s="1"/>
  <c r="I125" i="2" l="1"/>
  <c r="C126" i="2" l="1"/>
  <c r="D126" i="2" l="1"/>
  <c r="G126" i="2"/>
  <c r="F126" i="2"/>
  <c r="I126" i="2" s="1"/>
  <c r="C127" i="2" l="1"/>
  <c r="D127" i="2" l="1"/>
  <c r="G127" i="2"/>
  <c r="F127" i="2" l="1"/>
  <c r="I127" i="2" s="1"/>
  <c r="C128" i="2" l="1"/>
  <c r="D128" i="2" l="1"/>
  <c r="F128" i="2" s="1"/>
  <c r="G128" i="2"/>
  <c r="I128" i="2" l="1"/>
  <c r="C129" i="2" l="1"/>
  <c r="D129" i="2" l="1"/>
  <c r="F129" i="2" s="1"/>
  <c r="I129" i="2" s="1"/>
  <c r="G129" i="2"/>
  <c r="C130" i="2" l="1"/>
  <c r="D130" i="2" l="1"/>
  <c r="G130" i="2"/>
  <c r="F130" i="2" l="1"/>
  <c r="I130" i="2" s="1"/>
  <c r="C131" i="2" l="1"/>
  <c r="G131" i="2" l="1"/>
  <c r="D131" i="2"/>
  <c r="F131" i="2" l="1"/>
  <c r="I131" i="2" s="1"/>
  <c r="C132" i="2" l="1"/>
  <c r="G132" i="2" l="1"/>
  <c r="D132" i="2"/>
  <c r="F132" i="2" l="1"/>
  <c r="I132" i="2" s="1"/>
  <c r="C133" i="2" l="1"/>
  <c r="D133" i="2" l="1"/>
  <c r="G133" i="2"/>
  <c r="F133" i="2" l="1"/>
  <c r="I133" i="2" s="1"/>
  <c r="C134" i="2" l="1"/>
  <c r="G134" i="2" l="1"/>
  <c r="D134" i="2"/>
  <c r="F134" i="2" s="1"/>
  <c r="I134" i="2" s="1"/>
  <c r="C135" i="2" l="1"/>
  <c r="D135" i="2" l="1"/>
  <c r="G135" i="2"/>
  <c r="F135" i="2" l="1"/>
  <c r="I135" i="2" s="1"/>
  <c r="C136" i="2" l="1"/>
  <c r="D136" i="2" l="1"/>
  <c r="F136" i="2" s="1"/>
  <c r="I136" i="2" s="1"/>
  <c r="G136" i="2"/>
  <c r="C137" i="2" l="1"/>
  <c r="D137" i="2" l="1"/>
  <c r="F137" i="2" s="1"/>
  <c r="I137" i="2" s="1"/>
  <c r="G137" i="2"/>
  <c r="C138" i="2" l="1"/>
  <c r="D138" i="2" l="1"/>
  <c r="F138" i="2" s="1"/>
  <c r="G138" i="2"/>
  <c r="I138" i="2" l="1"/>
  <c r="C139" i="2" l="1"/>
  <c r="D139" i="2" l="1"/>
  <c r="F139" i="2" s="1"/>
  <c r="I139" i="2" s="1"/>
  <c r="G139" i="2"/>
  <c r="C140" i="2" l="1"/>
  <c r="D140" i="2" l="1"/>
  <c r="G140" i="2"/>
  <c r="F140" i="2" l="1"/>
  <c r="I140" i="2" s="1"/>
  <c r="C141" i="2" l="1"/>
  <c r="D141" i="2" l="1"/>
  <c r="G141" i="2"/>
  <c r="F141" i="2" l="1"/>
  <c r="I141" i="2" s="1"/>
  <c r="C142" i="2" l="1"/>
  <c r="D142" i="2" l="1"/>
  <c r="G142" i="2"/>
  <c r="F142" i="2" l="1"/>
  <c r="I142" i="2" s="1"/>
  <c r="C143" i="2" l="1"/>
  <c r="D143" i="2" l="1"/>
  <c r="G143" i="2"/>
  <c r="F143" i="2" l="1"/>
  <c r="I143" i="2" s="1"/>
  <c r="C144" i="2" l="1"/>
  <c r="D144" i="2" l="1"/>
  <c r="F144" i="2" s="1"/>
  <c r="G144" i="2"/>
  <c r="I144" i="2" l="1"/>
  <c r="C145" i="2" l="1"/>
  <c r="D145" i="2" l="1"/>
  <c r="G145" i="2"/>
  <c r="F145" i="2" l="1"/>
  <c r="I145" i="2" s="1"/>
  <c r="C146" i="2" l="1"/>
  <c r="D146" i="2" l="1"/>
  <c r="F146" i="2" s="1"/>
  <c r="I146" i="2" s="1"/>
  <c r="G146" i="2"/>
  <c r="C147" i="2" l="1"/>
  <c r="D147" i="2" l="1"/>
  <c r="G147" i="2"/>
  <c r="F147" i="2" l="1"/>
  <c r="I147" i="2" s="1"/>
  <c r="C148" i="2" l="1"/>
  <c r="D148" i="2" l="1"/>
  <c r="F148" i="2" s="1"/>
  <c r="G148" i="2"/>
  <c r="I148" i="2" l="1"/>
  <c r="C149" i="2" l="1"/>
  <c r="D149" i="2" l="1"/>
  <c r="G149" i="2"/>
  <c r="F149" i="2" l="1"/>
  <c r="I149" i="2" s="1"/>
  <c r="C150" i="2" l="1"/>
  <c r="D150" i="2" l="1"/>
  <c r="G150" i="2"/>
  <c r="F150" i="2" l="1"/>
  <c r="I150" i="2" s="1"/>
  <c r="C151" i="2" l="1"/>
  <c r="D151" i="2" l="1"/>
  <c r="F151" i="2" s="1"/>
  <c r="G151" i="2"/>
  <c r="I151" i="2" l="1"/>
  <c r="C152" i="2" l="1"/>
  <c r="D152" i="2" l="1"/>
  <c r="G152" i="2"/>
  <c r="F152" i="2" l="1"/>
  <c r="I152" i="2" s="1"/>
  <c r="C153" i="2" l="1"/>
  <c r="D153" i="2" l="1"/>
  <c r="G153" i="2"/>
  <c r="F153" i="2" l="1"/>
  <c r="I153" i="2" s="1"/>
  <c r="C154" i="2" l="1"/>
  <c r="G154" i="2" l="1"/>
  <c r="D154" i="2"/>
  <c r="F154" i="2" l="1"/>
  <c r="I154" i="2" s="1"/>
  <c r="C155" i="2" l="1"/>
  <c r="G155" i="2" l="1"/>
  <c r="D155" i="2"/>
  <c r="F155" i="2" s="1"/>
  <c r="I155" i="2" s="1"/>
  <c r="C156" i="2" l="1"/>
  <c r="G156" i="2" l="1"/>
  <c r="D156" i="2"/>
  <c r="F156" i="2" s="1"/>
  <c r="I156" i="2" s="1"/>
  <c r="C157" i="2" l="1"/>
  <c r="D157" i="2" l="1"/>
  <c r="F157" i="2" s="1"/>
  <c r="I157" i="2" s="1"/>
  <c r="C158" i="2" s="1"/>
  <c r="G157" i="2"/>
  <c r="D158" i="2" l="1"/>
  <c r="F158" i="2" s="1"/>
  <c r="I158" i="2" s="1"/>
  <c r="G158" i="2"/>
  <c r="C159" i="2" l="1"/>
  <c r="G159" i="2" l="1"/>
  <c r="D159" i="2"/>
  <c r="F159" i="2" s="1"/>
  <c r="I159" i="2" s="1"/>
  <c r="C160" i="2" l="1"/>
  <c r="D160" i="2" l="1"/>
  <c r="F160" i="2" s="1"/>
  <c r="I160" i="2" s="1"/>
  <c r="G160" i="2"/>
  <c r="C161" i="2" l="1"/>
  <c r="D161" i="2" l="1"/>
  <c r="G161" i="2"/>
  <c r="F161" i="2" l="1"/>
  <c r="I161" i="2" s="1"/>
  <c r="C162" i="2" l="1"/>
  <c r="D162" i="2" l="1"/>
  <c r="G162" i="2"/>
  <c r="F162" i="2" l="1"/>
  <c r="I162" i="2" s="1"/>
  <c r="C163" i="2" l="1"/>
  <c r="G163" i="2" l="1"/>
  <c r="D163" i="2"/>
  <c r="F163" i="2" l="1"/>
  <c r="I163" i="2" s="1"/>
  <c r="C164" i="2" l="1"/>
  <c r="G164" i="2" l="1"/>
  <c r="D164" i="2"/>
  <c r="F164" i="2" l="1"/>
  <c r="I164" i="2" s="1"/>
  <c r="C165" i="2" l="1"/>
  <c r="G165" i="2" l="1"/>
  <c r="D165" i="2"/>
  <c r="F165" i="2" l="1"/>
  <c r="I165" i="2" s="1"/>
  <c r="C166" i="2" l="1"/>
  <c r="D166" i="2" l="1"/>
  <c r="F166" i="2" s="1"/>
  <c r="I166" i="2" s="1"/>
  <c r="G166" i="2"/>
  <c r="C167" i="2" l="1"/>
  <c r="G167" i="2" s="1"/>
  <c r="D167" i="2" l="1"/>
  <c r="F167" i="2"/>
  <c r="I167" i="2" s="1"/>
  <c r="C168" i="2" l="1"/>
  <c r="D168" i="2" l="1"/>
  <c r="F168" i="2" s="1"/>
  <c r="I168" i="2" s="1"/>
  <c r="G168" i="2"/>
  <c r="C169" i="2" l="1"/>
  <c r="D169" i="2" l="1"/>
  <c r="F169" i="2"/>
  <c r="G169" i="2"/>
  <c r="I169" i="2" l="1"/>
  <c r="C170" i="2" l="1"/>
  <c r="D170" i="2" l="1"/>
  <c r="G170" i="2"/>
  <c r="F170" i="2" l="1"/>
  <c r="I170" i="2" s="1"/>
  <c r="C171" i="2" l="1"/>
  <c r="D171" i="2" l="1"/>
  <c r="F171" i="2" s="1"/>
  <c r="I171" i="2" s="1"/>
  <c r="G171" i="2"/>
  <c r="C172" i="2" l="1"/>
  <c r="D172" i="2" l="1"/>
  <c r="G172" i="2"/>
  <c r="F172" i="2" l="1"/>
  <c r="I172" i="2" s="1"/>
  <c r="C173" i="2" l="1"/>
  <c r="D173" i="2" l="1"/>
  <c r="G173" i="2"/>
  <c r="F173" i="2" l="1"/>
  <c r="I173" i="2" s="1"/>
  <c r="C174" i="2" l="1"/>
  <c r="D174" i="2" l="1"/>
  <c r="F174" i="2" s="1"/>
  <c r="I174" i="2" s="1"/>
  <c r="G174" i="2"/>
  <c r="C175" i="2" l="1"/>
  <c r="D175" i="2" l="1"/>
  <c r="G175" i="2"/>
  <c r="F175" i="2"/>
  <c r="I175" i="2" l="1"/>
  <c r="C176" i="2" l="1"/>
  <c r="D176" i="2" l="1"/>
  <c r="G176" i="2"/>
  <c r="F176" i="2" l="1"/>
  <c r="I176" i="2" s="1"/>
  <c r="C177" i="2" l="1"/>
  <c r="D177" i="2" l="1"/>
  <c r="G177" i="2"/>
  <c r="F177" i="2" l="1"/>
  <c r="I177" i="2" s="1"/>
  <c r="C178" i="2" l="1"/>
  <c r="D178" i="2" l="1"/>
  <c r="G178" i="2"/>
  <c r="F178" i="2" l="1"/>
  <c r="I178" i="2" s="1"/>
  <c r="C179" i="2" l="1"/>
  <c r="G179" i="2" l="1"/>
  <c r="D179" i="2"/>
  <c r="F179" i="2" l="1"/>
  <c r="I179" i="2" s="1"/>
  <c r="C180" i="2" l="1"/>
  <c r="G180" i="2" l="1"/>
  <c r="D180" i="2"/>
  <c r="F180" i="2" s="1"/>
  <c r="I180" i="2" l="1"/>
  <c r="C181" i="2"/>
  <c r="D181" i="2" l="1"/>
  <c r="F181" i="2"/>
  <c r="I181" i="2" s="1"/>
  <c r="G181" i="2"/>
  <c r="C182" i="2" l="1"/>
  <c r="D182" i="2" l="1"/>
  <c r="F182" i="2" s="1"/>
  <c r="G182" i="2"/>
  <c r="I182" i="2" l="1"/>
  <c r="C183" i="2" l="1"/>
  <c r="D183" i="2" l="1"/>
  <c r="F183" i="2" s="1"/>
  <c r="I183" i="2" s="1"/>
  <c r="G183" i="2"/>
  <c r="C184" i="2" l="1"/>
  <c r="D184" i="2" l="1"/>
  <c r="F184" i="2" s="1"/>
  <c r="G184" i="2"/>
  <c r="I184" i="2" l="1"/>
  <c r="C185" i="2" l="1"/>
  <c r="D185" i="2" l="1"/>
  <c r="F185" i="2"/>
  <c r="G185" i="2"/>
  <c r="I185" i="2" l="1"/>
  <c r="C186" i="2" l="1"/>
  <c r="D186" i="2" l="1"/>
  <c r="F186" i="2" s="1"/>
  <c r="G186" i="2"/>
  <c r="I186" i="2" l="1"/>
  <c r="C187" i="2" l="1"/>
  <c r="D187" i="2" l="1"/>
  <c r="F187" i="2"/>
  <c r="I187" i="2" s="1"/>
  <c r="G187" i="2"/>
  <c r="C188" i="2" l="1"/>
  <c r="D188" i="2" l="1"/>
  <c r="F188" i="2" s="1"/>
  <c r="G188" i="2"/>
  <c r="I188" i="2" l="1"/>
  <c r="C189" i="2" l="1"/>
  <c r="D189" i="2" l="1"/>
  <c r="G189" i="2"/>
  <c r="F189" i="2" l="1"/>
  <c r="I189" i="2" s="1"/>
  <c r="C190" i="2" l="1"/>
  <c r="D190" i="2" l="1"/>
  <c r="G190" i="2"/>
  <c r="F190" i="2" l="1"/>
  <c r="I190" i="2" s="1"/>
  <c r="C191" i="2" l="1"/>
  <c r="D191" i="2" l="1"/>
  <c r="F191" i="2" s="1"/>
  <c r="I191" i="2" s="1"/>
  <c r="G191" i="2"/>
  <c r="C192" i="2" l="1"/>
  <c r="D192" i="2" l="1"/>
  <c r="G192" i="2"/>
  <c r="F192" i="2" l="1"/>
  <c r="I192" i="2" s="1"/>
  <c r="C193" i="2" l="1"/>
  <c r="D193" i="2" l="1"/>
  <c r="F193" i="2" s="1"/>
  <c r="G193" i="2"/>
  <c r="I193" i="2" l="1"/>
  <c r="C194" i="2" l="1"/>
  <c r="D194" i="2" l="1"/>
  <c r="F194" i="2"/>
  <c r="G194" i="2"/>
  <c r="I194" i="2" l="1"/>
  <c r="C195" i="2" l="1"/>
  <c r="D195" i="2" l="1"/>
  <c r="F195" i="2" s="1"/>
  <c r="G195" i="2"/>
  <c r="I195" i="2" l="1"/>
  <c r="C196" i="2" l="1"/>
  <c r="G196" i="2" l="1"/>
  <c r="D196" i="2"/>
  <c r="F196" i="2" s="1"/>
  <c r="I196" i="2" s="1"/>
  <c r="C197" i="2" l="1"/>
  <c r="D197" i="2" l="1"/>
  <c r="F197" i="2" s="1"/>
  <c r="G197" i="2"/>
  <c r="I197" i="2" l="1"/>
  <c r="C198" i="2" l="1"/>
  <c r="D198" i="2" l="1"/>
  <c r="F198" i="2" s="1"/>
  <c r="G198" i="2"/>
  <c r="I198" i="2" l="1"/>
  <c r="C199" i="2" l="1"/>
  <c r="D199" i="2" l="1"/>
  <c r="F199" i="2" s="1"/>
  <c r="I199" i="2" s="1"/>
  <c r="G199" i="2"/>
  <c r="C200" i="2" l="1"/>
  <c r="D200" i="2" l="1"/>
  <c r="F200" i="2" s="1"/>
  <c r="G200" i="2"/>
  <c r="I200" i="2" l="1"/>
  <c r="C201" i="2" l="1"/>
  <c r="D201" i="2" l="1"/>
  <c r="G201" i="2"/>
  <c r="F201" i="2" l="1"/>
  <c r="I201" i="2" s="1"/>
  <c r="C202" i="2" l="1"/>
  <c r="D202" i="2" l="1"/>
  <c r="G202" i="2"/>
  <c r="F202" i="2" l="1"/>
  <c r="I202" i="2" s="1"/>
  <c r="C203" i="2" l="1"/>
  <c r="D203" i="2" l="1"/>
  <c r="F203" i="2" s="1"/>
  <c r="I203" i="2" s="1"/>
  <c r="G203" i="2"/>
  <c r="C204" i="2" l="1"/>
  <c r="D204" i="2" l="1"/>
  <c r="G204" i="2"/>
  <c r="F204" i="2" l="1"/>
  <c r="I204" i="2" s="1"/>
  <c r="C205" i="2" l="1"/>
  <c r="G205" i="2" l="1"/>
  <c r="D205" i="2"/>
  <c r="F205" i="2" s="1"/>
  <c r="I205" i="2" s="1"/>
  <c r="C206" i="2" l="1"/>
  <c r="D206" i="2" l="1"/>
  <c r="G206" i="2"/>
  <c r="F206" i="2" l="1"/>
  <c r="I206" i="2" s="1"/>
  <c r="C207" i="2" l="1"/>
  <c r="G207" i="2" l="1"/>
  <c r="D207" i="2"/>
  <c r="F207" i="2" s="1"/>
  <c r="I207" i="2" s="1"/>
  <c r="C208" i="2" l="1"/>
  <c r="G208" i="2" l="1"/>
  <c r="D208" i="2"/>
  <c r="F208" i="2" s="1"/>
  <c r="I208" i="2" s="1"/>
  <c r="C209" i="2" l="1"/>
  <c r="G209" i="2" l="1"/>
  <c r="D209" i="2"/>
  <c r="F209" i="2" s="1"/>
  <c r="I209" i="2" s="1"/>
  <c r="C210" i="2" l="1"/>
  <c r="D210" i="2" l="1"/>
  <c r="G210" i="2"/>
  <c r="F210" i="2" l="1"/>
  <c r="I210" i="2" s="1"/>
  <c r="C211" i="2" l="1"/>
  <c r="D211" i="2" l="1"/>
  <c r="F211" i="2" s="1"/>
  <c r="I211" i="2" s="1"/>
  <c r="G211" i="2"/>
  <c r="C212" i="2" l="1"/>
  <c r="D212" i="2" l="1"/>
  <c r="G212" i="2"/>
  <c r="F212" i="2" l="1"/>
  <c r="I212" i="2" s="1"/>
  <c r="C213" i="2" l="1"/>
  <c r="G213" i="2" l="1"/>
  <c r="D213" i="2"/>
  <c r="F213" i="2" s="1"/>
  <c r="I213" i="2" s="1"/>
  <c r="C214" i="2" l="1"/>
  <c r="D214" i="2" l="1"/>
  <c r="F214" i="2"/>
  <c r="G214" i="2"/>
  <c r="I214" i="2" l="1"/>
  <c r="C215" i="2" l="1"/>
  <c r="D215" i="2" l="1"/>
  <c r="G215" i="2"/>
  <c r="F215" i="2" l="1"/>
  <c r="I215" i="2" s="1"/>
  <c r="C216" i="2" l="1"/>
  <c r="D216" i="2" l="1"/>
  <c r="F216" i="2" s="1"/>
  <c r="I216" i="2" s="1"/>
  <c r="G216" i="2"/>
  <c r="C217" i="2" l="1"/>
  <c r="D217" i="2" l="1"/>
  <c r="F217" i="2" s="1"/>
  <c r="I217" i="2" s="1"/>
  <c r="G217" i="2"/>
  <c r="C218" i="2" l="1"/>
  <c r="D218" i="2" l="1"/>
  <c r="F218" i="2" s="1"/>
  <c r="I218" i="2" s="1"/>
  <c r="C219" i="2" s="1"/>
  <c r="G218" i="2"/>
  <c r="D219" i="2" l="1"/>
  <c r="G219" i="2"/>
  <c r="F219" i="2" l="1"/>
  <c r="I219" i="2" s="1"/>
  <c r="C220" i="2" l="1"/>
  <c r="D220" i="2" l="1"/>
  <c r="G220" i="2"/>
  <c r="F220" i="2"/>
  <c r="I220" i="2" s="1"/>
  <c r="C221" i="2" l="1"/>
  <c r="D221" i="2" l="1"/>
  <c r="G221" i="2"/>
  <c r="F221" i="2"/>
  <c r="I221" i="2" s="1"/>
  <c r="C222" i="2" l="1"/>
  <c r="G222" i="2" l="1"/>
  <c r="D222" i="2"/>
  <c r="F222" i="2" l="1"/>
  <c r="I222" i="2" s="1"/>
  <c r="C223" i="2" l="1"/>
  <c r="D223" i="2" l="1"/>
  <c r="F223" i="2" s="1"/>
  <c r="I223" i="2" s="1"/>
  <c r="G223" i="2"/>
  <c r="C224" i="2" l="1"/>
  <c r="D224" i="2" l="1"/>
  <c r="F224" i="2" s="1"/>
  <c r="I224" i="2" s="1"/>
  <c r="C225" i="2" s="1"/>
  <c r="G224" i="2"/>
  <c r="D225" i="2" l="1"/>
  <c r="F225" i="2"/>
  <c r="I225" i="2" s="1"/>
  <c r="G225" i="2"/>
  <c r="C226" i="2" l="1"/>
  <c r="D226" i="2" l="1"/>
  <c r="F226" i="2" s="1"/>
  <c r="G226" i="2"/>
  <c r="I226" i="2" l="1"/>
  <c r="C227" i="2" l="1"/>
  <c r="D227" i="2" l="1"/>
  <c r="G227" i="2"/>
  <c r="F227" i="2" l="1"/>
  <c r="I227" i="2" s="1"/>
  <c r="C228" i="2" l="1"/>
  <c r="D228" i="2" l="1"/>
  <c r="G228" i="2"/>
  <c r="F228" i="2" l="1"/>
  <c r="I228" i="2" s="1"/>
  <c r="C229" i="2" l="1"/>
  <c r="D229" i="2" l="1"/>
  <c r="F229" i="2" s="1"/>
  <c r="G229" i="2"/>
  <c r="I229" i="2" l="1"/>
  <c r="C230" i="2" l="1"/>
  <c r="D230" i="2" l="1"/>
  <c r="G230" i="2"/>
  <c r="F230" i="2" l="1"/>
  <c r="I230" i="2" s="1"/>
  <c r="C231" i="2" l="1"/>
  <c r="D231" i="2" l="1"/>
  <c r="F231" i="2" s="1"/>
  <c r="I231" i="2" s="1"/>
  <c r="G231" i="2"/>
  <c r="C232" i="2" l="1"/>
  <c r="D232" i="2" l="1"/>
  <c r="F232" i="2" s="1"/>
  <c r="I232" i="2" s="1"/>
  <c r="G232" i="2"/>
  <c r="C233" i="2" l="1"/>
  <c r="D233" i="2" l="1"/>
  <c r="F233" i="2" s="1"/>
  <c r="I233" i="2" s="1"/>
  <c r="G233" i="2"/>
  <c r="C234" i="2" l="1"/>
  <c r="D234" i="2" l="1"/>
  <c r="F234" i="2" s="1"/>
  <c r="I234" i="2" s="1"/>
  <c r="G234" i="2"/>
  <c r="C235" i="2" l="1"/>
  <c r="D235" i="2" l="1"/>
  <c r="F235" i="2"/>
  <c r="G235" i="2"/>
  <c r="I235" i="2" l="1"/>
  <c r="C236" i="2" l="1"/>
  <c r="D236" i="2" l="1"/>
  <c r="G236" i="2"/>
  <c r="F236" i="2" l="1"/>
  <c r="I236" i="2" s="1"/>
  <c r="C237" i="2" l="1"/>
  <c r="D237" i="2" l="1"/>
  <c r="G237" i="2"/>
  <c r="F237" i="2" l="1"/>
  <c r="I237" i="2" s="1"/>
  <c r="C238" i="2" l="1"/>
  <c r="D238" i="2" l="1"/>
  <c r="G238" i="2"/>
  <c r="F238" i="2" l="1"/>
  <c r="I238" i="2" s="1"/>
  <c r="C239" i="2" l="1"/>
  <c r="D239" i="2" l="1"/>
  <c r="G239" i="2"/>
  <c r="F239" i="2" l="1"/>
  <c r="I239" i="2" s="1"/>
  <c r="C240" i="2" l="1"/>
  <c r="D240" i="2" l="1"/>
  <c r="G240" i="2"/>
  <c r="F240" i="2" l="1"/>
  <c r="I240" i="2" s="1"/>
  <c r="C241" i="2" l="1"/>
  <c r="D241" i="2" l="1"/>
  <c r="F241" i="2" s="1"/>
  <c r="G241" i="2"/>
  <c r="I241" i="2" l="1"/>
  <c r="C242" i="2" l="1"/>
  <c r="D242" i="2" l="1"/>
  <c r="F242" i="2" s="1"/>
  <c r="G242" i="2"/>
  <c r="I242" i="2" l="1"/>
  <c r="C243" i="2" l="1"/>
  <c r="D243" i="2" l="1"/>
  <c r="F243" i="2" s="1"/>
  <c r="I243" i="2" s="1"/>
  <c r="G243" i="2"/>
  <c r="C244" i="2" l="1"/>
  <c r="D244" i="2" l="1"/>
  <c r="F244" i="2"/>
  <c r="G244" i="2"/>
  <c r="I244" i="2" l="1"/>
  <c r="C245" i="2" l="1"/>
  <c r="D245" i="2" l="1"/>
  <c r="F245" i="2" s="1"/>
  <c r="I245" i="2" s="1"/>
  <c r="G245" i="2"/>
  <c r="C246" i="2" l="1"/>
  <c r="D246" i="2" l="1"/>
  <c r="F246" i="2"/>
  <c r="I246" i="2" s="1"/>
  <c r="G246" i="2"/>
  <c r="C247" i="2" l="1"/>
  <c r="D247" i="2" l="1"/>
  <c r="G247" i="2"/>
  <c r="F247" i="2" l="1"/>
  <c r="I247" i="2" s="1"/>
  <c r="C248" i="2" l="1"/>
  <c r="G248" i="2" l="1"/>
  <c r="D248" i="2"/>
  <c r="F248" i="2" l="1"/>
  <c r="I248" i="2" s="1"/>
  <c r="C249" i="2" l="1"/>
  <c r="D249" i="2" l="1"/>
  <c r="F249" i="2" s="1"/>
  <c r="I249" i="2" s="1"/>
  <c r="G249" i="2"/>
  <c r="C250" i="2" l="1"/>
  <c r="G250" i="2" l="1"/>
  <c r="D250" i="2"/>
  <c r="F250" i="2" s="1"/>
  <c r="I250" i="2" s="1"/>
  <c r="C251" i="2" l="1"/>
  <c r="D251" i="2" l="1"/>
  <c r="F251" i="2" s="1"/>
  <c r="I251" i="2" s="1"/>
  <c r="G251" i="2"/>
  <c r="C252" i="2" l="1"/>
  <c r="D252" i="2" l="1"/>
  <c r="F252" i="2"/>
  <c r="I252" i="2" s="1"/>
  <c r="G252" i="2"/>
  <c r="C253" i="2" l="1"/>
  <c r="D253" i="2" l="1"/>
  <c r="G253" i="2"/>
  <c r="F253" i="2"/>
  <c r="I253" i="2" s="1"/>
  <c r="C254" i="2" l="1"/>
  <c r="D254" i="2" l="1"/>
  <c r="G254" i="2"/>
  <c r="F254" i="2" l="1"/>
  <c r="I254" i="2" s="1"/>
  <c r="C255" i="2" l="1"/>
  <c r="D255" i="2" l="1"/>
  <c r="F255" i="2" s="1"/>
  <c r="G255" i="2"/>
  <c r="I255" i="2" l="1"/>
  <c r="C256" i="2" l="1"/>
  <c r="D256" i="2" l="1"/>
  <c r="F256" i="2"/>
  <c r="G256" i="2"/>
  <c r="I256" i="2" l="1"/>
  <c r="C257" i="2" l="1"/>
  <c r="D257" i="2" l="1"/>
  <c r="G257" i="2"/>
  <c r="F257" i="2" l="1"/>
  <c r="I257" i="2" s="1"/>
  <c r="C258" i="2" l="1"/>
  <c r="D258" i="2" l="1"/>
  <c r="F258" i="2" s="1"/>
  <c r="I258" i="2" s="1"/>
  <c r="G258" i="2"/>
  <c r="C259" i="2" l="1"/>
  <c r="D259" i="2" l="1"/>
  <c r="G259" i="2"/>
  <c r="F259" i="2" l="1"/>
  <c r="I259" i="2" s="1"/>
  <c r="C260" i="2" l="1"/>
  <c r="D260" i="2" l="1"/>
  <c r="G260" i="2"/>
  <c r="F260" i="2"/>
  <c r="I260" i="2" l="1"/>
  <c r="C261" i="2" l="1"/>
  <c r="D261" i="2" l="1"/>
  <c r="F261" i="2" s="1"/>
  <c r="G261" i="2"/>
  <c r="I261" i="2" l="1"/>
  <c r="C262" i="2" l="1"/>
  <c r="D262" i="2" l="1"/>
  <c r="G262" i="2"/>
  <c r="F262" i="2" l="1"/>
  <c r="I262" i="2" s="1"/>
  <c r="C263" i="2" l="1"/>
  <c r="D263" i="2" l="1"/>
  <c r="F263" i="2" s="1"/>
  <c r="G263" i="2"/>
  <c r="I263" i="2" l="1"/>
  <c r="C264" i="2" l="1"/>
  <c r="D264" i="2" l="1"/>
  <c r="G264" i="2"/>
  <c r="F264" i="2" l="1"/>
  <c r="I264" i="2" s="1"/>
  <c r="C265" i="2" l="1"/>
  <c r="D265" i="2" l="1"/>
  <c r="G265" i="2"/>
  <c r="F265" i="2" l="1"/>
  <c r="I265" i="2" s="1"/>
  <c r="C266" i="2" l="1"/>
  <c r="D266" i="2" l="1"/>
  <c r="G266" i="2"/>
  <c r="F266" i="2"/>
  <c r="I266" i="2" s="1"/>
  <c r="C267" i="2" l="1"/>
  <c r="D267" i="2" l="1"/>
  <c r="G267" i="2"/>
  <c r="F267" i="2" l="1"/>
  <c r="I267" i="2" s="1"/>
  <c r="C268" i="2" l="1"/>
  <c r="D268" i="2" l="1"/>
  <c r="F268" i="2" s="1"/>
  <c r="I268" i="2" s="1"/>
  <c r="G268" i="2"/>
  <c r="C269" i="2" l="1"/>
  <c r="D269" i="2" l="1"/>
  <c r="F269" i="2" s="1"/>
  <c r="I269" i="2" s="1"/>
  <c r="G269" i="2"/>
  <c r="C270" i="2" l="1"/>
  <c r="D270" i="2" l="1"/>
  <c r="F270" i="2" s="1"/>
  <c r="G270" i="2"/>
  <c r="I270" i="2" l="1"/>
  <c r="C271" i="2" l="1"/>
  <c r="D271" i="2" l="1"/>
  <c r="G271" i="2"/>
  <c r="F271" i="2" l="1"/>
  <c r="I271" i="2" s="1"/>
  <c r="C272" i="2" l="1"/>
  <c r="D272" i="2" l="1"/>
  <c r="F272" i="2" s="1"/>
  <c r="G272" i="2"/>
  <c r="I272" i="2" l="1"/>
  <c r="C273" i="2" l="1"/>
  <c r="D273" i="2" l="1"/>
  <c r="G273" i="2"/>
  <c r="F273" i="2" l="1"/>
  <c r="I273" i="2" s="1"/>
  <c r="C274" i="2" l="1"/>
  <c r="D274" i="2" l="1"/>
  <c r="F274" i="2" s="1"/>
  <c r="I274" i="2" s="1"/>
  <c r="G274" i="2"/>
  <c r="C275" i="2" l="1"/>
  <c r="D275" i="2" l="1"/>
  <c r="F275" i="2" s="1"/>
  <c r="I275" i="2" s="1"/>
  <c r="G275" i="2"/>
  <c r="C276" i="2" l="1"/>
  <c r="D276" i="2" l="1"/>
  <c r="F276" i="2"/>
  <c r="I276" i="2" s="1"/>
  <c r="G276" i="2"/>
  <c r="C277" i="2" l="1"/>
  <c r="D277" i="2" l="1"/>
  <c r="G277" i="2"/>
  <c r="F277" i="2"/>
  <c r="I277" i="2" s="1"/>
  <c r="C278" i="2" l="1"/>
  <c r="D278" i="2" l="1"/>
  <c r="G278" i="2"/>
  <c r="F278" i="2" l="1"/>
  <c r="I278" i="2" s="1"/>
  <c r="C279" i="2" l="1"/>
  <c r="D279" i="2" l="1"/>
  <c r="G279" i="2"/>
  <c r="F279" i="2" l="1"/>
  <c r="I279" i="2" s="1"/>
  <c r="C280" i="2" l="1"/>
  <c r="D280" i="2" l="1"/>
  <c r="F280" i="2"/>
  <c r="I280" i="2" s="1"/>
  <c r="G280" i="2"/>
  <c r="C281" i="2" l="1"/>
  <c r="G281" i="2" l="1"/>
  <c r="D281" i="2"/>
  <c r="F281" i="2" l="1"/>
  <c r="I281" i="2" s="1"/>
  <c r="C282" i="2" l="1"/>
  <c r="G282" i="2" l="1"/>
  <c r="D282" i="2"/>
  <c r="F282" i="2" l="1"/>
  <c r="I282" i="2" s="1"/>
  <c r="C283" i="2" l="1"/>
  <c r="G283" i="2" l="1"/>
  <c r="D283" i="2"/>
  <c r="F283" i="2" l="1"/>
  <c r="I283" i="2" s="1"/>
  <c r="C284" i="2" l="1"/>
  <c r="D284" i="2" l="1"/>
  <c r="F284" i="2" s="1"/>
  <c r="I284" i="2" s="1"/>
  <c r="G284" i="2"/>
  <c r="C285" i="2" l="1"/>
  <c r="D285" i="2" l="1"/>
  <c r="G285" i="2"/>
  <c r="F285" i="2"/>
  <c r="I285" i="2" s="1"/>
  <c r="C286" i="2" l="1"/>
  <c r="D286" i="2" l="1"/>
  <c r="F286" i="2" s="1"/>
  <c r="I286" i="2" s="1"/>
  <c r="G286" i="2"/>
  <c r="C287" i="2" l="1"/>
  <c r="G287" i="2" s="1"/>
  <c r="D287" i="2" l="1"/>
  <c r="F287" i="2" s="1"/>
  <c r="I287" i="2" s="1"/>
  <c r="C288" i="2" l="1"/>
  <c r="D288" i="2" l="1"/>
  <c r="G288" i="2"/>
  <c r="F288" i="2"/>
  <c r="I288" i="2" s="1"/>
  <c r="C289" i="2" l="1"/>
  <c r="D289" i="2" l="1"/>
  <c r="G289" i="2"/>
  <c r="F289" i="2" l="1"/>
  <c r="I289" i="2" s="1"/>
  <c r="C290" i="2" l="1"/>
  <c r="G290" i="2" l="1"/>
  <c r="D290" i="2"/>
  <c r="F290" i="2" s="1"/>
  <c r="I290" i="2" s="1"/>
  <c r="C291" i="2" l="1"/>
  <c r="G291" i="2" l="1"/>
  <c r="D291" i="2"/>
  <c r="F291" i="2" s="1"/>
  <c r="I291" i="2" s="1"/>
  <c r="C292" i="2" l="1"/>
  <c r="D292" i="2" l="1"/>
  <c r="G292" i="2"/>
  <c r="F292" i="2" l="1"/>
  <c r="I292" i="2" s="1"/>
  <c r="C293" i="2" l="1"/>
  <c r="D293" i="2" l="1"/>
  <c r="F293" i="2"/>
  <c r="I293" i="2" s="1"/>
  <c r="G293" i="2"/>
  <c r="C294" i="2" l="1"/>
  <c r="D294" i="2" l="1"/>
  <c r="F294" i="2" s="1"/>
  <c r="I294" i="2" s="1"/>
  <c r="G294" i="2"/>
  <c r="C295" i="2" l="1"/>
  <c r="G295" i="2" l="1"/>
  <c r="D295" i="2"/>
  <c r="F295" i="2" l="1"/>
  <c r="I295" i="2" s="1"/>
  <c r="C296" i="2" l="1"/>
  <c r="D296" i="2" l="1"/>
  <c r="G296" i="2"/>
  <c r="F296" i="2" l="1"/>
  <c r="I296" i="2" s="1"/>
  <c r="C297" i="2" l="1"/>
  <c r="D297" i="2" l="1"/>
  <c r="F297" i="2" s="1"/>
  <c r="I297" i="2" s="1"/>
  <c r="G297" i="2"/>
  <c r="C298" i="2" l="1"/>
  <c r="D298" i="2" l="1"/>
  <c r="F298" i="2" s="1"/>
  <c r="I298" i="2" s="1"/>
  <c r="G298" i="2"/>
  <c r="C299" i="2" l="1"/>
  <c r="D299" i="2" l="1"/>
  <c r="F299" i="2" s="1"/>
  <c r="I299" i="2" s="1"/>
  <c r="G299" i="2"/>
  <c r="C300" i="2" l="1"/>
  <c r="D300" i="2" l="1"/>
  <c r="F300" i="2" s="1"/>
  <c r="I300" i="2" s="1"/>
  <c r="G300" i="2"/>
  <c r="C301" i="2" l="1"/>
  <c r="D301" i="2" l="1"/>
  <c r="F301" i="2" s="1"/>
  <c r="I301" i="2" s="1"/>
  <c r="G301" i="2"/>
  <c r="C302" i="2" l="1"/>
  <c r="D302" i="2" l="1"/>
  <c r="F302" i="2" s="1"/>
  <c r="I302" i="2" s="1"/>
  <c r="G302" i="2"/>
  <c r="C303" i="2" l="1"/>
  <c r="G303" i="2" l="1"/>
  <c r="D303" i="2"/>
  <c r="F303" i="2" l="1"/>
  <c r="I303" i="2" s="1"/>
  <c r="C304" i="2" l="1"/>
  <c r="D304" i="2" l="1"/>
  <c r="F304" i="2"/>
  <c r="I304" i="2" s="1"/>
  <c r="G304" i="2"/>
  <c r="C305" i="2" l="1"/>
  <c r="D305" i="2" l="1"/>
  <c r="G305" i="2"/>
  <c r="F305" i="2" l="1"/>
  <c r="I305" i="2" s="1"/>
  <c r="C306" i="2" l="1"/>
  <c r="D306" i="2" l="1"/>
  <c r="F306" i="2" s="1"/>
  <c r="I306" i="2" s="1"/>
  <c r="C307" i="2" s="1"/>
  <c r="D307" i="2" s="1"/>
  <c r="G306" i="2"/>
  <c r="G307" i="2" l="1"/>
  <c r="F307" i="2"/>
  <c r="I307" i="2" s="1"/>
  <c r="C308" i="2" l="1"/>
  <c r="D308" i="2" l="1"/>
  <c r="G308" i="2"/>
  <c r="F308" i="2" l="1"/>
  <c r="I308" i="2" s="1"/>
  <c r="C309" i="2" l="1"/>
  <c r="D309" i="2" l="1"/>
  <c r="F309" i="2" s="1"/>
  <c r="I309" i="2" s="1"/>
  <c r="G309" i="2"/>
  <c r="C310" i="2" l="1"/>
  <c r="D310" i="2" l="1"/>
  <c r="F310" i="2" s="1"/>
  <c r="I310" i="2" s="1"/>
  <c r="C311" i="2" s="1"/>
  <c r="D311" i="2" s="1"/>
  <c r="G310" i="2"/>
  <c r="G311" i="2" l="1"/>
  <c r="F311" i="2" l="1"/>
  <c r="I311" i="2" s="1"/>
  <c r="C312" i="2" l="1"/>
  <c r="D312" i="2" l="1"/>
  <c r="G312" i="2"/>
  <c r="F312" i="2" l="1"/>
  <c r="I312" i="2" s="1"/>
  <c r="C313" i="2" l="1"/>
  <c r="D313" i="2" l="1"/>
  <c r="F313" i="2" s="1"/>
  <c r="I313" i="2" s="1"/>
  <c r="G313" i="2"/>
  <c r="C314" i="2" l="1"/>
  <c r="D314" i="2" l="1"/>
  <c r="F314" i="2"/>
  <c r="I314" i="2" s="1"/>
  <c r="G314" i="2"/>
  <c r="C315" i="2" l="1"/>
  <c r="D315" i="2" l="1"/>
  <c r="G315" i="2"/>
  <c r="F315" i="2" l="1"/>
  <c r="I315" i="2" s="1"/>
  <c r="C316" i="2" l="1"/>
  <c r="D316" i="2" l="1"/>
  <c r="G316" i="2"/>
  <c r="F316" i="2"/>
  <c r="I316" i="2" s="1"/>
  <c r="C317" i="2" l="1"/>
  <c r="D317" i="2" l="1"/>
  <c r="G317" i="2"/>
  <c r="F317" i="2" l="1"/>
  <c r="I317" i="2" s="1"/>
  <c r="C318" i="2" l="1"/>
  <c r="D318" i="2" l="1"/>
  <c r="F318" i="2" s="1"/>
  <c r="G318" i="2"/>
  <c r="I318" i="2" l="1"/>
  <c r="C319" i="2" l="1"/>
  <c r="D319" i="2" l="1"/>
  <c r="F319" i="2" s="1"/>
  <c r="G319" i="2"/>
  <c r="I319" i="2" l="1"/>
  <c r="C320" i="2" l="1"/>
  <c r="D320" i="2" l="1"/>
  <c r="F320" i="2"/>
  <c r="I320" i="2" s="1"/>
  <c r="G320" i="2"/>
  <c r="C321" i="2" l="1"/>
  <c r="D321" i="2" l="1"/>
  <c r="F321" i="2"/>
  <c r="I321" i="2" s="1"/>
  <c r="G321" i="2"/>
  <c r="C322" i="2" l="1"/>
  <c r="D322" i="2" l="1"/>
  <c r="G322" i="2"/>
  <c r="F322" i="2" l="1"/>
  <c r="I322" i="2" s="1"/>
  <c r="C323" i="2" l="1"/>
  <c r="D323" i="2" l="1"/>
  <c r="G323" i="2"/>
  <c r="F323" i="2"/>
  <c r="I323" i="2" s="1"/>
  <c r="C324" i="2" l="1"/>
  <c r="D324" i="2" l="1"/>
  <c r="F324" i="2"/>
  <c r="I324" i="2" s="1"/>
  <c r="G324" i="2"/>
  <c r="C325" i="2" l="1"/>
  <c r="D325" i="2" l="1"/>
  <c r="G325" i="2"/>
  <c r="F325" i="2" l="1"/>
  <c r="I325" i="2" s="1"/>
  <c r="C326" i="2" l="1"/>
  <c r="G326" i="2" l="1"/>
  <c r="D326" i="2"/>
  <c r="F326" i="2" l="1"/>
  <c r="I326" i="2" s="1"/>
  <c r="C327" i="2" l="1"/>
  <c r="G327" i="2" l="1"/>
  <c r="D327" i="2"/>
  <c r="F327" i="2" l="1"/>
  <c r="I327" i="2" s="1"/>
  <c r="C328" i="2" l="1"/>
  <c r="D328" i="2" l="1"/>
  <c r="F328" i="2"/>
  <c r="I328" i="2" s="1"/>
  <c r="C329" i="2" s="1"/>
  <c r="G328" i="2"/>
  <c r="D329" i="2" l="1"/>
  <c r="F329" i="2" s="1"/>
  <c r="I329" i="2" s="1"/>
  <c r="G329" i="2"/>
  <c r="C330" i="2" l="1"/>
  <c r="D330" i="2" l="1"/>
  <c r="G330" i="2"/>
  <c r="F330" i="2" l="1"/>
  <c r="I330" i="2" s="1"/>
  <c r="C331" i="2" l="1"/>
  <c r="D331" i="2" l="1"/>
  <c r="F331" i="2" s="1"/>
  <c r="I331" i="2" s="1"/>
  <c r="G331" i="2"/>
  <c r="C332" i="2" l="1"/>
  <c r="D332" i="2" l="1"/>
  <c r="G332" i="2"/>
  <c r="F332" i="2" l="1"/>
  <c r="I332" i="2" s="1"/>
  <c r="C333" i="2" l="1"/>
  <c r="D333" i="2" l="1"/>
  <c r="F333" i="2"/>
  <c r="I333" i="2" s="1"/>
  <c r="G333" i="2"/>
  <c r="C334" i="2" l="1"/>
  <c r="D334" i="2" l="1"/>
  <c r="G334" i="2"/>
  <c r="F334" i="2" l="1"/>
  <c r="I334" i="2" s="1"/>
  <c r="C335" i="2" l="1"/>
  <c r="D335" i="2" l="1"/>
  <c r="F335" i="2" s="1"/>
  <c r="I335" i="2" s="1"/>
  <c r="G335" i="2"/>
  <c r="C336" i="2" l="1"/>
  <c r="G336" i="2" s="1"/>
  <c r="D336" i="2" l="1"/>
  <c r="F336" i="2" s="1"/>
  <c r="I336" i="2" s="1"/>
  <c r="C337" i="2" s="1"/>
  <c r="D337" i="2" l="1"/>
  <c r="F337" i="2" s="1"/>
  <c r="I337" i="2" s="1"/>
  <c r="G337" i="2"/>
  <c r="C338" i="2" l="1"/>
  <c r="D338" i="2" l="1"/>
  <c r="G338" i="2"/>
  <c r="F338" i="2" l="1"/>
  <c r="I338" i="2" s="1"/>
  <c r="C339" i="2" l="1"/>
  <c r="D339" i="2" l="1"/>
  <c r="F339" i="2" s="1"/>
  <c r="I339" i="2" s="1"/>
  <c r="G339" i="2"/>
  <c r="C340" i="2" l="1"/>
  <c r="D340" i="2" l="1"/>
  <c r="G340" i="2"/>
  <c r="F340" i="2" l="1"/>
  <c r="I340" i="2" s="1"/>
  <c r="C341" i="2" l="1"/>
  <c r="D341" i="2" l="1"/>
  <c r="F341" i="2" s="1"/>
  <c r="I341" i="2" s="1"/>
  <c r="G341" i="2"/>
  <c r="C342" i="2" l="1"/>
  <c r="D342" i="2" l="1"/>
  <c r="G342" i="2"/>
  <c r="F342" i="2"/>
  <c r="I342" i="2" s="1"/>
  <c r="C343" i="2" l="1"/>
  <c r="G343" i="2" l="1"/>
  <c r="D343" i="2"/>
  <c r="F343" i="2" s="1"/>
  <c r="I343" i="2" s="1"/>
  <c r="C344" i="2" l="1"/>
  <c r="G344" i="2" l="1"/>
  <c r="D344" i="2"/>
  <c r="F344" i="2" s="1"/>
  <c r="I344" i="2" s="1"/>
  <c r="C345" i="2" l="1"/>
  <c r="D345" i="2" l="1"/>
  <c r="G345" i="2"/>
  <c r="F345" i="2" l="1"/>
  <c r="I345" i="2" s="1"/>
  <c r="C346" i="2" l="1"/>
  <c r="D346" i="2" l="1"/>
  <c r="G346" i="2"/>
  <c r="F346" i="2" l="1"/>
  <c r="I346" i="2" s="1"/>
  <c r="C347" i="2" l="1"/>
  <c r="D347" i="2" l="1"/>
  <c r="G347" i="2"/>
  <c r="F347" i="2" l="1"/>
  <c r="I347" i="2" s="1"/>
  <c r="C348" i="2" l="1"/>
  <c r="G348" i="2" l="1"/>
  <c r="D348" i="2"/>
  <c r="F348" i="2" l="1"/>
  <c r="I348" i="2" s="1"/>
  <c r="C349" i="2" l="1"/>
  <c r="G349" i="2" l="1"/>
  <c r="D349" i="2"/>
  <c r="F349" i="2" l="1"/>
  <c r="I349" i="2" s="1"/>
  <c r="C350" i="2" l="1"/>
  <c r="D350" i="2" l="1"/>
  <c r="F350" i="2" s="1"/>
  <c r="I350" i="2" s="1"/>
  <c r="G350" i="2"/>
  <c r="C351" i="2" l="1"/>
  <c r="D351" i="2" l="1"/>
  <c r="G351" i="2"/>
  <c r="F351" i="2" l="1"/>
  <c r="I351" i="2" s="1"/>
  <c r="C352" i="2" l="1"/>
  <c r="D352" i="2" l="1"/>
  <c r="F352" i="2" s="1"/>
  <c r="I352" i="2" s="1"/>
  <c r="G352" i="2"/>
  <c r="C353" i="2" l="1"/>
  <c r="D353" i="2" l="1"/>
  <c r="G353" i="2"/>
  <c r="F353" i="2" l="1"/>
  <c r="I353" i="2" s="1"/>
  <c r="C354" i="2" l="1"/>
  <c r="D354" i="2" l="1"/>
  <c r="F354" i="2" s="1"/>
  <c r="I354" i="2" s="1"/>
  <c r="G354" i="2"/>
  <c r="C355" i="2" l="1"/>
  <c r="D355" i="2" l="1"/>
  <c r="G355" i="2"/>
  <c r="F355" i="2" l="1"/>
  <c r="I355" i="2" s="1"/>
  <c r="C356" i="2" l="1"/>
  <c r="D356" i="2" l="1"/>
  <c r="F356" i="2" s="1"/>
  <c r="I356" i="2" s="1"/>
  <c r="G356" i="2"/>
  <c r="C357" i="2" l="1"/>
  <c r="D357" i="2" l="1"/>
  <c r="G357" i="2"/>
  <c r="F357" i="2" l="1"/>
  <c r="I357" i="2" s="1"/>
  <c r="C358" i="2" l="1"/>
  <c r="D358" i="2" l="1"/>
  <c r="F358" i="2" s="1"/>
  <c r="I358" i="2" s="1"/>
  <c r="G358" i="2"/>
  <c r="C359" i="2" l="1"/>
  <c r="D359" i="2" l="1"/>
  <c r="G359" i="2"/>
  <c r="F359" i="2"/>
  <c r="I359" i="2" s="1"/>
  <c r="C360" i="2" l="1"/>
  <c r="G360" i="2" s="1"/>
  <c r="D360" i="2" l="1"/>
  <c r="F360" i="2" s="1"/>
  <c r="I360" i="2" s="1"/>
  <c r="C361" i="2" l="1"/>
  <c r="D361" i="2" l="1"/>
  <c r="G361" i="2"/>
  <c r="F361" i="2" l="1"/>
  <c r="I361" i="2" s="1"/>
  <c r="C362" i="2" l="1"/>
  <c r="D362" i="2" l="1"/>
  <c r="G362" i="2"/>
  <c r="F362" i="2" l="1"/>
  <c r="I362" i="2" s="1"/>
  <c r="J362" i="2" l="1"/>
  <c r="C363" i="2"/>
  <c r="J7" i="2" l="1"/>
  <c r="E7" i="2" s="1"/>
  <c r="H7" i="2" s="1"/>
  <c r="J8" i="2"/>
  <c r="E8" i="2" s="1"/>
  <c r="H8" i="2" s="1"/>
  <c r="J9" i="2"/>
  <c r="E9" i="2" s="1"/>
  <c r="H9" i="2" s="1"/>
  <c r="J10" i="2"/>
  <c r="E10" i="2" s="1"/>
  <c r="H10" i="2" s="1"/>
  <c r="J11" i="2"/>
  <c r="E11" i="2" s="1"/>
  <c r="H11" i="2" s="1"/>
  <c r="J12" i="2"/>
  <c r="E12" i="2" s="1"/>
  <c r="H12" i="2" s="1"/>
  <c r="J14" i="2"/>
  <c r="E14" i="2" s="1"/>
  <c r="H14" i="2" s="1"/>
  <c r="J13" i="2"/>
  <c r="E13" i="2" s="1"/>
  <c r="H13" i="2" s="1"/>
  <c r="J15" i="2"/>
  <c r="E15" i="2" s="1"/>
  <c r="H15" i="2" s="1"/>
  <c r="J16" i="2"/>
  <c r="E16" i="2" s="1"/>
  <c r="H16" i="2" s="1"/>
  <c r="J17" i="2"/>
  <c r="E17" i="2" s="1"/>
  <c r="H17" i="2" s="1"/>
  <c r="J18" i="2"/>
  <c r="E18" i="2" s="1"/>
  <c r="H18" i="2" s="1"/>
  <c r="J19" i="2"/>
  <c r="E19" i="2" s="1"/>
  <c r="H19" i="2" s="1"/>
  <c r="J21" i="2"/>
  <c r="E21" i="2" s="1"/>
  <c r="H21" i="2" s="1"/>
  <c r="J20" i="2"/>
  <c r="E20" i="2" s="1"/>
  <c r="H20" i="2" s="1"/>
  <c r="J22" i="2"/>
  <c r="E22" i="2" s="1"/>
  <c r="H22" i="2" s="1"/>
  <c r="J23" i="2"/>
  <c r="E23" i="2" s="1"/>
  <c r="H23" i="2" s="1"/>
  <c r="J24" i="2"/>
  <c r="E24" i="2" s="1"/>
  <c r="H24" i="2" s="1"/>
  <c r="J25" i="2"/>
  <c r="E25" i="2" s="1"/>
  <c r="H25" i="2" s="1"/>
  <c r="J27" i="2"/>
  <c r="E27" i="2" s="1"/>
  <c r="H27" i="2" s="1"/>
  <c r="J26" i="2"/>
  <c r="E26" i="2" s="1"/>
  <c r="H26" i="2" s="1"/>
  <c r="J28" i="2"/>
  <c r="E28" i="2" s="1"/>
  <c r="H28" i="2" s="1"/>
  <c r="J29" i="2"/>
  <c r="E29" i="2" s="1"/>
  <c r="H29" i="2" s="1"/>
  <c r="J31" i="2"/>
  <c r="E31" i="2" s="1"/>
  <c r="H31" i="2" s="1"/>
  <c r="J30" i="2"/>
  <c r="E30" i="2" s="1"/>
  <c r="H30" i="2" s="1"/>
  <c r="J32" i="2"/>
  <c r="E32" i="2" s="1"/>
  <c r="H32" i="2" s="1"/>
  <c r="J33" i="2"/>
  <c r="E33" i="2" s="1"/>
  <c r="H33" i="2" s="1"/>
  <c r="J34" i="2"/>
  <c r="E34" i="2" s="1"/>
  <c r="H34" i="2" s="1"/>
  <c r="J36" i="2"/>
  <c r="E36" i="2" s="1"/>
  <c r="H36" i="2" s="1"/>
  <c r="J35" i="2"/>
  <c r="E35" i="2" s="1"/>
  <c r="H35" i="2" s="1"/>
  <c r="J37" i="2"/>
  <c r="E37" i="2" s="1"/>
  <c r="H37" i="2" s="1"/>
  <c r="J38" i="2"/>
  <c r="E38" i="2" s="1"/>
  <c r="H38" i="2" s="1"/>
  <c r="J39" i="2"/>
  <c r="E39" i="2" s="1"/>
  <c r="H39" i="2" s="1"/>
  <c r="J40" i="2"/>
  <c r="E40" i="2" s="1"/>
  <c r="H40" i="2" s="1"/>
  <c r="J42" i="2"/>
  <c r="E42" i="2" s="1"/>
  <c r="H42" i="2" s="1"/>
  <c r="J41" i="2"/>
  <c r="E41" i="2" s="1"/>
  <c r="H41" i="2" s="1"/>
  <c r="J43" i="2"/>
  <c r="E43" i="2" s="1"/>
  <c r="H43" i="2" s="1"/>
  <c r="J44" i="2"/>
  <c r="E44" i="2" s="1"/>
  <c r="H44" i="2" s="1"/>
  <c r="J45" i="2"/>
  <c r="E45" i="2" s="1"/>
  <c r="H45" i="2" s="1"/>
  <c r="J47" i="2"/>
  <c r="E47" i="2" s="1"/>
  <c r="H47" i="2" s="1"/>
  <c r="J46" i="2"/>
  <c r="E46" i="2" s="1"/>
  <c r="H46" i="2" s="1"/>
  <c r="J48" i="2"/>
  <c r="E48" i="2" s="1"/>
  <c r="H48" i="2" s="1"/>
  <c r="J50" i="2"/>
  <c r="E50" i="2" s="1"/>
  <c r="H50" i="2" s="1"/>
  <c r="J51" i="2"/>
  <c r="E51" i="2" s="1"/>
  <c r="H51" i="2" s="1"/>
  <c r="J49" i="2"/>
  <c r="E49" i="2" s="1"/>
  <c r="H49" i="2" s="1"/>
  <c r="J52" i="2"/>
  <c r="E52" i="2" s="1"/>
  <c r="H52" i="2" s="1"/>
  <c r="J53" i="2"/>
  <c r="E53" i="2" s="1"/>
  <c r="H53" i="2" s="1"/>
  <c r="J54" i="2"/>
  <c r="E54" i="2" s="1"/>
  <c r="H54" i="2" s="1"/>
  <c r="J56" i="2"/>
  <c r="E56" i="2" s="1"/>
  <c r="H56" i="2" s="1"/>
  <c r="J55" i="2"/>
  <c r="E55" i="2" s="1"/>
  <c r="H55" i="2" s="1"/>
  <c r="J57" i="2"/>
  <c r="E57" i="2" s="1"/>
  <c r="H57" i="2" s="1"/>
  <c r="J59" i="2"/>
  <c r="E59" i="2" s="1"/>
  <c r="H59" i="2" s="1"/>
  <c r="J58" i="2"/>
  <c r="E58" i="2" s="1"/>
  <c r="H58" i="2" s="1"/>
  <c r="J60" i="2"/>
  <c r="E60" i="2" s="1"/>
  <c r="H60" i="2" s="1"/>
  <c r="J62" i="2"/>
  <c r="E62" i="2" s="1"/>
  <c r="H62" i="2" s="1"/>
  <c r="J63" i="2"/>
  <c r="E63" i="2" s="1"/>
  <c r="H63" i="2" s="1"/>
  <c r="J61" i="2"/>
  <c r="E61" i="2" s="1"/>
  <c r="H61" i="2" s="1"/>
  <c r="J65" i="2"/>
  <c r="E65" i="2" s="1"/>
  <c r="H65" i="2" s="1"/>
  <c r="J64" i="2"/>
  <c r="E64" i="2" s="1"/>
  <c r="H64" i="2" s="1"/>
  <c r="J67" i="2"/>
  <c r="E67" i="2" s="1"/>
  <c r="H67" i="2" s="1"/>
  <c r="J66" i="2"/>
  <c r="E66" i="2" s="1"/>
  <c r="H66" i="2" s="1"/>
  <c r="J68" i="2"/>
  <c r="E68" i="2" s="1"/>
  <c r="H68" i="2" s="1"/>
  <c r="J69" i="2"/>
  <c r="E69" i="2" s="1"/>
  <c r="H69" i="2" s="1"/>
  <c r="J72" i="2"/>
  <c r="E72" i="2" s="1"/>
  <c r="H72" i="2" s="1"/>
  <c r="J71" i="2"/>
  <c r="E71" i="2" s="1"/>
  <c r="H71" i="2" s="1"/>
  <c r="J70" i="2"/>
  <c r="E70" i="2" s="1"/>
  <c r="H70" i="2" s="1"/>
  <c r="J73" i="2"/>
  <c r="E73" i="2" s="1"/>
  <c r="H73" i="2" s="1"/>
  <c r="J74" i="2"/>
  <c r="E74" i="2" s="1"/>
  <c r="H74" i="2" s="1"/>
  <c r="J75" i="2"/>
  <c r="E75" i="2" s="1"/>
  <c r="H75" i="2" s="1"/>
  <c r="J76" i="2"/>
  <c r="E76" i="2" s="1"/>
  <c r="H76" i="2" s="1"/>
  <c r="J77" i="2"/>
  <c r="E77" i="2" s="1"/>
  <c r="H77" i="2" s="1"/>
  <c r="J79" i="2"/>
  <c r="E79" i="2" s="1"/>
  <c r="H79" i="2" s="1"/>
  <c r="J78" i="2"/>
  <c r="E78" i="2" s="1"/>
  <c r="H78" i="2" s="1"/>
  <c r="J81" i="2"/>
  <c r="E81" i="2" s="1"/>
  <c r="H81" i="2" s="1"/>
  <c r="J80" i="2"/>
  <c r="E80" i="2" s="1"/>
  <c r="H80" i="2" s="1"/>
  <c r="J82" i="2"/>
  <c r="E82" i="2" s="1"/>
  <c r="H82" i="2" s="1"/>
  <c r="J84" i="2"/>
  <c r="E84" i="2" s="1"/>
  <c r="H84" i="2" s="1"/>
  <c r="J83" i="2"/>
  <c r="E83" i="2" s="1"/>
  <c r="H83" i="2" s="1"/>
  <c r="J85" i="2"/>
  <c r="E85" i="2" s="1"/>
  <c r="H85" i="2" s="1"/>
  <c r="J86" i="2"/>
  <c r="E86" i="2" s="1"/>
  <c r="H86" i="2" s="1"/>
  <c r="J88" i="2"/>
  <c r="E88" i="2" s="1"/>
  <c r="H88" i="2" s="1"/>
  <c r="J87" i="2"/>
  <c r="E87" i="2" s="1"/>
  <c r="H87" i="2" s="1"/>
  <c r="J89" i="2"/>
  <c r="E89" i="2" s="1"/>
  <c r="H89" i="2" s="1"/>
  <c r="J91" i="2"/>
  <c r="E91" i="2" s="1"/>
  <c r="H91" i="2" s="1"/>
  <c r="J90" i="2"/>
  <c r="E90" i="2" s="1"/>
  <c r="H90" i="2" s="1"/>
  <c r="J92" i="2"/>
  <c r="E92" i="2" s="1"/>
  <c r="H92" i="2" s="1"/>
  <c r="J94" i="2"/>
  <c r="E94" i="2" s="1"/>
  <c r="H94" i="2" s="1"/>
  <c r="J93" i="2"/>
  <c r="E93" i="2" s="1"/>
  <c r="H93" i="2" s="1"/>
  <c r="J95" i="2"/>
  <c r="E95" i="2" s="1"/>
  <c r="H95" i="2" s="1"/>
  <c r="J96" i="2"/>
  <c r="E96" i="2" s="1"/>
  <c r="H96" i="2" s="1"/>
  <c r="J97" i="2"/>
  <c r="E97" i="2" s="1"/>
  <c r="H97" i="2" s="1"/>
  <c r="J98" i="2"/>
  <c r="E98" i="2" s="1"/>
  <c r="H98" i="2" s="1"/>
  <c r="J99" i="2"/>
  <c r="E99" i="2" s="1"/>
  <c r="H99" i="2" s="1"/>
  <c r="J101" i="2"/>
  <c r="E101" i="2" s="1"/>
  <c r="H101" i="2" s="1"/>
  <c r="J100" i="2"/>
  <c r="E100" i="2" s="1"/>
  <c r="H100" i="2" s="1"/>
  <c r="J102" i="2"/>
  <c r="E102" i="2" s="1"/>
  <c r="H102" i="2" s="1"/>
  <c r="J104" i="2"/>
  <c r="E104" i="2" s="1"/>
  <c r="H104" i="2" s="1"/>
  <c r="J103" i="2"/>
  <c r="E103" i="2" s="1"/>
  <c r="H103" i="2" s="1"/>
  <c r="J105" i="2"/>
  <c r="E105" i="2" s="1"/>
  <c r="H105" i="2" s="1"/>
  <c r="J106" i="2"/>
  <c r="E106" i="2" s="1"/>
  <c r="H106" i="2" s="1"/>
  <c r="J107" i="2"/>
  <c r="E107" i="2" s="1"/>
  <c r="H107" i="2" s="1"/>
  <c r="J109" i="2"/>
  <c r="E109" i="2" s="1"/>
  <c r="H109" i="2" s="1"/>
  <c r="J108" i="2"/>
  <c r="E108" i="2" s="1"/>
  <c r="H108" i="2" s="1"/>
  <c r="J110" i="2"/>
  <c r="E110" i="2" s="1"/>
  <c r="H110" i="2" s="1"/>
  <c r="J112" i="2"/>
  <c r="E112" i="2" s="1"/>
  <c r="H112" i="2" s="1"/>
  <c r="J111" i="2"/>
  <c r="E111" i="2" s="1"/>
  <c r="H111" i="2" s="1"/>
  <c r="J113" i="2"/>
  <c r="E113" i="2" s="1"/>
  <c r="H113" i="2" s="1"/>
  <c r="J114" i="2"/>
  <c r="E114" i="2" s="1"/>
  <c r="H114" i="2" s="1"/>
  <c r="J115" i="2"/>
  <c r="E115" i="2" s="1"/>
  <c r="H115" i="2" s="1"/>
  <c r="J116" i="2"/>
  <c r="E116" i="2" s="1"/>
  <c r="H116" i="2" s="1"/>
  <c r="J118" i="2"/>
  <c r="E118" i="2" s="1"/>
  <c r="H118" i="2" s="1"/>
  <c r="J117" i="2"/>
  <c r="E117" i="2" s="1"/>
  <c r="H117" i="2" s="1"/>
  <c r="J119" i="2"/>
  <c r="E119" i="2" s="1"/>
  <c r="H119" i="2" s="1"/>
  <c r="J120" i="2"/>
  <c r="E120" i="2" s="1"/>
  <c r="H120" i="2" s="1"/>
  <c r="J121" i="2"/>
  <c r="E121" i="2" s="1"/>
  <c r="H121" i="2" s="1"/>
  <c r="J123" i="2"/>
  <c r="E123" i="2" s="1"/>
  <c r="H123" i="2" s="1"/>
  <c r="J122" i="2"/>
  <c r="E122" i="2" s="1"/>
  <c r="H122" i="2" s="1"/>
  <c r="J124" i="2"/>
  <c r="E124" i="2" s="1"/>
  <c r="H124" i="2" s="1"/>
  <c r="J126" i="2"/>
  <c r="E126" i="2" s="1"/>
  <c r="H126" i="2" s="1"/>
  <c r="J125" i="2"/>
  <c r="E125" i="2" s="1"/>
  <c r="H125" i="2" s="1"/>
  <c r="J127" i="2"/>
  <c r="E127" i="2" s="1"/>
  <c r="H127" i="2" s="1"/>
  <c r="J128" i="2"/>
  <c r="E128" i="2" s="1"/>
  <c r="H128" i="2" s="1"/>
  <c r="J130" i="2"/>
  <c r="E130" i="2" s="1"/>
  <c r="H130" i="2" s="1"/>
  <c r="J129" i="2"/>
  <c r="E129" i="2" s="1"/>
  <c r="H129" i="2" s="1"/>
  <c r="J131" i="2"/>
  <c r="E131" i="2" s="1"/>
  <c r="H131" i="2" s="1"/>
  <c r="J133" i="2"/>
  <c r="E133" i="2" s="1"/>
  <c r="H133" i="2" s="1"/>
  <c r="J132" i="2"/>
  <c r="E132" i="2" s="1"/>
  <c r="H132" i="2" s="1"/>
  <c r="J134" i="2"/>
  <c r="E134" i="2" s="1"/>
  <c r="H134" i="2" s="1"/>
  <c r="J136" i="2"/>
  <c r="E136" i="2" s="1"/>
  <c r="H136" i="2" s="1"/>
  <c r="J135" i="2"/>
  <c r="E135" i="2" s="1"/>
  <c r="H135" i="2" s="1"/>
  <c r="J137" i="2"/>
  <c r="E137" i="2" s="1"/>
  <c r="H137" i="2" s="1"/>
  <c r="J140" i="2"/>
  <c r="E140" i="2" s="1"/>
  <c r="H140" i="2" s="1"/>
  <c r="J138" i="2"/>
  <c r="E138" i="2" s="1"/>
  <c r="H138" i="2" s="1"/>
  <c r="J139" i="2"/>
  <c r="E139" i="2" s="1"/>
  <c r="H139" i="2" s="1"/>
  <c r="J141" i="2"/>
  <c r="E141" i="2" s="1"/>
  <c r="H141" i="2" s="1"/>
  <c r="J142" i="2"/>
  <c r="E142" i="2" s="1"/>
  <c r="H142" i="2" s="1"/>
  <c r="J143" i="2"/>
  <c r="E143" i="2" s="1"/>
  <c r="H143" i="2" s="1"/>
  <c r="J144" i="2"/>
  <c r="E144" i="2" s="1"/>
  <c r="H144" i="2" s="1"/>
  <c r="J145" i="2"/>
  <c r="E145" i="2" s="1"/>
  <c r="H145" i="2" s="1"/>
  <c r="J146" i="2"/>
  <c r="E146" i="2" s="1"/>
  <c r="H146" i="2" s="1"/>
  <c r="J147" i="2"/>
  <c r="E147" i="2" s="1"/>
  <c r="H147" i="2" s="1"/>
  <c r="J148" i="2"/>
  <c r="E148" i="2" s="1"/>
  <c r="H148" i="2" s="1"/>
  <c r="J150" i="2"/>
  <c r="E150" i="2" s="1"/>
  <c r="H150" i="2" s="1"/>
  <c r="J149" i="2"/>
  <c r="E149" i="2" s="1"/>
  <c r="H149" i="2" s="1"/>
  <c r="J151" i="2"/>
  <c r="E151" i="2" s="1"/>
  <c r="H151" i="2" s="1"/>
  <c r="J152" i="2"/>
  <c r="E152" i="2" s="1"/>
  <c r="H152" i="2" s="1"/>
  <c r="J153" i="2"/>
  <c r="E153" i="2" s="1"/>
  <c r="H153" i="2" s="1"/>
  <c r="J154" i="2"/>
  <c r="E154" i="2" s="1"/>
  <c r="H154" i="2" s="1"/>
  <c r="J155" i="2"/>
  <c r="E155" i="2" s="1"/>
  <c r="H155" i="2" s="1"/>
  <c r="J157" i="2"/>
  <c r="E157" i="2" s="1"/>
  <c r="H157" i="2" s="1"/>
  <c r="J158" i="2"/>
  <c r="E158" i="2" s="1"/>
  <c r="H158" i="2" s="1"/>
  <c r="J156" i="2"/>
  <c r="E156" i="2" s="1"/>
  <c r="H156" i="2" s="1"/>
  <c r="J160" i="2"/>
  <c r="E160" i="2" s="1"/>
  <c r="H160" i="2" s="1"/>
  <c r="J159" i="2"/>
  <c r="E159" i="2" s="1"/>
  <c r="H159" i="2" s="1"/>
  <c r="J161" i="2"/>
  <c r="E161" i="2" s="1"/>
  <c r="H161" i="2" s="1"/>
  <c r="J162" i="2"/>
  <c r="E162" i="2" s="1"/>
  <c r="H162" i="2" s="1"/>
  <c r="J164" i="2"/>
  <c r="E164" i="2" s="1"/>
  <c r="H164" i="2" s="1"/>
  <c r="J163" i="2"/>
  <c r="E163" i="2" s="1"/>
  <c r="H163" i="2" s="1"/>
  <c r="J165" i="2"/>
  <c r="E165" i="2" s="1"/>
  <c r="H165" i="2" s="1"/>
  <c r="J167" i="2"/>
  <c r="E167" i="2" s="1"/>
  <c r="H167" i="2" s="1"/>
  <c r="J166" i="2"/>
  <c r="E166" i="2" s="1"/>
  <c r="H166" i="2" s="1"/>
  <c r="J168" i="2"/>
  <c r="E168" i="2" s="1"/>
  <c r="H168" i="2" s="1"/>
  <c r="J169" i="2"/>
  <c r="E169" i="2" s="1"/>
  <c r="H169" i="2" s="1"/>
  <c r="J171" i="2"/>
  <c r="E171" i="2" s="1"/>
  <c r="H171" i="2" s="1"/>
  <c r="J170" i="2"/>
  <c r="E170" i="2" s="1"/>
  <c r="H170" i="2" s="1"/>
  <c r="J172" i="2"/>
  <c r="E172" i="2" s="1"/>
  <c r="H172" i="2" s="1"/>
  <c r="J173" i="2"/>
  <c r="E173" i="2" s="1"/>
  <c r="H173" i="2" s="1"/>
  <c r="J174" i="2"/>
  <c r="E174" i="2" s="1"/>
  <c r="H174" i="2" s="1"/>
  <c r="J175" i="2"/>
  <c r="E175" i="2" s="1"/>
  <c r="H175" i="2" s="1"/>
  <c r="J176" i="2"/>
  <c r="E176" i="2" s="1"/>
  <c r="H176" i="2" s="1"/>
  <c r="J178" i="2"/>
  <c r="E178" i="2" s="1"/>
  <c r="H178" i="2" s="1"/>
  <c r="J177" i="2"/>
  <c r="E177" i="2" s="1"/>
  <c r="H177" i="2" s="1"/>
  <c r="J179" i="2"/>
  <c r="E179" i="2" s="1"/>
  <c r="H179" i="2" s="1"/>
  <c r="J180" i="2"/>
  <c r="E180" i="2" s="1"/>
  <c r="H180" i="2" s="1"/>
  <c r="J181" i="2"/>
  <c r="E181" i="2" s="1"/>
  <c r="H181" i="2" s="1"/>
  <c r="J183" i="2"/>
  <c r="E183" i="2" s="1"/>
  <c r="H183" i="2" s="1"/>
  <c r="J182" i="2"/>
  <c r="E182" i="2" s="1"/>
  <c r="H182" i="2" s="1"/>
  <c r="J184" i="2"/>
  <c r="E184" i="2" s="1"/>
  <c r="H184" i="2" s="1"/>
  <c r="J185" i="2"/>
  <c r="E185" i="2" s="1"/>
  <c r="H185" i="2" s="1"/>
  <c r="J186" i="2"/>
  <c r="E186" i="2" s="1"/>
  <c r="H186" i="2" s="1"/>
  <c r="J187" i="2"/>
  <c r="E187" i="2" s="1"/>
  <c r="H187" i="2" s="1"/>
  <c r="J188" i="2"/>
  <c r="E188" i="2" s="1"/>
  <c r="H188" i="2" s="1"/>
  <c r="J189" i="2"/>
  <c r="E189" i="2" s="1"/>
  <c r="H189" i="2" s="1"/>
  <c r="J190" i="2"/>
  <c r="E190" i="2" s="1"/>
  <c r="H190" i="2" s="1"/>
  <c r="J191" i="2"/>
  <c r="E191" i="2" s="1"/>
  <c r="H191" i="2" s="1"/>
  <c r="J192" i="2"/>
  <c r="E192" i="2" s="1"/>
  <c r="H192" i="2" s="1"/>
  <c r="J193" i="2"/>
  <c r="E193" i="2" s="1"/>
  <c r="H193" i="2" s="1"/>
  <c r="J194" i="2"/>
  <c r="E194" i="2" s="1"/>
  <c r="H194" i="2" s="1"/>
  <c r="J195" i="2"/>
  <c r="E195" i="2" s="1"/>
  <c r="H195" i="2" s="1"/>
  <c r="J196" i="2"/>
  <c r="E196" i="2" s="1"/>
  <c r="H196" i="2" s="1"/>
  <c r="J198" i="2"/>
  <c r="E198" i="2" s="1"/>
  <c r="H198" i="2" s="1"/>
  <c r="J197" i="2"/>
  <c r="E197" i="2" s="1"/>
  <c r="H197" i="2" s="1"/>
  <c r="J199" i="2"/>
  <c r="E199" i="2" s="1"/>
  <c r="H199" i="2" s="1"/>
  <c r="J200" i="2"/>
  <c r="E200" i="2" s="1"/>
  <c r="H200" i="2" s="1"/>
  <c r="J201" i="2"/>
  <c r="E201" i="2" s="1"/>
  <c r="H201" i="2" s="1"/>
  <c r="J202" i="2"/>
  <c r="E202" i="2" s="1"/>
  <c r="H202" i="2" s="1"/>
  <c r="J203" i="2"/>
  <c r="E203" i="2" s="1"/>
  <c r="H203" i="2" s="1"/>
  <c r="J205" i="2"/>
  <c r="E205" i="2" s="1"/>
  <c r="H205" i="2" s="1"/>
  <c r="J204" i="2"/>
  <c r="E204" i="2" s="1"/>
  <c r="H204" i="2" s="1"/>
  <c r="J206" i="2"/>
  <c r="E206" i="2" s="1"/>
  <c r="H206" i="2" s="1"/>
  <c r="J207" i="2"/>
  <c r="E207" i="2" s="1"/>
  <c r="H207" i="2" s="1"/>
  <c r="J208" i="2"/>
  <c r="E208" i="2" s="1"/>
  <c r="H208" i="2" s="1"/>
  <c r="J210" i="2"/>
  <c r="E210" i="2" s="1"/>
  <c r="H210" i="2" s="1"/>
  <c r="J209" i="2"/>
  <c r="E209" i="2" s="1"/>
  <c r="H209" i="2" s="1"/>
  <c r="J213" i="2"/>
  <c r="E213" i="2" s="1"/>
  <c r="H213" i="2" s="1"/>
  <c r="J211" i="2"/>
  <c r="E211" i="2" s="1"/>
  <c r="H211" i="2" s="1"/>
  <c r="J212" i="2"/>
  <c r="E212" i="2" s="1"/>
  <c r="H212" i="2" s="1"/>
  <c r="J215" i="2"/>
  <c r="E215" i="2" s="1"/>
  <c r="H215" i="2" s="1"/>
  <c r="J214" i="2"/>
  <c r="E214" i="2" s="1"/>
  <c r="H214" i="2" s="1"/>
  <c r="J216" i="2"/>
  <c r="E216" i="2" s="1"/>
  <c r="H216" i="2" s="1"/>
  <c r="J217" i="2"/>
  <c r="E217" i="2" s="1"/>
  <c r="H217" i="2" s="1"/>
  <c r="J219" i="2"/>
  <c r="E219" i="2" s="1"/>
  <c r="H219" i="2" s="1"/>
  <c r="J218" i="2"/>
  <c r="E218" i="2" s="1"/>
  <c r="H218" i="2" s="1"/>
  <c r="J221" i="2"/>
  <c r="E221" i="2" s="1"/>
  <c r="H221" i="2" s="1"/>
  <c r="J220" i="2"/>
  <c r="E220" i="2" s="1"/>
  <c r="H220" i="2" s="1"/>
  <c r="J222" i="2"/>
  <c r="E222" i="2" s="1"/>
  <c r="H222" i="2" s="1"/>
  <c r="J223" i="2"/>
  <c r="E223" i="2" s="1"/>
  <c r="H223" i="2" s="1"/>
  <c r="J224" i="2"/>
  <c r="E224" i="2" s="1"/>
  <c r="H224" i="2" s="1"/>
  <c r="J226" i="2"/>
  <c r="E226" i="2" s="1"/>
  <c r="H226" i="2" s="1"/>
  <c r="J225" i="2"/>
  <c r="E225" i="2" s="1"/>
  <c r="H225" i="2" s="1"/>
  <c r="J227" i="2"/>
  <c r="E227" i="2" s="1"/>
  <c r="H227" i="2" s="1"/>
  <c r="J228" i="2"/>
  <c r="E228" i="2" s="1"/>
  <c r="H228" i="2" s="1"/>
  <c r="J229" i="2"/>
  <c r="E229" i="2" s="1"/>
  <c r="H229" i="2" s="1"/>
  <c r="J230" i="2"/>
  <c r="E230" i="2" s="1"/>
  <c r="H230" i="2" s="1"/>
  <c r="J231" i="2"/>
  <c r="E231" i="2" s="1"/>
  <c r="H231" i="2" s="1"/>
  <c r="J232" i="2"/>
  <c r="E232" i="2" s="1"/>
  <c r="H232" i="2" s="1"/>
  <c r="J233" i="2"/>
  <c r="E233" i="2" s="1"/>
  <c r="H233" i="2" s="1"/>
  <c r="J234" i="2"/>
  <c r="E234" i="2" s="1"/>
  <c r="H234" i="2" s="1"/>
  <c r="J235" i="2"/>
  <c r="E235" i="2" s="1"/>
  <c r="H235" i="2" s="1"/>
  <c r="J236" i="2"/>
  <c r="E236" i="2" s="1"/>
  <c r="H236" i="2" s="1"/>
  <c r="J237" i="2"/>
  <c r="E237" i="2" s="1"/>
  <c r="H237" i="2" s="1"/>
  <c r="J238" i="2"/>
  <c r="E238" i="2" s="1"/>
  <c r="H238" i="2" s="1"/>
  <c r="J239" i="2"/>
  <c r="E239" i="2" s="1"/>
  <c r="H239" i="2" s="1"/>
  <c r="J240" i="2"/>
  <c r="E240" i="2" s="1"/>
  <c r="H240" i="2" s="1"/>
  <c r="J241" i="2"/>
  <c r="E241" i="2" s="1"/>
  <c r="H241" i="2" s="1"/>
  <c r="J242" i="2"/>
  <c r="E242" i="2" s="1"/>
  <c r="H242" i="2" s="1"/>
  <c r="J245" i="2"/>
  <c r="E245" i="2" s="1"/>
  <c r="H245" i="2" s="1"/>
  <c r="J243" i="2"/>
  <c r="E243" i="2" s="1"/>
  <c r="H243" i="2" s="1"/>
  <c r="J244" i="2"/>
  <c r="E244" i="2" s="1"/>
  <c r="H244" i="2" s="1"/>
  <c r="J246" i="2"/>
  <c r="E246" i="2" s="1"/>
  <c r="H246" i="2" s="1"/>
  <c r="J247" i="2"/>
  <c r="E247" i="2" s="1"/>
  <c r="H247" i="2" s="1"/>
  <c r="J248" i="2"/>
  <c r="E248" i="2" s="1"/>
  <c r="H248" i="2" s="1"/>
  <c r="J249" i="2"/>
  <c r="E249" i="2" s="1"/>
  <c r="H249" i="2" s="1"/>
  <c r="J251" i="2"/>
  <c r="E251" i="2" s="1"/>
  <c r="H251" i="2" s="1"/>
  <c r="J250" i="2"/>
  <c r="E250" i="2" s="1"/>
  <c r="H250" i="2" s="1"/>
  <c r="J252" i="2"/>
  <c r="E252" i="2" s="1"/>
  <c r="H252" i="2" s="1"/>
  <c r="J253" i="2"/>
  <c r="E253" i="2" s="1"/>
  <c r="H253" i="2" s="1"/>
  <c r="J254" i="2"/>
  <c r="E254" i="2" s="1"/>
  <c r="H254" i="2" s="1"/>
  <c r="J255" i="2"/>
  <c r="E255" i="2" s="1"/>
  <c r="H255" i="2" s="1"/>
  <c r="J256" i="2"/>
  <c r="E256" i="2" s="1"/>
  <c r="H256" i="2" s="1"/>
  <c r="J257" i="2"/>
  <c r="E257" i="2" s="1"/>
  <c r="H257" i="2" s="1"/>
  <c r="J258" i="2"/>
  <c r="E258" i="2" s="1"/>
  <c r="H258" i="2" s="1"/>
  <c r="J259" i="2"/>
  <c r="E259" i="2" s="1"/>
  <c r="H259" i="2" s="1"/>
  <c r="J260" i="2"/>
  <c r="E260" i="2" s="1"/>
  <c r="H260" i="2" s="1"/>
  <c r="J262" i="2"/>
  <c r="E262" i="2" s="1"/>
  <c r="H262" i="2" s="1"/>
  <c r="J261" i="2"/>
  <c r="E261" i="2" s="1"/>
  <c r="H261" i="2" s="1"/>
  <c r="J263" i="2"/>
  <c r="E263" i="2" s="1"/>
  <c r="H263" i="2" s="1"/>
  <c r="J264" i="2"/>
  <c r="E264" i="2" s="1"/>
  <c r="H264" i="2" s="1"/>
  <c r="J266" i="2"/>
  <c r="E266" i="2" s="1"/>
  <c r="H266" i="2" s="1"/>
  <c r="J265" i="2"/>
  <c r="E265" i="2" s="1"/>
  <c r="H265" i="2" s="1"/>
  <c r="J267" i="2"/>
  <c r="E267" i="2" s="1"/>
  <c r="H267" i="2" s="1"/>
  <c r="J268" i="2"/>
  <c r="E268" i="2" s="1"/>
  <c r="H268" i="2" s="1"/>
  <c r="J269" i="2"/>
  <c r="E269" i="2" s="1"/>
  <c r="H269" i="2" s="1"/>
  <c r="J270" i="2"/>
  <c r="E270" i="2" s="1"/>
  <c r="H270" i="2" s="1"/>
  <c r="J271" i="2"/>
  <c r="E271" i="2" s="1"/>
  <c r="H271" i="2" s="1"/>
  <c r="J272" i="2"/>
  <c r="E272" i="2" s="1"/>
  <c r="H272" i="2" s="1"/>
  <c r="J274" i="2"/>
  <c r="E274" i="2" s="1"/>
  <c r="H274" i="2" s="1"/>
  <c r="J273" i="2"/>
  <c r="E273" i="2" s="1"/>
  <c r="H273" i="2" s="1"/>
  <c r="J275" i="2"/>
  <c r="E275" i="2" s="1"/>
  <c r="H275" i="2" s="1"/>
  <c r="J276" i="2"/>
  <c r="E276" i="2" s="1"/>
  <c r="H276" i="2" s="1"/>
  <c r="J277" i="2"/>
  <c r="E277" i="2" s="1"/>
  <c r="H277" i="2" s="1"/>
  <c r="J278" i="2"/>
  <c r="E278" i="2" s="1"/>
  <c r="H278" i="2" s="1"/>
  <c r="J279" i="2"/>
  <c r="E279" i="2" s="1"/>
  <c r="H279" i="2" s="1"/>
  <c r="J280" i="2"/>
  <c r="E280" i="2" s="1"/>
  <c r="H280" i="2" s="1"/>
  <c r="J281" i="2"/>
  <c r="E281" i="2" s="1"/>
  <c r="H281" i="2" s="1"/>
  <c r="J282" i="2"/>
  <c r="E282" i="2" s="1"/>
  <c r="H282" i="2" s="1"/>
  <c r="J283" i="2"/>
  <c r="E283" i="2" s="1"/>
  <c r="H283" i="2" s="1"/>
  <c r="J284" i="2"/>
  <c r="E284" i="2" s="1"/>
  <c r="H284" i="2" s="1"/>
  <c r="J286" i="2"/>
  <c r="E286" i="2" s="1"/>
  <c r="H286" i="2" s="1"/>
  <c r="J285" i="2"/>
  <c r="E285" i="2" s="1"/>
  <c r="H285" i="2" s="1"/>
  <c r="J287" i="2"/>
  <c r="E287" i="2" s="1"/>
  <c r="H287" i="2" s="1"/>
  <c r="J289" i="2"/>
  <c r="E289" i="2" s="1"/>
  <c r="H289" i="2" s="1"/>
  <c r="J288" i="2"/>
  <c r="E288" i="2" s="1"/>
  <c r="H288" i="2" s="1"/>
  <c r="J290" i="2"/>
  <c r="E290" i="2" s="1"/>
  <c r="H290" i="2" s="1"/>
  <c r="J291" i="2"/>
  <c r="E291" i="2" s="1"/>
  <c r="H291" i="2" s="1"/>
  <c r="J292" i="2"/>
  <c r="E292" i="2" s="1"/>
  <c r="H292" i="2" s="1"/>
  <c r="J293" i="2"/>
  <c r="E293" i="2" s="1"/>
  <c r="H293" i="2" s="1"/>
  <c r="J294" i="2"/>
  <c r="E294" i="2" s="1"/>
  <c r="H294" i="2" s="1"/>
  <c r="J295" i="2"/>
  <c r="E295" i="2" s="1"/>
  <c r="H295" i="2" s="1"/>
  <c r="J296" i="2"/>
  <c r="E296" i="2" s="1"/>
  <c r="H296" i="2" s="1"/>
  <c r="J297" i="2"/>
  <c r="E297" i="2" s="1"/>
  <c r="H297" i="2" s="1"/>
  <c r="J298" i="2"/>
  <c r="E298" i="2" s="1"/>
  <c r="H298" i="2" s="1"/>
  <c r="J300" i="2"/>
  <c r="E300" i="2" s="1"/>
  <c r="H300" i="2" s="1"/>
  <c r="J299" i="2"/>
  <c r="E299" i="2" s="1"/>
  <c r="H299" i="2" s="1"/>
  <c r="J301" i="2"/>
  <c r="E301" i="2" s="1"/>
  <c r="H301" i="2" s="1"/>
  <c r="J303" i="2"/>
  <c r="E303" i="2" s="1"/>
  <c r="H303" i="2" s="1"/>
  <c r="J302" i="2"/>
  <c r="E302" i="2" s="1"/>
  <c r="H302" i="2" s="1"/>
  <c r="J304" i="2"/>
  <c r="E304" i="2" s="1"/>
  <c r="H304" i="2" s="1"/>
  <c r="J305" i="2"/>
  <c r="E305" i="2" s="1"/>
  <c r="H305" i="2" s="1"/>
  <c r="J306" i="2"/>
  <c r="E306" i="2" s="1"/>
  <c r="H306" i="2" s="1"/>
  <c r="J309" i="2"/>
  <c r="E309" i="2" s="1"/>
  <c r="H309" i="2" s="1"/>
  <c r="J307" i="2"/>
  <c r="E307" i="2" s="1"/>
  <c r="H307" i="2" s="1"/>
  <c r="J308" i="2"/>
  <c r="E308" i="2" s="1"/>
  <c r="H308" i="2" s="1"/>
  <c r="J310" i="2"/>
  <c r="E310" i="2" s="1"/>
  <c r="H310" i="2" s="1"/>
  <c r="J312" i="2"/>
  <c r="E312" i="2" s="1"/>
  <c r="H312" i="2" s="1"/>
  <c r="J311" i="2"/>
  <c r="E311" i="2" s="1"/>
  <c r="H311" i="2" s="1"/>
  <c r="J313" i="2"/>
  <c r="E313" i="2" s="1"/>
  <c r="H313" i="2" s="1"/>
  <c r="J314" i="2"/>
  <c r="E314" i="2" s="1"/>
  <c r="H314" i="2" s="1"/>
  <c r="J316" i="2"/>
  <c r="E316" i="2" s="1"/>
  <c r="H316" i="2" s="1"/>
  <c r="J315" i="2"/>
  <c r="E315" i="2" s="1"/>
  <c r="H315" i="2" s="1"/>
  <c r="J317" i="2"/>
  <c r="E317" i="2" s="1"/>
  <c r="H317" i="2" s="1"/>
  <c r="J318" i="2"/>
  <c r="E318" i="2" s="1"/>
  <c r="H318" i="2" s="1"/>
  <c r="J319" i="2"/>
  <c r="E319" i="2" s="1"/>
  <c r="H319" i="2" s="1"/>
  <c r="J320" i="2"/>
  <c r="E320" i="2" s="1"/>
  <c r="H320" i="2" s="1"/>
  <c r="J321" i="2"/>
  <c r="E321" i="2" s="1"/>
  <c r="H321" i="2" s="1"/>
  <c r="J324" i="2"/>
  <c r="E324" i="2" s="1"/>
  <c r="H324" i="2" s="1"/>
  <c r="J322" i="2"/>
  <c r="E322" i="2" s="1"/>
  <c r="H322" i="2" s="1"/>
  <c r="J323" i="2"/>
  <c r="E323" i="2" s="1"/>
  <c r="H323" i="2" s="1"/>
  <c r="J325" i="2"/>
  <c r="E325" i="2" s="1"/>
  <c r="H325" i="2" s="1"/>
  <c r="J326" i="2"/>
  <c r="E326" i="2" s="1"/>
  <c r="H326" i="2" s="1"/>
  <c r="J327" i="2"/>
  <c r="E327" i="2" s="1"/>
  <c r="H327" i="2" s="1"/>
  <c r="J328" i="2"/>
  <c r="E328" i="2" s="1"/>
  <c r="H328" i="2" s="1"/>
  <c r="J329" i="2"/>
  <c r="E329" i="2" s="1"/>
  <c r="H329" i="2" s="1"/>
  <c r="J330" i="2"/>
  <c r="E330" i="2" s="1"/>
  <c r="H330" i="2" s="1"/>
  <c r="J331" i="2"/>
  <c r="E331" i="2" s="1"/>
  <c r="H331" i="2" s="1"/>
  <c r="J334" i="2"/>
  <c r="E334" i="2" s="1"/>
  <c r="H334" i="2" s="1"/>
  <c r="J332" i="2"/>
  <c r="E332" i="2" s="1"/>
  <c r="H332" i="2" s="1"/>
  <c r="J333" i="2"/>
  <c r="E333" i="2" s="1"/>
  <c r="H333" i="2" s="1"/>
  <c r="J335" i="2"/>
  <c r="E335" i="2" s="1"/>
  <c r="H335" i="2" s="1"/>
  <c r="J336" i="2"/>
  <c r="E336" i="2" s="1"/>
  <c r="H336" i="2" s="1"/>
  <c r="J337" i="2"/>
  <c r="E337" i="2" s="1"/>
  <c r="H337" i="2" s="1"/>
  <c r="J338" i="2"/>
  <c r="E338" i="2" s="1"/>
  <c r="H338" i="2" s="1"/>
  <c r="J339" i="2"/>
  <c r="E339" i="2" s="1"/>
  <c r="H339" i="2" s="1"/>
  <c r="J340" i="2"/>
  <c r="E340" i="2" s="1"/>
  <c r="H340" i="2" s="1"/>
  <c r="J341" i="2"/>
  <c r="E341" i="2" s="1"/>
  <c r="H341" i="2" s="1"/>
  <c r="J342" i="2"/>
  <c r="E342" i="2" s="1"/>
  <c r="H342" i="2" s="1"/>
  <c r="J343" i="2"/>
  <c r="E343" i="2" s="1"/>
  <c r="H343" i="2" s="1"/>
  <c r="J345" i="2"/>
  <c r="E345" i="2" s="1"/>
  <c r="H345" i="2" s="1"/>
  <c r="J344" i="2"/>
  <c r="E344" i="2" s="1"/>
  <c r="H344" i="2" s="1"/>
  <c r="J346" i="2"/>
  <c r="E346" i="2" s="1"/>
  <c r="H346" i="2" s="1"/>
  <c r="J347" i="2"/>
  <c r="E347" i="2" s="1"/>
  <c r="H347" i="2" s="1"/>
  <c r="J348" i="2"/>
  <c r="E348" i="2" s="1"/>
  <c r="H348" i="2" s="1"/>
  <c r="J350" i="2"/>
  <c r="E350" i="2" s="1"/>
  <c r="H350" i="2" s="1"/>
  <c r="J349" i="2"/>
  <c r="E349" i="2" s="1"/>
  <c r="H349" i="2" s="1"/>
  <c r="J351" i="2"/>
  <c r="E351" i="2" s="1"/>
  <c r="H351" i="2" s="1"/>
  <c r="J352" i="2"/>
  <c r="E352" i="2" s="1"/>
  <c r="H352" i="2" s="1"/>
  <c r="J353" i="2"/>
  <c r="E353" i="2" s="1"/>
  <c r="H353" i="2" s="1"/>
  <c r="J354" i="2"/>
  <c r="E354" i="2" s="1"/>
  <c r="H354" i="2" s="1"/>
  <c r="J355" i="2"/>
  <c r="E355" i="2" s="1"/>
  <c r="H355" i="2" s="1"/>
  <c r="J356" i="2"/>
  <c r="E356" i="2" s="1"/>
  <c r="H356" i="2" s="1"/>
  <c r="J357" i="2"/>
  <c r="E357" i="2" s="1"/>
  <c r="H357" i="2" s="1"/>
  <c r="J361" i="2"/>
  <c r="E361" i="2" s="1"/>
  <c r="H361" i="2" s="1"/>
  <c r="J359" i="2"/>
  <c r="E359" i="2" s="1"/>
  <c r="H359" i="2" s="1"/>
  <c r="J360" i="2"/>
  <c r="E360" i="2" s="1"/>
  <c r="H360" i="2" s="1"/>
  <c r="J358" i="2"/>
  <c r="E358" i="2" s="1"/>
  <c r="H358" i="2" s="1"/>
  <c r="J4" i="2"/>
  <c r="J5" i="2"/>
  <c r="E5" i="2" s="1"/>
  <c r="H5" i="2" s="1"/>
  <c r="J6" i="2"/>
  <c r="E6" i="2" s="1"/>
  <c r="H6" i="2" s="1"/>
  <c r="D363" i="2"/>
  <c r="E362" i="2" s="1"/>
  <c r="H362" i="2" s="1"/>
  <c r="G363" i="2"/>
  <c r="F363" i="2" l="1"/>
  <c r="I363" i="2" s="1"/>
  <c r="J363" i="2" s="1"/>
  <c r="E363" i="2" l="1"/>
  <c r="H363" i="2" s="1"/>
  <c r="E5" i="1" s="1"/>
  <c r="E7" i="1" l="1"/>
  <c r="E6" i="1"/>
</calcChain>
</file>

<file path=xl/sharedStrings.xml><?xml version="1.0" encoding="utf-8"?>
<sst xmlns="http://schemas.openxmlformats.org/spreadsheetml/2006/main" count="30" uniqueCount="30">
  <si>
    <t>Loan Amount</t>
  </si>
  <si>
    <t>Loan Start Date</t>
  </si>
  <si>
    <t>Total Interest Paid</t>
  </si>
  <si>
    <t>Total Loan Payments</t>
  </si>
  <si>
    <t>#</t>
  </si>
  <si>
    <t>Interest Rate</t>
  </si>
  <si>
    <t>interest</t>
  </si>
  <si>
    <t>principal</t>
  </si>
  <si>
    <t>KEY STATISTICS</t>
  </si>
  <si>
    <t>CALCULATOR</t>
  </si>
  <si>
    <t>MORTGAGE LOAN</t>
  </si>
  <si>
    <t>MONTHLY LOAN PAYMENT</t>
  </si>
  <si>
    <t>Monthly Loan Payments</t>
  </si>
  <si>
    <t>AMORTIZATION</t>
  </si>
  <si>
    <t>TABLE</t>
  </si>
  <si>
    <t>Purchase Price</t>
  </si>
  <si>
    <t>Duration of Loan (in months)</t>
  </si>
  <si>
    <t>Total Monthly Payments*</t>
  </si>
  <si>
    <t>* Total monthly payments = loan payments plus property tax payments</t>
  </si>
  <si>
    <t>Monthly Property Tax Amount</t>
  </si>
  <si>
    <t>payment
date</t>
  </si>
  <si>
    <t>opening
balance</t>
  </si>
  <si>
    <t>property
tax</t>
  </si>
  <si>
    <t>total
payments</t>
  </si>
  <si>
    <t>closing
balance</t>
  </si>
  <si>
    <t>#
remaining</t>
  </si>
  <si>
    <t>LOAN DETAILS</t>
  </si>
  <si>
    <t>VALUES</t>
  </si>
  <si>
    <t>TOTALS</t>
  </si>
  <si>
    <t>To Amortization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</si>
</sst>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_);\(&quot;$&quot;#,##0\)"/>
    <numFmt numFmtId="165" formatCode="_(* #,##0_);_(* \(#,##0\);_(* &quot;-&quot;_);_(@_)"/>
    <numFmt numFmtId="166" formatCode="&quot;$&quot;#,##0"/>
    <numFmt numFmtId="167" formatCode="0.0%"/>
  </numFmts>
  <fonts count="11" x14ac:knownFonts="1">
    <font>
      <sz val="11"/>
      <color theme="1" tint="0.34998626667073579"/>
      <name val="Calibri"/>
      <family val="2"/>
      <scheme val="minor"/>
    </font>
    <font>
      <b/>
      <sz val="11"/>
      <color theme="3"/>
      <name val="Calibri"/>
      <family val="2"/>
      <scheme val="major"/>
    </font>
    <font>
      <sz val="20"/>
      <color theme="2"/>
      <name val="Calibri"/>
      <family val="2"/>
      <scheme val="major"/>
    </font>
    <font>
      <sz val="12"/>
      <color theme="2"/>
      <name val="Calibri"/>
      <family val="2"/>
      <scheme val="major"/>
    </font>
    <font>
      <sz val="10"/>
      <color theme="1" tint="0.34998626667073579"/>
      <name val="Calibri"/>
      <family val="2"/>
      <scheme val="minor"/>
    </font>
    <font>
      <sz val="20"/>
      <color theme="3" tint="9.9948118533890809E-2"/>
      <name val="Calibri"/>
      <family val="2"/>
      <scheme val="major"/>
    </font>
    <font>
      <sz val="11"/>
      <color theme="1" tint="0.34998626667073579"/>
      <name val="Calibri"/>
      <family val="2"/>
      <scheme val="minor"/>
    </font>
    <font>
      <sz val="11"/>
      <color theme="5" tint="-0.24994659260841701"/>
      <name val="Calibri"/>
      <family val="2"/>
      <scheme val="major"/>
    </font>
    <font>
      <b/>
      <u/>
      <sz val="11"/>
      <color theme="9" tint="-0.24994659260841701"/>
      <name val="Calibri"/>
      <family val="2"/>
      <scheme val="minor"/>
    </font>
    <font>
      <b/>
      <u/>
      <sz val="11"/>
      <color theme="5" tint="-0.2499465926084170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</borders>
  <cellStyleXfs count="17">
    <xf numFmtId="0" fontId="0" fillId="0" borderId="0">
      <alignment horizontal="left" wrapText="1" indent="1"/>
    </xf>
    <xf numFmtId="0" fontId="5" fillId="3" borderId="0" applyNumberFormat="0" applyAlignment="0" applyProtection="0"/>
    <xf numFmtId="0" fontId="3" fillId="4" borderId="4" applyNumberFormat="0" applyProtection="0">
      <alignment horizontal="left" vertical="center" wrapText="1" indent="1"/>
    </xf>
    <xf numFmtId="0" fontId="3" fillId="2" borderId="0" applyNumberFormat="0" applyAlignment="0" applyProtection="0"/>
    <xf numFmtId="0" fontId="7" fillId="0" borderId="1" applyFill="0" applyBorder="0" applyProtection="0">
      <alignment horizontal="right" indent="1"/>
    </xf>
    <xf numFmtId="0" fontId="1" fillId="0" borderId="0" applyNumberFormat="0" applyFill="0" applyBorder="0" applyAlignment="0" applyProtection="0"/>
    <xf numFmtId="0" fontId="9" fillId="0" borderId="0" applyNumberFormat="0" applyFill="0" applyProtection="0">
      <alignment horizontal="right"/>
    </xf>
    <xf numFmtId="0" fontId="8" fillId="0" borderId="0" applyNumberFormat="0" applyFill="0" applyAlignment="0" applyProtection="0"/>
    <xf numFmtId="14" fontId="6" fillId="0" borderId="0" applyFont="0" applyFill="0" applyBorder="0" applyAlignment="0">
      <alignment horizontal="left" indent="1"/>
    </xf>
    <xf numFmtId="0" fontId="3" fillId="4" borderId="0" applyFont="0" applyBorder="0">
      <alignment horizontal="center" wrapText="1"/>
      <protection locked="0"/>
    </xf>
    <xf numFmtId="0" fontId="10" fillId="0" borderId="0" applyNumberFormat="0" applyFill="0" applyBorder="0" applyProtection="0">
      <alignment wrapText="1"/>
    </xf>
    <xf numFmtId="0" fontId="6" fillId="0" borderId="3" applyNumberFormat="0" applyFont="0" applyFill="0" applyAlignment="0">
      <alignment wrapText="1"/>
    </xf>
    <xf numFmtId="166" fontId="2" fillId="2" borderId="0">
      <alignment horizontal="center" vertical="center"/>
    </xf>
    <xf numFmtId="165" fontId="6" fillId="0" borderId="0" applyFont="0" applyFill="0" applyBorder="0" applyProtection="0">
      <alignment horizontal="right" indent="1"/>
    </xf>
    <xf numFmtId="37" fontId="6" fillId="0" borderId="0" applyFont="0" applyFill="0" applyBorder="0" applyProtection="0">
      <alignment horizontal="center"/>
    </xf>
    <xf numFmtId="164" fontId="6" fillId="0" borderId="0" applyFont="0" applyFill="0" applyBorder="0" applyProtection="0">
      <alignment horizontal="right"/>
    </xf>
    <xf numFmtId="167" fontId="6" fillId="0" borderId="0" applyFont="0" applyFill="0" applyBorder="0" applyProtection="0">
      <alignment horizontal="right" indent="1"/>
    </xf>
  </cellStyleXfs>
  <cellXfs count="27">
    <xf numFmtId="0" fontId="0" fillId="0" borderId="0" xfId="0">
      <alignment horizontal="left" wrapText="1" indent="1"/>
    </xf>
    <xf numFmtId="0" fontId="4" fillId="0" borderId="0" xfId="0" applyFont="1" applyProtection="1">
      <alignment horizontal="left" wrapText="1" indent="1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5" borderId="0" xfId="1" applyFill="1" applyProtection="1">
      <protection locked="0"/>
    </xf>
    <xf numFmtId="0" fontId="0" fillId="0" borderId="0" xfId="0" applyProtection="1">
      <alignment horizontal="left" wrapText="1" indent="1"/>
      <protection locked="0"/>
    </xf>
    <xf numFmtId="0" fontId="3" fillId="2" borderId="0" xfId="3" applyAlignment="1" applyProtection="1">
      <alignment horizontal="center"/>
    </xf>
    <xf numFmtId="0" fontId="3" fillId="4" borderId="0" xfId="9">
      <alignment horizontal="center" wrapText="1"/>
      <protection locked="0"/>
    </xf>
    <xf numFmtId="166" fontId="9" fillId="0" borderId="0" xfId="6" applyNumberFormat="1" applyFill="1" applyBorder="1" applyAlignment="1" applyProtection="1">
      <alignment horizontal="right"/>
      <protection locked="0"/>
    </xf>
    <xf numFmtId="0" fontId="0" fillId="0" borderId="0" xfId="0" applyFont="1" applyFill="1" applyBorder="1">
      <alignment horizontal="left" wrapText="1" indent="1"/>
    </xf>
    <xf numFmtId="0" fontId="0" fillId="0" borderId="0" xfId="0" applyAlignment="1">
      <alignment vertical="top"/>
    </xf>
    <xf numFmtId="166" fontId="2" fillId="2" borderId="0" xfId="12">
      <alignment horizontal="center" vertical="center"/>
    </xf>
    <xf numFmtId="164" fontId="0" fillId="0" borderId="0" xfId="15" applyFont="1" applyFill="1" applyBorder="1">
      <alignment horizontal="right"/>
    </xf>
    <xf numFmtId="167" fontId="0" fillId="0" borderId="0" xfId="16" applyFont="1" applyFill="1" applyBorder="1">
      <alignment horizontal="right" indent="1"/>
    </xf>
    <xf numFmtId="165" fontId="0" fillId="0" borderId="0" xfId="13" applyFont="1" applyFill="1" applyBorder="1">
      <alignment horizontal="right" indent="1"/>
    </xf>
    <xf numFmtId="164" fontId="0" fillId="0" borderId="0" xfId="15" applyFont="1">
      <alignment horizontal="right"/>
    </xf>
    <xf numFmtId="37" fontId="6" fillId="0" borderId="0" xfId="14">
      <alignment horizontal="center"/>
    </xf>
    <xf numFmtId="0" fontId="3" fillId="4" borderId="4" xfId="2">
      <alignment horizontal="left" vertical="center" wrapText="1" indent="1"/>
    </xf>
    <xf numFmtId="0" fontId="3" fillId="4" borderId="3" xfId="11" applyFont="1" applyFill="1" applyAlignment="1">
      <alignment horizontal="left" vertical="center" wrapText="1" indent="1"/>
    </xf>
    <xf numFmtId="37" fontId="0" fillId="0" borderId="0" xfId="14" applyFont="1">
      <alignment horizontal="center"/>
    </xf>
    <xf numFmtId="14" fontId="7" fillId="0" borderId="0" xfId="8" applyFont="1" applyFill="1" applyBorder="1" applyAlignment="1">
      <alignment horizontal="right" indent="1"/>
    </xf>
    <xf numFmtId="14" fontId="0" fillId="0" borderId="0" xfId="8" applyFont="1" applyAlignment="1">
      <alignment horizontal="left" wrapText="1" indent="1"/>
    </xf>
    <xf numFmtId="0" fontId="5" fillId="3" borderId="0" xfId="1" applyAlignment="1">
      <alignment horizontal="left" wrapText="1" indent="1"/>
    </xf>
    <xf numFmtId="0" fontId="9" fillId="0" borderId="0" xfId="6">
      <alignment horizontal="right"/>
    </xf>
    <xf numFmtId="0" fontId="5" fillId="3" borderId="0" xfId="1" applyAlignment="1">
      <alignment wrapText="1"/>
    </xf>
    <xf numFmtId="0" fontId="10" fillId="0" borderId="0" xfId="10">
      <alignment wrapText="1"/>
    </xf>
    <xf numFmtId="0" fontId="5" fillId="3" borderId="0" xfId="1" applyNumberFormat="1" applyBorder="1" applyAlignment="1" applyProtection="1">
      <protection locked="0"/>
    </xf>
    <xf numFmtId="0" fontId="5" fillId="3" borderId="2" xfId="1" applyNumberFormat="1" applyBorder="1" applyAlignment="1" applyProtection="1">
      <alignment horizontal="left" vertical="top"/>
      <protection locked="0"/>
    </xf>
  </cellXfs>
  <cellStyles count="17">
    <cellStyle name="Amortization Table Heading" xfId="9" xr:uid="{00000000-0005-0000-0000-000000000000}"/>
    <cellStyle name="Comma" xfId="13" builtinId="3" customBuiltin="1"/>
    <cellStyle name="Comma [0]" xfId="14" builtinId="6" customBuiltin="1"/>
    <cellStyle name="Currency" xfId="15" builtinId="4" customBuiltin="1"/>
    <cellStyle name="Date" xfId="8" xr:uid="{00000000-0005-0000-0000-000004000000}"/>
    <cellStyle name="Explanatory Text" xfId="10" builtinId="53" customBuiltin="1"/>
    <cellStyle name="Followed Hyperlink" xfId="7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6" builtinId="8" customBuiltin="1"/>
    <cellStyle name="Key Statistics left border" xfId="11" xr:uid="{00000000-0005-0000-0000-00000C000000}"/>
    <cellStyle name="Monthly Loan Payment" xfId="12" xr:uid="{00000000-0005-0000-0000-00000D000000}"/>
    <cellStyle name="Normal" xfId="0" builtinId="0" customBuiltin="1"/>
    <cellStyle name="Percent" xfId="16" builtinId="5" customBuiltin="1"/>
    <cellStyle name="Title" xfId="1" builtinId="15" customBuiltin="1"/>
  </cellStyles>
  <dxfs count="8">
    <dxf>
      <protection locked="1" hidden="0"/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protection locked="0" hidden="0"/>
    </dxf>
    <dxf>
      <protection locked="0" hidden="0"/>
    </dxf>
    <dxf>
      <font>
        <b val="0"/>
        <i val="0"/>
        <color theme="5" tint="-0.24994659260841701"/>
      </font>
      <border>
        <right style="thick">
          <color theme="0"/>
        </right>
      </border>
    </dxf>
    <dxf>
      <font>
        <b val="0"/>
        <i val="0"/>
        <color theme="5" tint="-0.24994659260841701"/>
      </font>
      <fill>
        <patternFill patternType="solid">
          <bgColor theme="2"/>
        </patternFill>
      </fill>
    </dxf>
    <dxf>
      <font>
        <color theme="0"/>
      </font>
      <fill>
        <patternFill>
          <bgColor theme="5" tint="-0.24994659260841701"/>
        </patternFill>
      </fill>
      <border>
        <left style="thick">
          <color theme="0"/>
        </left>
        <top style="thick">
          <color theme="0"/>
        </top>
      </border>
    </dxf>
    <dxf>
      <font>
        <b val="0"/>
        <i val="0"/>
        <color theme="1" tint="0.14996795556505021"/>
      </font>
      <fill>
        <patternFill patternType="solid">
          <bgColor theme="2"/>
        </patternFill>
      </fill>
      <border diagonalUp="0" diagonalDown="0">
        <left/>
        <right/>
        <top style="thick">
          <color theme="0"/>
        </top>
        <bottom style="thin">
          <color theme="0" tint="-0.14996795556505021"/>
        </bottom>
        <vertical/>
        <horizontal style="thin">
          <color theme="0" tint="-0.14996795556505021"/>
        </horizontal>
      </border>
    </dxf>
  </dxfs>
  <tableStyles count="1" defaultTableStyle="Mortgage calculator" defaultPivotStyle="PivotStyleLight16">
    <tableStyle name="Mortgage calculator" pivot="0" count="4" xr9:uid="{00000000-0011-0000-FFFF-FFFF00000000}">
      <tableStyleElement type="wholeTable" dxfId="7"/>
      <tableStyleElement type="headerRow" dxfId="6"/>
      <tableStyleElement type="lastColumn" dxfId="5"/>
      <tableStyleElement type="second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LoanDetails" displayName="LoanDetails" ref="B3:E8" totalsRowDxfId="3" headerRowCellStyle="Heading 1">
  <autoFilter ref="B3:E8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LOAN DETAILS" totalsRowLabel="Total"/>
    <tableColumn id="4" xr3:uid="{00000000-0010-0000-0000-000004000000}" name="VALUES" totalsRowFunction="count"/>
    <tableColumn id="2" xr3:uid="{00000000-0010-0000-0000-000002000000}" name="KEY STATISTICS" totalsRowDxfId="2"/>
    <tableColumn id="3" xr3:uid="{00000000-0010-0000-0000-000003000000}" name="TOTALS" dataCellStyle="Currency"/>
  </tableColumns>
  <tableStyleInfo name="Mortgage calculator" showFirstColumn="0" showLastColumn="1" showRowStripes="1" showColumnStripes="1"/>
  <extLst>
    <ext xmlns:x14="http://schemas.microsoft.com/office/spreadsheetml/2009/9/main" uri="{504A1905-F514-4f6f-8877-14C23A59335A}">
      <x14:table altTextSummary="Enter loan details to generate loan key statistics for monthly loan payments, total monthly payments, total loan payments and total interest pai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Amortization" displayName="Amortization" ref="B3:J363" totalsRowShown="0" dataDxfId="0" headerRowCellStyle="Amortization Table Heading">
  <autoFilter ref="B3:J363" xr:uid="{00000000-0009-0000-0100-000001000000}"/>
  <tableColumns count="9">
    <tableColumn id="1" xr3:uid="{00000000-0010-0000-0100-000001000000}" name="#" dataCellStyle="Comma [0]">
      <calculatedColumnFormula>ROWS($B$4:B4)</calculatedColumnFormula>
    </tableColumn>
    <tableColumn id="2" xr3:uid="{00000000-0010-0000-0100-000002000000}" name="payment_x000a_date" dataCellStyle="Date">
      <calculatedColumnFormula>IF(ValuesEntered,IF(Amortization[[#This Row],['#]]&lt;=DurationOfLoan,IF(ROW()-ROW(Amortization[[#Headers],[payment
date]])=1,LoanStart,IF(I3&gt;0,EDATE(C3,1),"")),""),"")</calculatedColumnFormula>
    </tableColumn>
    <tableColumn id="3" xr3:uid="{00000000-0010-0000-0100-000003000000}" name="opening_x000a_balance" dataCellStyle="Currency">
      <calculatedColumnFormula>IF(ROW()-ROW(Amortization[[#Headers],[opening
balance]])=1,LoanAmount,IF(Amortization[[#This Row],[payment
date]]="",0,INDEX(Amortization[], ROW()-4,8)))</calculatedColumnFormula>
    </tableColumn>
    <tableColumn id="4" xr3:uid="{00000000-0010-0000-0100-000004000000}" name="interest" dataCellStyle="Currency">
      <calculatedColumnFormula>IF(ValuesEntered,IF(ROW()-ROW(Amortization[[#Headers],[interest]])=1,-IPMT(InterestRate/12,1,DurationOfLoan-ROWS($C$4:C4)+1,Amortization[[#This Row],[opening
balance]]),IFERROR(-IPMT(InterestRate/12,1,Amortization[[#This Row],['#
remaining]],D5),0)),0)</calculatedColumnFormula>
    </tableColumn>
    <tableColumn id="5" xr3:uid="{00000000-0010-0000-0100-000005000000}" name="principal" dataCellStyle="Currency">
      <calculatedColumnFormula>IFERROR(IF(AND(ValuesEntered,Amortization[[#This Row],[payment
date]]&lt;&gt;""),-PPMT(InterestRate/12,1,DurationOfLoan-ROWS($C$4:C4)+1,Amortization[[#This Row],[opening
balance]]),""),0)</calculatedColumnFormula>
    </tableColumn>
    <tableColumn id="7" xr3:uid="{00000000-0010-0000-0100-000007000000}" name="property_x000a_tax" dataCellStyle="Currency">
      <calculatedColumnFormula>IF(Amortization[[#This Row],[payment
date]]="",0,PropertyTaxAmount)</calculatedColumnFormula>
    </tableColumn>
    <tableColumn id="9" xr3:uid="{00000000-0010-0000-0100-000009000000}" name="total_x000a_payments" dataCellStyle="Currency">
      <calculatedColumnFormula>IF(Amortization[[#This Row],[payment
date]]="",0,Amortization[[#This Row],[interest]]+Amortization[[#This Row],[principal]]+Amortization[[#This Row],[property
tax]])</calculatedColumnFormula>
    </tableColumn>
    <tableColumn id="10" xr3:uid="{00000000-0010-0000-0100-00000A000000}" name="closing_x000a_balance" dataCellStyle="Currency">
      <calculatedColumnFormula>IF(Amortization[[#This Row],[payment
date]]="",0,Amortization[[#This Row],[opening
balance]]-Amortization[[#This Row],[principal]])</calculatedColumnFormula>
    </tableColumn>
    <tableColumn id="11" xr3:uid="{00000000-0010-0000-0100-00000B000000}" name="#_x000a_remaining" dataCellStyle="Comma [0]">
      <calculatedColumnFormula>IF(Amortization[[#This Row],[closing
balance]]&gt;0,LastRow-ROW(),0)</calculatedColumnFormula>
    </tableColumn>
  </tableColumns>
  <tableStyleInfo name="Mortgage calculator" showFirstColumn="0" showLastColumn="0" showRowStripes="1" showColumnStripes="0"/>
  <extLst>
    <ext xmlns:x14="http://schemas.microsoft.com/office/spreadsheetml/2009/9/main" uri="{504A1905-F514-4f6f-8877-14C23A59335A}">
      <x14:table altTextSummary="Calculations for loan payments over time. Additional payments assumes an extra payment of the same monthly amount. Add a new row &amp; enter payment date. Columns update automatically"/>
    </ext>
  </extLst>
</table>
</file>

<file path=xl/theme/theme1.xml><?xml version="1.0" encoding="utf-8"?>
<a:theme xmlns:a="http://schemas.openxmlformats.org/drawingml/2006/main" name="Office Theme">
  <a:themeElements>
    <a:clrScheme name="Custom 12">
      <a:dk1>
        <a:sysClr val="windowText" lastClr="000000"/>
      </a:dk1>
      <a:lt1>
        <a:sysClr val="window" lastClr="FFFFFF"/>
      </a:lt1>
      <a:dk2>
        <a:srgbClr val="051B20"/>
      </a:dk2>
      <a:lt2>
        <a:srgbClr val="F7F7F9"/>
      </a:lt2>
      <a:accent1>
        <a:srgbClr val="8FC356"/>
      </a:accent1>
      <a:accent2>
        <a:srgbClr val="1C8FA7"/>
      </a:accent2>
      <a:accent3>
        <a:srgbClr val="EAA158"/>
      </a:accent3>
      <a:accent4>
        <a:srgbClr val="F6655A"/>
      </a:accent4>
      <a:accent5>
        <a:srgbClr val="E1D780"/>
      </a:accent5>
      <a:accent6>
        <a:srgbClr val="95669E"/>
      </a:accent6>
      <a:hlink>
        <a:srgbClr val="6B9B37"/>
      </a:hlink>
      <a:folHlink>
        <a:srgbClr val="95669E"/>
      </a:folHlink>
    </a:clrScheme>
    <a:fontScheme name="Theme Fonts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pageSetUpPr autoPageBreaks="0" fitToPage="1"/>
  </sheetPr>
  <dimension ref="A1:E10"/>
  <sheetViews>
    <sheetView showGridLines="0" tabSelected="1" zoomScaleNormal="100" workbookViewId="0">
      <selection activeCell="C11" sqref="C11"/>
    </sheetView>
  </sheetViews>
  <sheetFormatPr defaultColWidth="8.85546875" defaultRowHeight="30" customHeight="1" x14ac:dyDescent="0.25"/>
  <cols>
    <col min="1" max="1" width="2.7109375" style="1" customWidth="1"/>
    <col min="2" max="2" width="35.7109375" style="2" customWidth="1"/>
    <col min="3" max="3" width="20.7109375" style="1" customWidth="1"/>
    <col min="4" max="4" width="35.7109375" style="1" customWidth="1"/>
    <col min="5" max="5" width="20.7109375" customWidth="1"/>
    <col min="6" max="16384" width="8.85546875" style="1"/>
  </cols>
  <sheetData>
    <row r="1" spans="1:5" ht="30" customHeight="1" x14ac:dyDescent="0.4">
      <c r="A1"/>
      <c r="B1" s="23" t="s">
        <v>10</v>
      </c>
      <c r="C1" s="23"/>
      <c r="D1" s="5" t="s">
        <v>11</v>
      </c>
      <c r="E1" s="21"/>
    </row>
    <row r="2" spans="1:5" ht="30" customHeight="1" thickBot="1" x14ac:dyDescent="0.45">
      <c r="A2"/>
      <c r="B2" s="23" t="s">
        <v>9</v>
      </c>
      <c r="C2" s="23"/>
      <c r="D2" s="10">
        <f>E4</f>
        <v>3188.946181812405</v>
      </c>
      <c r="E2" s="21"/>
    </row>
    <row r="3" spans="1:5" ht="35.1" customHeight="1" thickTop="1" x14ac:dyDescent="0.25">
      <c r="A3"/>
      <c r="B3" s="16" t="s">
        <v>26</v>
      </c>
      <c r="C3" s="16" t="s">
        <v>27</v>
      </c>
      <c r="D3" s="17" t="s">
        <v>8</v>
      </c>
      <c r="E3" s="16" t="s">
        <v>28</v>
      </c>
    </row>
    <row r="4" spans="1:5" ht="30" customHeight="1" x14ac:dyDescent="0.25">
      <c r="B4" s="8" t="s">
        <v>15</v>
      </c>
      <c r="C4" s="11">
        <v>300000</v>
      </c>
      <c r="D4" s="8" t="s">
        <v>12</v>
      </c>
      <c r="E4" s="14">
        <f>IFERROR(PMT(InterestRate/12,DurationOfLoan,-LoanAmount),0)</f>
        <v>3188.946181812405</v>
      </c>
    </row>
    <row r="5" spans="1:5" ht="30" customHeight="1" x14ac:dyDescent="0.25">
      <c r="B5" s="8" t="s">
        <v>5</v>
      </c>
      <c r="C5" s="12">
        <v>0.09</v>
      </c>
      <c r="D5" s="8" t="s">
        <v>17</v>
      </c>
      <c r="E5" s="14">
        <f ca="1">IFERROR(IF(ValuesEntered,SUM(total_payments),0),0)</f>
        <v>1066336.3966400861</v>
      </c>
    </row>
    <row r="6" spans="1:5" ht="30" customHeight="1" x14ac:dyDescent="0.25">
      <c r="B6" s="8" t="s">
        <v>16</v>
      </c>
      <c r="C6" s="13">
        <v>300</v>
      </c>
      <c r="D6" s="8" t="s">
        <v>3</v>
      </c>
      <c r="E6" s="14">
        <f ca="1">IFERROR(IF(ValuesEntered,SUM(total_loan_payment),0),0)</f>
        <v>953836.39664008515</v>
      </c>
    </row>
    <row r="7" spans="1:5" ht="30" customHeight="1" x14ac:dyDescent="0.25">
      <c r="B7" s="8" t="s">
        <v>0</v>
      </c>
      <c r="C7" s="11">
        <v>380000</v>
      </c>
      <c r="D7" s="8" t="s">
        <v>2</v>
      </c>
      <c r="E7" s="14">
        <f ca="1">IFERROR(IF(ValuesEntered,SUM(interest),0),0)</f>
        <v>573836.39664008527</v>
      </c>
    </row>
    <row r="8" spans="1:5" ht="30" customHeight="1" x14ac:dyDescent="0.25">
      <c r="B8" s="8" t="s">
        <v>1</v>
      </c>
      <c r="C8" s="19">
        <f ca="1">TODAY()+180</f>
        <v>44184</v>
      </c>
      <c r="D8" s="8" t="s">
        <v>19</v>
      </c>
      <c r="E8" s="14">
        <v>375</v>
      </c>
    </row>
    <row r="9" spans="1:5" customFormat="1" ht="30" customHeight="1" x14ac:dyDescent="0.25">
      <c r="B9" s="24" t="s">
        <v>18</v>
      </c>
      <c r="C9" s="24"/>
      <c r="D9" s="24"/>
      <c r="E9" s="24"/>
    </row>
    <row r="10" spans="1:5" ht="30" customHeight="1" x14ac:dyDescent="0.25">
      <c r="C10" s="7"/>
      <c r="D10" s="7"/>
      <c r="E10" s="22" t="s">
        <v>29</v>
      </c>
    </row>
  </sheetData>
  <sheetProtection insertRows="0" deleteRows="0" selectLockedCells="1"/>
  <mergeCells count="3">
    <mergeCell ref="B1:C1"/>
    <mergeCell ref="B2:C2"/>
    <mergeCell ref="B9:E9"/>
  </mergeCells>
  <dataValidations xWindow="814" yWindow="404" count="16">
    <dataValidation type="whole" errorStyle="warning" allowBlank="1" showInputMessage="1" showErrorMessage="1" error="The maximum length of a loan for this calculator is 360 months (30 years). Select RETRY to enter a value between 1 and 360, CANCEL to exit" prompt="Enter the Duration of the Loan (in months). Valid values are between 1 and 360 (30 years)" sqref="C6" xr:uid="{00000000-0002-0000-0000-000000000000}">
      <formula1>1</formula1>
      <formula2>360</formula2>
    </dataValidation>
    <dataValidation allowBlank="1" showInputMessage="1" showErrorMessage="1" prompt="Mortgage Calculator contains loan details &amp; automatically calculates Key Statistics to determine Total Monthly Loan Payment. A navigation link to Amortization Table is in cell E10" sqref="A1" xr:uid="{00000000-0002-0000-0000-000001000000}"/>
    <dataValidation allowBlank="1" showInputMessage="1" showErrorMessage="1" prompt="Enter the Purchase Price in this cell" sqref="C4" xr:uid="{00000000-0002-0000-0000-000002000000}"/>
    <dataValidation allowBlank="1" showInputMessage="1" showErrorMessage="1" prompt="Enter the Interest Rate in this cell" sqref="C5" xr:uid="{00000000-0002-0000-0000-000003000000}"/>
    <dataValidation allowBlank="1" showInputMessage="1" showErrorMessage="1" prompt="Enter the total Loan Amount in this cell" sqref="C7" xr:uid="{00000000-0002-0000-0000-000004000000}"/>
    <dataValidation allowBlank="1" showInputMessage="1" showErrorMessage="1" prompt="Enter the Loan Start Date in this cell" sqref="C8" xr:uid="{00000000-0002-0000-0000-000005000000}"/>
    <dataValidation allowBlank="1" showInputMessage="1" showErrorMessage="1" prompt="Enter the Monthly Property Tax Amount in this cell" sqref="E8" xr:uid="{00000000-0002-0000-0000-000006000000}"/>
    <dataValidation allowBlank="1" showInputMessage="1" showErrorMessage="1" prompt="Loan Details to enter are in this column under this heading" sqref="B3" xr:uid="{00000000-0002-0000-0000-000007000000}"/>
    <dataValidation allowBlank="1" showInputMessage="1" showErrorMessage="1" prompt="Monthly Loan Payment is automatically calculated in this cell" sqref="D2" xr:uid="{00000000-0002-0000-0000-000008000000}"/>
    <dataValidation allowBlank="1" showInputMessage="1" showErrorMessage="1" prompt="Enter Loan Detail values in this column under this heading. Enter Monthly Property Tax Amount in cell E8" sqref="C3" xr:uid="{00000000-0002-0000-0000-000009000000}"/>
    <dataValidation allowBlank="1" showInputMessage="1" showErrorMessage="1" prompt="Key Statistics for the loan are in this column under this heading. Enter Monthly Property Tax Amount in cell E8" sqref="D3" xr:uid="{00000000-0002-0000-0000-00000A000000}"/>
    <dataValidation allowBlank="1" showInputMessage="1" showErrorMessage="1" prompt="Totals in this column under this heading are calculated automatically. Enter Monthly Property Tax Amount in cell E8" sqref="E3" xr:uid="{00000000-0002-0000-0000-00000B000000}"/>
    <dataValidation allowBlank="1" showInputMessage="1" showErrorMessage="1" prompt="Title of this worksheet is in this and the cell below" sqref="B1:C1" xr:uid="{00000000-0002-0000-0000-00000C000000}"/>
    <dataValidation allowBlank="1" showInputMessage="1" showErrorMessage="1" prompt="Monthly Loan Payment is automatically calculated below" sqref="D1" xr:uid="{00000000-0002-0000-0000-00000D000000}"/>
    <dataValidation allowBlank="1" showInputMessage="1" showErrorMessage="1" prompt="This note applies to Total Monthly Payments in cell D5" sqref="B9" xr:uid="{00000000-0002-0000-0000-00000E000000}"/>
    <dataValidation allowBlank="1" showInputMessage="1" showErrorMessage="1" prompt="Link to Amortization Table worksheet" sqref="E10" xr:uid="{00000000-0002-0000-0000-00000F000000}"/>
  </dataValidations>
  <hyperlinks>
    <hyperlink ref="E10" location="'Amortization Table'!A1" tooltip="Link to Amortization Table" display="To Amortization Table" xr:uid="{00000000-0004-0000-0000-000000000000}"/>
  </hyperlink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-0.249977111117893"/>
    <pageSetUpPr fitToPage="1"/>
  </sheetPr>
  <dimension ref="A1:J363"/>
  <sheetViews>
    <sheetView showGridLines="0" zoomScaleNormal="100" workbookViewId="0"/>
  </sheetViews>
  <sheetFormatPr defaultColWidth="8.85546875" defaultRowHeight="15" x14ac:dyDescent="0.25"/>
  <cols>
    <col min="1" max="1" width="2.7109375" style="4" customWidth="1"/>
    <col min="2" max="2" width="9.140625" style="4" customWidth="1"/>
    <col min="3" max="3" width="14.28515625" style="4" customWidth="1"/>
    <col min="4" max="4" width="16.28515625" style="4" customWidth="1"/>
    <col min="5" max="5" width="14.28515625" style="4" customWidth="1"/>
    <col min="6" max="6" width="16.28515625" style="4" customWidth="1"/>
    <col min="7" max="7" width="15.7109375" style="4" customWidth="1"/>
    <col min="8" max="9" width="16.28515625" style="4" customWidth="1"/>
    <col min="10" max="10" width="15.7109375" style="4" customWidth="1"/>
    <col min="11" max="16384" width="8.85546875" style="4"/>
  </cols>
  <sheetData>
    <row r="1" spans="1:10" s="3" customFormat="1" ht="30" customHeight="1" x14ac:dyDescent="0.4">
      <c r="A1"/>
      <c r="B1" s="25" t="s">
        <v>13</v>
      </c>
      <c r="C1" s="25"/>
      <c r="D1" s="25"/>
      <c r="E1" s="25"/>
      <c r="F1" s="25"/>
      <c r="G1" s="25"/>
      <c r="H1" s="25"/>
      <c r="I1" s="25"/>
      <c r="J1" s="25"/>
    </row>
    <row r="2" spans="1:10" s="3" customFormat="1" ht="30" customHeight="1" thickBot="1" x14ac:dyDescent="0.45">
      <c r="A2" s="9"/>
      <c r="B2" s="26" t="s">
        <v>14</v>
      </c>
      <c r="C2" s="26"/>
      <c r="D2" s="26"/>
      <c r="E2" s="26"/>
      <c r="F2" s="26"/>
      <c r="G2" s="26"/>
      <c r="H2" s="26"/>
      <c r="I2" s="26"/>
      <c r="J2" s="26"/>
    </row>
    <row r="3" spans="1:10" ht="35.1" customHeight="1" thickTop="1" x14ac:dyDescent="0.25">
      <c r="B3" s="6" t="s">
        <v>4</v>
      </c>
      <c r="C3" s="6" t="s">
        <v>20</v>
      </c>
      <c r="D3" s="6" t="s">
        <v>21</v>
      </c>
      <c r="E3" s="6" t="s">
        <v>6</v>
      </c>
      <c r="F3" s="6" t="s">
        <v>7</v>
      </c>
      <c r="G3" s="6" t="s">
        <v>22</v>
      </c>
      <c r="H3" s="6" t="s">
        <v>23</v>
      </c>
      <c r="I3" s="6" t="s">
        <v>24</v>
      </c>
      <c r="J3" s="6" t="s">
        <v>25</v>
      </c>
    </row>
    <row r="4" spans="1:10" ht="15" customHeight="1" x14ac:dyDescent="0.25">
      <c r="B4" s="15">
        <f>ROWS($B$4:B4)</f>
        <v>1</v>
      </c>
      <c r="C4" s="20">
        <f ca="1">IF(ValuesEntered,IF(Amortization[[#This Row],['#]]&lt;=DurationOfLoan,IF(ROW()-ROW(Amortization[[#Headers],[payment
date]])=1,LoanStart,IF(I3&gt;0,EDATE(C3,1),"")),""),"")</f>
        <v>44184</v>
      </c>
      <c r="D4" s="14">
        <f>IF(ROW()-ROW(Amortization[[#Headers],[opening
balance]])=1,LoanAmount,IF(Amortization[[#This Row],[payment
date]]="",0,INDEX(Amortization[], ROW()-4,8)))</f>
        <v>380000</v>
      </c>
      <c r="E4" s="14">
        <f ca="1">IF(ValuesEntered,IF(ROW()-ROW(Amortization[[#Headers],[interest]])=1,-IPMT(InterestRate/12,1,DurationOfLoan-ROWS($C$4:C4)+1,Amortization[[#This Row],[opening
balance]]),IFERROR(-IPMT(InterestRate/12,1,Amortization[[#This Row],['#
remaining]],D5),0)),0)</f>
        <v>2850</v>
      </c>
      <c r="F4" s="14">
        <f ca="1">IFERROR(IF(AND(ValuesEntered,Amortization[[#This Row],[payment
date]]&lt;&gt;""),-PPMT(InterestRate/12,1,DurationOfLoan-ROWS($C$4:C4)+1,Amortization[[#This Row],[opening
balance]]),""),0)</f>
        <v>338.94618181240514</v>
      </c>
      <c r="G4" s="14">
        <f ca="1">IF(Amortization[[#This Row],[payment
date]]="",0,PropertyTaxAmount)</f>
        <v>375</v>
      </c>
      <c r="H4" s="14">
        <f ca="1">IF(Amortization[[#This Row],[payment
date]]="",0,Amortization[[#This Row],[interest]]+Amortization[[#This Row],[principal]]+Amortization[[#This Row],[property
tax]])</f>
        <v>3563.946181812405</v>
      </c>
      <c r="I4" s="14">
        <f ca="1">IF(Amortization[[#This Row],[payment
date]]="",0,Amortization[[#This Row],[opening
balance]]-Amortization[[#This Row],[principal]])</f>
        <v>379661.05381818762</v>
      </c>
      <c r="J4" s="18">
        <f ca="1">IF(Amortization[[#This Row],[closing
balance]]&gt;0,LastRow-ROW(),0)</f>
        <v>299</v>
      </c>
    </row>
    <row r="5" spans="1:10" ht="15" customHeight="1" x14ac:dyDescent="0.25">
      <c r="B5" s="15">
        <f>ROWS($B$4:B5)</f>
        <v>2</v>
      </c>
      <c r="C5" s="20">
        <f ca="1">IF(ValuesEntered,IF(Amortization[[#This Row],['#]]&lt;=DurationOfLoan,IF(ROW()-ROW(Amortization[[#Headers],[payment
date]])=1,LoanStart,IF(I4&gt;0,EDATE(C4,1),"")),""),"")</f>
        <v>44215</v>
      </c>
      <c r="D5" s="14">
        <f ca="1">IF(ROW()-ROW(Amortization[[#Headers],[opening
balance]])=1,LoanAmount,IF(Amortization[[#This Row],[payment
date]]="",0,INDEX(Amortization[], ROW()-4,8)))</f>
        <v>379661.05381818762</v>
      </c>
      <c r="E5" s="14">
        <f ca="1">IF(ValuesEntered,IF(ROW()-ROW(Amortization[[#Headers],[interest]])=1,-IPMT(InterestRate/12,1,DurationOfLoan-ROWS($C$4:C5)+1,Amortization[[#This Row],[opening
balance]]),IFERROR(-IPMT(InterestRate/12,1,Amortization[[#This Row],['#
remaining]],D6),0)),0)</f>
        <v>2844.896741550087</v>
      </c>
      <c r="F5" s="14">
        <f ca="1">IFERROR(IF(AND(ValuesEntered,Amortization[[#This Row],[payment
date]]&lt;&gt;""),-PPMT(InterestRate/12,1,DurationOfLoan-ROWS($C$4:C5)+1,Amortization[[#This Row],[opening
balance]]),""),0)</f>
        <v>341.48827817599818</v>
      </c>
      <c r="G5" s="14">
        <f ca="1">IF(Amortization[[#This Row],[payment
date]]="",0,PropertyTaxAmount)</f>
        <v>375</v>
      </c>
      <c r="H5" s="14">
        <f ca="1">IF(Amortization[[#This Row],[payment
date]]="",0,Amortization[[#This Row],[interest]]+Amortization[[#This Row],[principal]]+Amortization[[#This Row],[property
tax]])</f>
        <v>3561.3850197260854</v>
      </c>
      <c r="I5" s="14">
        <f ca="1">IF(Amortization[[#This Row],[payment
date]]="",0,Amortization[[#This Row],[opening
balance]]-Amortization[[#This Row],[principal]])</f>
        <v>379319.56554001162</v>
      </c>
      <c r="J5" s="18">
        <f ca="1">IF(Amortization[[#This Row],[closing
balance]]&gt;0,LastRow-ROW(),0)</f>
        <v>298</v>
      </c>
    </row>
    <row r="6" spans="1:10" ht="15" customHeight="1" x14ac:dyDescent="0.25">
      <c r="B6" s="15">
        <f>ROWS($B$4:B6)</f>
        <v>3</v>
      </c>
      <c r="C6" s="20">
        <f ca="1">IF(ValuesEntered,IF(Amortization[[#This Row],['#]]&lt;=DurationOfLoan,IF(ROW()-ROW(Amortization[[#Headers],[payment
date]])=1,LoanStart,IF(I5&gt;0,EDATE(C5,1),"")),""),"")</f>
        <v>44246</v>
      </c>
      <c r="D6" s="14">
        <f ca="1">IF(ROW()-ROW(Amortization[[#Headers],[opening
balance]])=1,LoanAmount,IF(Amortization[[#This Row],[payment
date]]="",0,INDEX(Amortization[], ROW()-4,8)))</f>
        <v>379319.56554001162</v>
      </c>
      <c r="E6" s="14">
        <f ca="1">IF(ValuesEntered,IF(ROW()-ROW(Amortization[[#Headers],[interest]])=1,-IPMT(InterestRate/12,1,DurationOfLoan-ROWS($C$4:C6)+1,Amortization[[#This Row],[opening
balance]]),IFERROR(-IPMT(InterestRate/12,1,Amortization[[#This Row],['#
remaining]],D7),0)),0)</f>
        <v>2842.3163707481199</v>
      </c>
      <c r="F6" s="14">
        <f ca="1">IFERROR(IF(AND(ValuesEntered,Amortization[[#This Row],[payment
date]]&lt;&gt;""),-PPMT(InterestRate/12,1,DurationOfLoan-ROWS($C$4:C6)+1,Amortization[[#This Row],[opening
balance]]),""),0)</f>
        <v>344.04944026231811</v>
      </c>
      <c r="G6" s="14">
        <f ca="1">IF(Amortization[[#This Row],[payment
date]]="",0,PropertyTaxAmount)</f>
        <v>375</v>
      </c>
      <c r="H6" s="14">
        <f ca="1">IF(Amortization[[#This Row],[payment
date]]="",0,Amortization[[#This Row],[interest]]+Amortization[[#This Row],[principal]]+Amortization[[#This Row],[property
tax]])</f>
        <v>3561.3658110104379</v>
      </c>
      <c r="I6" s="14">
        <f ca="1">IF(Amortization[[#This Row],[payment
date]]="",0,Amortization[[#This Row],[opening
balance]]-Amortization[[#This Row],[principal]])</f>
        <v>378975.51609974931</v>
      </c>
      <c r="J6" s="18">
        <f ca="1">IF(Amortization[[#This Row],[closing
balance]]&gt;0,LastRow-ROW(),0)</f>
        <v>297</v>
      </c>
    </row>
    <row r="7" spans="1:10" ht="15" customHeight="1" x14ac:dyDescent="0.25">
      <c r="B7" s="15">
        <f>ROWS($B$4:B7)</f>
        <v>4</v>
      </c>
      <c r="C7" s="20">
        <f ca="1">IF(ValuesEntered,IF(Amortization[[#This Row],['#]]&lt;=DurationOfLoan,IF(ROW()-ROW(Amortization[[#Headers],[payment
date]])=1,LoanStart,IF(I6&gt;0,EDATE(C6,1),"")),""),"")</f>
        <v>44274</v>
      </c>
      <c r="D7" s="14">
        <f ca="1">IF(ROW()-ROW(Amortization[[#Headers],[opening
balance]])=1,LoanAmount,IF(Amortization[[#This Row],[payment
date]]="",0,INDEX(Amortization[], ROW()-4,8)))</f>
        <v>378975.51609974931</v>
      </c>
      <c r="E7" s="14">
        <f ca="1">IF(ValuesEntered,IF(ROW()-ROW(Amortization[[#Headers],[interest]])=1,-IPMT(InterestRate/12,1,DurationOfLoan-ROWS($C$4:C7)+1,Amortization[[#This Row],[opening
balance]]),IFERROR(-IPMT(InterestRate/12,1,Amortization[[#This Row],['#
remaining]],D8),0)),0)</f>
        <v>2839.7166471651376</v>
      </c>
      <c r="F7" s="14">
        <f ca="1">IFERROR(IF(AND(ValuesEntered,Amortization[[#This Row],[payment
date]]&lt;&gt;""),-PPMT(InterestRate/12,1,DurationOfLoan-ROWS($C$4:C7)+1,Amortization[[#This Row],[opening
balance]]),""),0)</f>
        <v>346.6298110642856</v>
      </c>
      <c r="G7" s="14">
        <f ca="1">IF(Amortization[[#This Row],[payment
date]]="",0,PropertyTaxAmount)</f>
        <v>375</v>
      </c>
      <c r="H7" s="14">
        <f ca="1">IF(Amortization[[#This Row],[payment
date]]="",0,Amortization[[#This Row],[interest]]+Amortization[[#This Row],[principal]]+Amortization[[#This Row],[property
tax]])</f>
        <v>3561.3464582294232</v>
      </c>
      <c r="I7" s="14">
        <f ca="1">IF(Amortization[[#This Row],[payment
date]]="",0,Amortization[[#This Row],[opening
balance]]-Amortization[[#This Row],[principal]])</f>
        <v>378628.88628868503</v>
      </c>
      <c r="J7" s="18">
        <f ca="1">IF(Amortization[[#This Row],[closing
balance]]&gt;0,LastRow-ROW(),0)</f>
        <v>296</v>
      </c>
    </row>
    <row r="8" spans="1:10" ht="15" customHeight="1" x14ac:dyDescent="0.25">
      <c r="B8" s="15">
        <f>ROWS($B$4:B8)</f>
        <v>5</v>
      </c>
      <c r="C8" s="20">
        <f ca="1">IF(ValuesEntered,IF(Amortization[[#This Row],['#]]&lt;=DurationOfLoan,IF(ROW()-ROW(Amortization[[#Headers],[payment
date]])=1,LoanStart,IF(I7&gt;0,EDATE(C7,1),"")),""),"")</f>
        <v>44305</v>
      </c>
      <c r="D8" s="14">
        <f ca="1">IF(ROW()-ROW(Amortization[[#Headers],[opening
balance]])=1,LoanAmount,IF(Amortization[[#This Row],[payment
date]]="",0,INDEX(Amortization[], ROW()-4,8)))</f>
        <v>378628.88628868503</v>
      </c>
      <c r="E8" s="14">
        <f ca="1">IF(ValuesEntered,IF(ROW()-ROW(Amortization[[#Headers],[interest]])=1,-IPMT(InterestRate/12,1,DurationOfLoan-ROWS($C$4:C8)+1,Amortization[[#This Row],[opening
balance]]),IFERROR(-IPMT(InterestRate/12,1,Amortization[[#This Row],['#
remaining]],D9),0)),0)</f>
        <v>2837.0974256552831</v>
      </c>
      <c r="F8" s="14">
        <f ca="1">IFERROR(IF(AND(ValuesEntered,Amortization[[#This Row],[payment
date]]&lt;&gt;""),-PPMT(InterestRate/12,1,DurationOfLoan-ROWS($C$4:C8)+1,Amortization[[#This Row],[opening
balance]]),""),0)</f>
        <v>349.22953464726771</v>
      </c>
      <c r="G8" s="14">
        <f ca="1">IF(Amortization[[#This Row],[payment
date]]="",0,PropertyTaxAmount)</f>
        <v>375</v>
      </c>
      <c r="H8" s="14">
        <f ca="1">IF(Amortization[[#This Row],[payment
date]]="",0,Amortization[[#This Row],[interest]]+Amortization[[#This Row],[principal]]+Amortization[[#This Row],[property
tax]])</f>
        <v>3561.326960302551</v>
      </c>
      <c r="I8" s="14">
        <f ca="1">IF(Amortization[[#This Row],[payment
date]]="",0,Amortization[[#This Row],[opening
balance]]-Amortization[[#This Row],[principal]])</f>
        <v>378279.65675403777</v>
      </c>
      <c r="J8" s="18">
        <f ca="1">IF(Amortization[[#This Row],[closing
balance]]&gt;0,LastRow-ROW(),0)</f>
        <v>295</v>
      </c>
    </row>
    <row r="9" spans="1:10" ht="15" customHeight="1" x14ac:dyDescent="0.25">
      <c r="B9" s="15">
        <f>ROWS($B$4:B9)</f>
        <v>6</v>
      </c>
      <c r="C9" s="20">
        <f ca="1">IF(ValuesEntered,IF(Amortization[[#This Row],['#]]&lt;=DurationOfLoan,IF(ROW()-ROW(Amortization[[#Headers],[payment
date]])=1,LoanStart,IF(I8&gt;0,EDATE(C8,1),"")),""),"")</f>
        <v>44335</v>
      </c>
      <c r="D9" s="14">
        <f ca="1">IF(ROW()-ROW(Amortization[[#Headers],[opening
balance]])=1,LoanAmount,IF(Amortization[[#This Row],[payment
date]]="",0,INDEX(Amortization[], ROW()-4,8)))</f>
        <v>378279.65675403777</v>
      </c>
      <c r="E9" s="14">
        <f ca="1">IF(ValuesEntered,IF(ROW()-ROW(Amortization[[#Headers],[interest]])=1,-IPMT(InterestRate/12,1,DurationOfLoan-ROWS($C$4:C9)+1,Amortization[[#This Row],[opening
balance]]),IFERROR(-IPMT(InterestRate/12,1,Amortization[[#This Row],['#
remaining]],D10),0)),0)</f>
        <v>2834.4585599841048</v>
      </c>
      <c r="F9" s="14">
        <f ca="1">IFERROR(IF(AND(ValuesEntered,Amortization[[#This Row],[payment
date]]&lt;&gt;""),-PPMT(InterestRate/12,1,DurationOfLoan-ROWS($C$4:C9)+1,Amortization[[#This Row],[opening
balance]]),""),0)</f>
        <v>351.84875615712218</v>
      </c>
      <c r="G9" s="14">
        <f ca="1">IF(Amortization[[#This Row],[payment
date]]="",0,PropertyTaxAmount)</f>
        <v>375</v>
      </c>
      <c r="H9" s="14">
        <f ca="1">IF(Amortization[[#This Row],[payment
date]]="",0,Amortization[[#This Row],[interest]]+Amortization[[#This Row],[principal]]+Amortization[[#This Row],[property
tax]])</f>
        <v>3561.3073161412271</v>
      </c>
      <c r="I9" s="14">
        <f ca="1">IF(Amortization[[#This Row],[payment
date]]="",0,Amortization[[#This Row],[opening
balance]]-Amortization[[#This Row],[principal]])</f>
        <v>377927.80799788068</v>
      </c>
      <c r="J9" s="18">
        <f ca="1">IF(Amortization[[#This Row],[closing
balance]]&gt;0,LastRow-ROW(),0)</f>
        <v>294</v>
      </c>
    </row>
    <row r="10" spans="1:10" ht="15" customHeight="1" x14ac:dyDescent="0.25">
      <c r="B10" s="15">
        <f>ROWS($B$4:B10)</f>
        <v>7</v>
      </c>
      <c r="C10" s="20">
        <f ca="1">IF(ValuesEntered,IF(Amortization[[#This Row],['#]]&lt;=DurationOfLoan,IF(ROW()-ROW(Amortization[[#Headers],[payment
date]])=1,LoanStart,IF(I9&gt;0,EDATE(C9,1),"")),""),"")</f>
        <v>44366</v>
      </c>
      <c r="D10" s="14">
        <f ca="1">IF(ROW()-ROW(Amortization[[#Headers],[opening
balance]])=1,LoanAmount,IF(Amortization[[#This Row],[payment
date]]="",0,INDEX(Amortization[], ROW()-4,8)))</f>
        <v>377927.80799788068</v>
      </c>
      <c r="E10" s="14">
        <f ca="1">IF(ValuesEntered,IF(ROW()-ROW(Amortization[[#Headers],[interest]])=1,-IPMT(InterestRate/12,1,DurationOfLoan-ROWS($C$4:C10)+1,Amortization[[#This Row],[opening
balance]]),IFERROR(-IPMT(InterestRate/12,1,Amortization[[#This Row],['#
remaining]],D11),0)),0)</f>
        <v>2831.7999028203931</v>
      </c>
      <c r="F10" s="14">
        <f ca="1">IFERROR(IF(AND(ValuesEntered,Amortization[[#This Row],[payment
date]]&lt;&gt;""),-PPMT(InterestRate/12,1,DurationOfLoan-ROWS($C$4:C10)+1,Amortization[[#This Row],[opening
balance]]),""),0)</f>
        <v>354.4876218283008</v>
      </c>
      <c r="G10" s="14">
        <f ca="1">IF(Amortization[[#This Row],[payment
date]]="",0,PropertyTaxAmount)</f>
        <v>375</v>
      </c>
      <c r="H10" s="14">
        <f ca="1">IF(Amortization[[#This Row],[payment
date]]="",0,Amortization[[#This Row],[interest]]+Amortization[[#This Row],[principal]]+Amortization[[#This Row],[property
tax]])</f>
        <v>3561.2875246486938</v>
      </c>
      <c r="I10" s="14">
        <f ca="1">IF(Amortization[[#This Row],[payment
date]]="",0,Amortization[[#This Row],[opening
balance]]-Amortization[[#This Row],[principal]])</f>
        <v>377573.3203760524</v>
      </c>
      <c r="J10" s="18">
        <f ca="1">IF(Amortization[[#This Row],[closing
balance]]&gt;0,LastRow-ROW(),0)</f>
        <v>293</v>
      </c>
    </row>
    <row r="11" spans="1:10" ht="15" customHeight="1" x14ac:dyDescent="0.25">
      <c r="B11" s="15">
        <f>ROWS($B$4:B11)</f>
        <v>8</v>
      </c>
      <c r="C11" s="20">
        <f ca="1">IF(ValuesEntered,IF(Amortization[[#This Row],['#]]&lt;=DurationOfLoan,IF(ROW()-ROW(Amortization[[#Headers],[payment
date]])=1,LoanStart,IF(I10&gt;0,EDATE(C10,1),"")),""),"")</f>
        <v>44396</v>
      </c>
      <c r="D11" s="14">
        <f ca="1">IF(ROW()-ROW(Amortization[[#Headers],[opening
balance]])=1,LoanAmount,IF(Amortization[[#This Row],[payment
date]]="",0,INDEX(Amortization[], ROW()-4,8)))</f>
        <v>377573.3203760524</v>
      </c>
      <c r="E11" s="14">
        <f ca="1">IF(ValuesEntered,IF(ROW()-ROW(Amortization[[#Headers],[interest]])=1,-IPMT(InterestRate/12,1,DurationOfLoan-ROWS($C$4:C11)+1,Amortization[[#This Row],[opening
balance]]),IFERROR(-IPMT(InterestRate/12,1,Amortization[[#This Row],['#
remaining]],D12),0)),0)</f>
        <v>2829.1213057279529</v>
      </c>
      <c r="F11" s="14">
        <f ca="1">IFERROR(IF(AND(ValuesEntered,Amortization[[#This Row],[payment
date]]&lt;&gt;""),-PPMT(InterestRate/12,1,DurationOfLoan-ROWS($C$4:C11)+1,Amortization[[#This Row],[opening
balance]]),""),0)</f>
        <v>357.14627899201292</v>
      </c>
      <c r="G11" s="14">
        <f ca="1">IF(Amortization[[#This Row],[payment
date]]="",0,PropertyTaxAmount)</f>
        <v>375</v>
      </c>
      <c r="H11" s="14">
        <f ca="1">IF(Amortization[[#This Row],[payment
date]]="",0,Amortization[[#This Row],[interest]]+Amortization[[#This Row],[principal]]+Amortization[[#This Row],[property
tax]])</f>
        <v>3561.2675847199657</v>
      </c>
      <c r="I11" s="14">
        <f ca="1">IF(Amortization[[#This Row],[payment
date]]="",0,Amortization[[#This Row],[opening
balance]]-Amortization[[#This Row],[principal]])</f>
        <v>377216.1740970604</v>
      </c>
      <c r="J11" s="18">
        <f ca="1">IF(Amortization[[#This Row],[closing
balance]]&gt;0,LastRow-ROW(),0)</f>
        <v>292</v>
      </c>
    </row>
    <row r="12" spans="1:10" ht="15" customHeight="1" x14ac:dyDescent="0.25">
      <c r="B12" s="15">
        <f>ROWS($B$4:B12)</f>
        <v>9</v>
      </c>
      <c r="C12" s="20">
        <f ca="1">IF(ValuesEntered,IF(Amortization[[#This Row],['#]]&lt;=DurationOfLoan,IF(ROW()-ROW(Amortization[[#Headers],[payment
date]])=1,LoanStart,IF(I11&gt;0,EDATE(C11,1),"")),""),"")</f>
        <v>44427</v>
      </c>
      <c r="D12" s="14">
        <f ca="1">IF(ROW()-ROW(Amortization[[#Headers],[opening
balance]])=1,LoanAmount,IF(Amortization[[#This Row],[payment
date]]="",0,INDEX(Amortization[], ROW()-4,8)))</f>
        <v>377216.1740970604</v>
      </c>
      <c r="E12" s="14">
        <f ca="1">IF(ValuesEntered,IF(ROW()-ROW(Amortization[[#Headers],[interest]])=1,-IPMT(InterestRate/12,1,DurationOfLoan-ROWS($C$4:C12)+1,Amortization[[#This Row],[opening
balance]]),IFERROR(-IPMT(InterestRate/12,1,Amortization[[#This Row],['#
remaining]],D13),0)),0)</f>
        <v>2826.4226191573193</v>
      </c>
      <c r="F12" s="14">
        <f ca="1">IFERROR(IF(AND(ValuesEntered,Amortization[[#This Row],[payment
date]]&lt;&gt;""),-PPMT(InterestRate/12,1,DurationOfLoan-ROWS($C$4:C12)+1,Amortization[[#This Row],[opening
balance]]),""),0)</f>
        <v>359.82487608445302</v>
      </c>
      <c r="G12" s="14">
        <f ca="1">IF(Amortization[[#This Row],[payment
date]]="",0,PropertyTaxAmount)</f>
        <v>375</v>
      </c>
      <c r="H12" s="14">
        <f ca="1">IF(Amortization[[#This Row],[payment
date]]="",0,Amortization[[#This Row],[interest]]+Amortization[[#This Row],[principal]]+Amortization[[#This Row],[property
tax]])</f>
        <v>3561.2474952417724</v>
      </c>
      <c r="I12" s="14">
        <f ca="1">IF(Amortization[[#This Row],[payment
date]]="",0,Amortization[[#This Row],[opening
balance]]-Amortization[[#This Row],[principal]])</f>
        <v>376856.34922097594</v>
      </c>
      <c r="J12" s="18">
        <f ca="1">IF(Amortization[[#This Row],[closing
balance]]&gt;0,LastRow-ROW(),0)</f>
        <v>291</v>
      </c>
    </row>
    <row r="13" spans="1:10" ht="15" customHeight="1" x14ac:dyDescent="0.25">
      <c r="B13" s="15">
        <f>ROWS($B$4:B13)</f>
        <v>10</v>
      </c>
      <c r="C13" s="20">
        <f ca="1">IF(ValuesEntered,IF(Amortization[[#This Row],['#]]&lt;=DurationOfLoan,IF(ROW()-ROW(Amortization[[#Headers],[payment
date]])=1,LoanStart,IF(I12&gt;0,EDATE(C12,1),"")),""),"")</f>
        <v>44458</v>
      </c>
      <c r="D13" s="14">
        <f ca="1">IF(ROW()-ROW(Amortization[[#Headers],[opening
balance]])=1,LoanAmount,IF(Amortization[[#This Row],[payment
date]]="",0,INDEX(Amortization[], ROW()-4,8)))</f>
        <v>376856.34922097594</v>
      </c>
      <c r="E13" s="14">
        <f ca="1">IF(ValuesEntered,IF(ROW()-ROW(Amortization[[#Headers],[interest]])=1,-IPMT(InterestRate/12,1,DurationOfLoan-ROWS($C$4:C13)+1,Amortization[[#This Row],[opening
balance]]),IFERROR(-IPMT(InterestRate/12,1,Amortization[[#This Row],['#
remaining]],D14),0)),0)</f>
        <v>2823.7036924374065</v>
      </c>
      <c r="F13" s="14">
        <f ca="1">IFERROR(IF(AND(ValuesEntered,Amortization[[#This Row],[payment
date]]&lt;&gt;""),-PPMT(InterestRate/12,1,DurationOfLoan-ROWS($C$4:C13)+1,Amortization[[#This Row],[opening
balance]]),""),0)</f>
        <v>362.52356265508649</v>
      </c>
      <c r="G13" s="14">
        <f ca="1">IF(Amortization[[#This Row],[payment
date]]="",0,PropertyTaxAmount)</f>
        <v>375</v>
      </c>
      <c r="H13" s="14">
        <f ca="1">IF(Amortization[[#This Row],[payment
date]]="",0,Amortization[[#This Row],[interest]]+Amortization[[#This Row],[principal]]+Amortization[[#This Row],[property
tax]])</f>
        <v>3561.2272550924931</v>
      </c>
      <c r="I13" s="14">
        <f ca="1">IF(Amortization[[#This Row],[payment
date]]="",0,Amortization[[#This Row],[opening
balance]]-Amortization[[#This Row],[principal]])</f>
        <v>376493.82565832086</v>
      </c>
      <c r="J13" s="18">
        <f ca="1">IF(Amortization[[#This Row],[closing
balance]]&gt;0,LastRow-ROW(),0)</f>
        <v>290</v>
      </c>
    </row>
    <row r="14" spans="1:10" ht="15" customHeight="1" x14ac:dyDescent="0.25">
      <c r="B14" s="15">
        <f>ROWS($B$4:B14)</f>
        <v>11</v>
      </c>
      <c r="C14" s="20">
        <f ca="1">IF(ValuesEntered,IF(Amortization[[#This Row],['#]]&lt;=DurationOfLoan,IF(ROW()-ROW(Amortization[[#Headers],[payment
date]])=1,LoanStart,IF(I13&gt;0,EDATE(C13,1),"")),""),"")</f>
        <v>44488</v>
      </c>
      <c r="D14" s="14">
        <f ca="1">IF(ROW()-ROW(Amortization[[#Headers],[opening
balance]])=1,LoanAmount,IF(Amortization[[#This Row],[payment
date]]="",0,INDEX(Amortization[], ROW()-4,8)))</f>
        <v>376493.82565832086</v>
      </c>
      <c r="E14" s="14">
        <f ca="1">IF(ValuesEntered,IF(ROW()-ROW(Amortization[[#Headers],[interest]])=1,-IPMT(InterestRate/12,1,DurationOfLoan-ROWS($C$4:C14)+1,Amortization[[#This Row],[opening
balance]]),IFERROR(-IPMT(InterestRate/12,1,Amortization[[#This Row],['#
remaining]],D15),0)),0)</f>
        <v>2820.964373767094</v>
      </c>
      <c r="F14" s="14">
        <f ca="1">IFERROR(IF(AND(ValuesEntered,Amortization[[#This Row],[payment
date]]&lt;&gt;""),-PPMT(InterestRate/12,1,DurationOfLoan-ROWS($C$4:C14)+1,Amortization[[#This Row],[opening
balance]]),""),0)</f>
        <v>365.24248937499965</v>
      </c>
      <c r="G14" s="14">
        <f ca="1">IF(Amortization[[#This Row],[payment
date]]="",0,PropertyTaxAmount)</f>
        <v>375</v>
      </c>
      <c r="H14" s="14">
        <f ca="1">IF(Amortization[[#This Row],[payment
date]]="",0,Amortization[[#This Row],[interest]]+Amortization[[#This Row],[principal]]+Amortization[[#This Row],[property
tax]])</f>
        <v>3561.2068631420934</v>
      </c>
      <c r="I14" s="14">
        <f ca="1">IF(Amortization[[#This Row],[payment
date]]="",0,Amortization[[#This Row],[opening
balance]]-Amortization[[#This Row],[principal]])</f>
        <v>376128.58316894586</v>
      </c>
      <c r="J14" s="18">
        <f ca="1">IF(Amortization[[#This Row],[closing
balance]]&gt;0,LastRow-ROW(),0)</f>
        <v>289</v>
      </c>
    </row>
    <row r="15" spans="1:10" ht="15" customHeight="1" x14ac:dyDescent="0.25">
      <c r="B15" s="15">
        <f>ROWS($B$4:B15)</f>
        <v>12</v>
      </c>
      <c r="C15" s="20">
        <f ca="1">IF(ValuesEntered,IF(Amortization[[#This Row],['#]]&lt;=DurationOfLoan,IF(ROW()-ROW(Amortization[[#Headers],[payment
date]])=1,LoanStart,IF(I14&gt;0,EDATE(C14,1),"")),""),"")</f>
        <v>44519</v>
      </c>
      <c r="D15" s="14">
        <f ca="1">IF(ROW()-ROW(Amortization[[#Headers],[opening
balance]])=1,LoanAmount,IF(Amortization[[#This Row],[payment
date]]="",0,INDEX(Amortization[], ROW()-4,8)))</f>
        <v>376128.58316894586</v>
      </c>
      <c r="E15" s="14">
        <f ca="1">IF(ValuesEntered,IF(ROW()-ROW(Amortization[[#Headers],[interest]])=1,-IPMT(InterestRate/12,1,DurationOfLoan-ROWS($C$4:C15)+1,Amortization[[#This Row],[opening
balance]]),IFERROR(-IPMT(InterestRate/12,1,Amortization[[#This Row],['#
remaining]],D16),0)),0)</f>
        <v>2818.2045102067541</v>
      </c>
      <c r="F15" s="14">
        <f ca="1">IFERROR(IF(AND(ValuesEntered,Amortization[[#This Row],[payment
date]]&lt;&gt;""),-PPMT(InterestRate/12,1,DurationOfLoan-ROWS($C$4:C15)+1,Amortization[[#This Row],[opening
balance]]),""),0)</f>
        <v>367.98180804531211</v>
      </c>
      <c r="G15" s="14">
        <f ca="1">IF(Amortization[[#This Row],[payment
date]]="",0,PropertyTaxAmount)</f>
        <v>375</v>
      </c>
      <c r="H15" s="14">
        <f ca="1">IF(Amortization[[#This Row],[payment
date]]="",0,Amortization[[#This Row],[interest]]+Amortization[[#This Row],[principal]]+Amortization[[#This Row],[property
tax]])</f>
        <v>3561.186318252066</v>
      </c>
      <c r="I15" s="14">
        <f ca="1">IF(Amortization[[#This Row],[payment
date]]="",0,Amortization[[#This Row],[opening
balance]]-Amortization[[#This Row],[principal]])</f>
        <v>375760.60136090056</v>
      </c>
      <c r="J15" s="18">
        <f ca="1">IF(Amortization[[#This Row],[closing
balance]]&gt;0,LastRow-ROW(),0)</f>
        <v>288</v>
      </c>
    </row>
    <row r="16" spans="1:10" ht="15" customHeight="1" x14ac:dyDescent="0.25">
      <c r="B16" s="15">
        <f>ROWS($B$4:B16)</f>
        <v>13</v>
      </c>
      <c r="C16" s="20">
        <f ca="1">IF(ValuesEntered,IF(Amortization[[#This Row],['#]]&lt;=DurationOfLoan,IF(ROW()-ROW(Amortization[[#Headers],[payment
date]])=1,LoanStart,IF(I15&gt;0,EDATE(C15,1),"")),""),"")</f>
        <v>44549</v>
      </c>
      <c r="D16" s="14">
        <f ca="1">IF(ROW()-ROW(Amortization[[#Headers],[opening
balance]])=1,LoanAmount,IF(Amortization[[#This Row],[payment
date]]="",0,INDEX(Amortization[], ROW()-4,8)))</f>
        <v>375760.60136090056</v>
      </c>
      <c r="E16" s="14">
        <f ca="1">IF(ValuesEntered,IF(ROW()-ROW(Amortization[[#Headers],[interest]])=1,-IPMT(InterestRate/12,1,DurationOfLoan-ROWS($C$4:C16)+1,Amortization[[#This Row],[opening
balance]]),IFERROR(-IPMT(InterestRate/12,1,Amortization[[#This Row],['#
remaining]],D17),0)),0)</f>
        <v>2815.4239476697117</v>
      </c>
      <c r="F16" s="14">
        <f ca="1">IFERROR(IF(AND(ValuesEntered,Amortization[[#This Row],[payment
date]]&lt;&gt;""),-PPMT(InterestRate/12,1,DurationOfLoan-ROWS($C$4:C16)+1,Amortization[[#This Row],[opening
balance]]),""),0)</f>
        <v>370.74167160565207</v>
      </c>
      <c r="G16" s="14">
        <f ca="1">IF(Amortization[[#This Row],[payment
date]]="",0,PropertyTaxAmount)</f>
        <v>375</v>
      </c>
      <c r="H16" s="14">
        <f ca="1">IF(Amortization[[#This Row],[payment
date]]="",0,Amortization[[#This Row],[interest]]+Amortization[[#This Row],[principal]]+Amortization[[#This Row],[property
tax]])</f>
        <v>3561.1656192753635</v>
      </c>
      <c r="I16" s="14">
        <f ca="1">IF(Amortization[[#This Row],[payment
date]]="",0,Amortization[[#This Row],[opening
balance]]-Amortization[[#This Row],[principal]])</f>
        <v>375389.85968929488</v>
      </c>
      <c r="J16" s="18">
        <f ca="1">IF(Amortization[[#This Row],[closing
balance]]&gt;0,LastRow-ROW(),0)</f>
        <v>287</v>
      </c>
    </row>
    <row r="17" spans="2:10" ht="15" customHeight="1" x14ac:dyDescent="0.25">
      <c r="B17" s="15">
        <f>ROWS($B$4:B17)</f>
        <v>14</v>
      </c>
      <c r="C17" s="20">
        <f ca="1">IF(ValuesEntered,IF(Amortization[[#This Row],['#]]&lt;=DurationOfLoan,IF(ROW()-ROW(Amortization[[#Headers],[payment
date]])=1,LoanStart,IF(I16&gt;0,EDATE(C16,1),"")),""),"")</f>
        <v>44580</v>
      </c>
      <c r="D17" s="14">
        <f ca="1">IF(ROW()-ROW(Amortization[[#Headers],[opening
balance]])=1,LoanAmount,IF(Amortization[[#This Row],[payment
date]]="",0,INDEX(Amortization[], ROW()-4,8)))</f>
        <v>375389.85968929488</v>
      </c>
      <c r="E17" s="14">
        <f ca="1">IF(ValuesEntered,IF(ROW()-ROW(Amortization[[#Headers],[interest]])=1,-IPMT(InterestRate/12,1,DurationOfLoan-ROWS($C$4:C17)+1,Amortization[[#This Row],[opening
balance]]),IFERROR(-IPMT(InterestRate/12,1,Amortization[[#This Row],['#
remaining]],D18),0)),0)</f>
        <v>2812.6225309136412</v>
      </c>
      <c r="F17" s="14">
        <f ca="1">IFERROR(IF(AND(ValuesEntered,Amortization[[#This Row],[payment
date]]&lt;&gt;""),-PPMT(InterestRate/12,1,DurationOfLoan-ROWS($C$4:C17)+1,Amortization[[#This Row],[opening
balance]]),""),0)</f>
        <v>373.52223414269434</v>
      </c>
      <c r="G17" s="14">
        <f ca="1">IF(Amortization[[#This Row],[payment
date]]="",0,PropertyTaxAmount)</f>
        <v>375</v>
      </c>
      <c r="H17" s="14">
        <f ca="1">IF(Amortization[[#This Row],[payment
date]]="",0,Amortization[[#This Row],[interest]]+Amortization[[#This Row],[principal]]+Amortization[[#This Row],[property
tax]])</f>
        <v>3561.1447650563355</v>
      </c>
      <c r="I17" s="14">
        <f ca="1">IF(Amortization[[#This Row],[payment
date]]="",0,Amortization[[#This Row],[opening
balance]]-Amortization[[#This Row],[principal]])</f>
        <v>375016.33745515218</v>
      </c>
      <c r="J17" s="18">
        <f ca="1">IF(Amortization[[#This Row],[closing
balance]]&gt;0,LastRow-ROW(),0)</f>
        <v>286</v>
      </c>
    </row>
    <row r="18" spans="2:10" ht="15" customHeight="1" x14ac:dyDescent="0.25">
      <c r="B18" s="15">
        <f>ROWS($B$4:B18)</f>
        <v>15</v>
      </c>
      <c r="C18" s="20">
        <f ca="1">IF(ValuesEntered,IF(Amortization[[#This Row],['#]]&lt;=DurationOfLoan,IF(ROW()-ROW(Amortization[[#Headers],[payment
date]])=1,LoanStart,IF(I17&gt;0,EDATE(C17,1),"")),""),"")</f>
        <v>44611</v>
      </c>
      <c r="D18" s="14">
        <f ca="1">IF(ROW()-ROW(Amortization[[#Headers],[opening
balance]])=1,LoanAmount,IF(Amortization[[#This Row],[payment
date]]="",0,INDEX(Amortization[], ROW()-4,8)))</f>
        <v>375016.33745515218</v>
      </c>
      <c r="E18" s="14">
        <f ca="1">IF(ValuesEntered,IF(ROW()-ROW(Amortization[[#Headers],[interest]])=1,-IPMT(InterestRate/12,1,DurationOfLoan-ROWS($C$4:C18)+1,Amortization[[#This Row],[opening
balance]]),IFERROR(-IPMT(InterestRate/12,1,Amortization[[#This Row],['#
remaining]],D19),0)),0)</f>
        <v>2809.8001035319007</v>
      </c>
      <c r="F18" s="14">
        <f ca="1">IFERROR(IF(AND(ValuesEntered,Amortization[[#This Row],[payment
date]]&lt;&gt;""),-PPMT(InterestRate/12,1,DurationOfLoan-ROWS($C$4:C18)+1,Amortization[[#This Row],[opening
balance]]),""),0)</f>
        <v>376.32365089876447</v>
      </c>
      <c r="G18" s="14">
        <f ca="1">IF(Amortization[[#This Row],[payment
date]]="",0,PropertyTaxAmount)</f>
        <v>375</v>
      </c>
      <c r="H18" s="14">
        <f ca="1">IF(Amortization[[#This Row],[payment
date]]="",0,Amortization[[#This Row],[interest]]+Amortization[[#This Row],[principal]]+Amortization[[#This Row],[property
tax]])</f>
        <v>3561.123754430665</v>
      </c>
      <c r="I18" s="14">
        <f ca="1">IF(Amortization[[#This Row],[payment
date]]="",0,Amortization[[#This Row],[opening
balance]]-Amortization[[#This Row],[principal]])</f>
        <v>374640.01380425342</v>
      </c>
      <c r="J18" s="18">
        <f ca="1">IF(Amortization[[#This Row],[closing
balance]]&gt;0,LastRow-ROW(),0)</f>
        <v>285</v>
      </c>
    </row>
    <row r="19" spans="2:10" ht="15" customHeight="1" x14ac:dyDescent="0.25">
      <c r="B19" s="15">
        <f>ROWS($B$4:B19)</f>
        <v>16</v>
      </c>
      <c r="C19" s="20">
        <f ca="1">IF(ValuesEntered,IF(Amortization[[#This Row],['#]]&lt;=DurationOfLoan,IF(ROW()-ROW(Amortization[[#Headers],[payment
date]])=1,LoanStart,IF(I18&gt;0,EDATE(C18,1),"")),""),"")</f>
        <v>44639</v>
      </c>
      <c r="D19" s="14">
        <f ca="1">IF(ROW()-ROW(Amortization[[#Headers],[opening
balance]])=1,LoanAmount,IF(Amortization[[#This Row],[payment
date]]="",0,INDEX(Amortization[], ROW()-4,8)))</f>
        <v>374640.01380425342</v>
      </c>
      <c r="E19" s="14">
        <f ca="1">IF(ValuesEntered,IF(ROW()-ROW(Amortization[[#Headers],[interest]])=1,-IPMT(InterestRate/12,1,DurationOfLoan-ROWS($C$4:C19)+1,Amortization[[#This Row],[opening
balance]]),IFERROR(-IPMT(InterestRate/12,1,Amortization[[#This Row],['#
remaining]],D20),0)),0)</f>
        <v>2806.9565079447966</v>
      </c>
      <c r="F19" s="14">
        <f ca="1">IFERROR(IF(AND(ValuesEntered,Amortization[[#This Row],[payment
date]]&lt;&gt;""),-PPMT(InterestRate/12,1,DurationOfLoan-ROWS($C$4:C19)+1,Amortization[[#This Row],[opening
balance]]),""),0)</f>
        <v>379.14607828050515</v>
      </c>
      <c r="G19" s="14">
        <f ca="1">IF(Amortization[[#This Row],[payment
date]]="",0,PropertyTaxAmount)</f>
        <v>375</v>
      </c>
      <c r="H19" s="14">
        <f ca="1">IF(Amortization[[#This Row],[payment
date]]="",0,Amortization[[#This Row],[interest]]+Amortization[[#This Row],[principal]]+Amortization[[#This Row],[property
tax]])</f>
        <v>3561.1025862253018</v>
      </c>
      <c r="I19" s="14">
        <f ca="1">IF(Amortization[[#This Row],[payment
date]]="",0,Amortization[[#This Row],[opening
balance]]-Amortization[[#This Row],[principal]])</f>
        <v>374260.8677259729</v>
      </c>
      <c r="J19" s="18">
        <f ca="1">IF(Amortization[[#This Row],[closing
balance]]&gt;0,LastRow-ROW(),0)</f>
        <v>284</v>
      </c>
    </row>
    <row r="20" spans="2:10" ht="15" customHeight="1" x14ac:dyDescent="0.25">
      <c r="B20" s="15">
        <f>ROWS($B$4:B20)</f>
        <v>17</v>
      </c>
      <c r="C20" s="20">
        <f ca="1">IF(ValuesEntered,IF(Amortization[[#This Row],['#]]&lt;=DurationOfLoan,IF(ROW()-ROW(Amortization[[#Headers],[payment
date]])=1,LoanStart,IF(I19&gt;0,EDATE(C19,1),"")),""),"")</f>
        <v>44670</v>
      </c>
      <c r="D20" s="14">
        <f ca="1">IF(ROW()-ROW(Amortization[[#Headers],[opening
balance]])=1,LoanAmount,IF(Amortization[[#This Row],[payment
date]]="",0,INDEX(Amortization[], ROW()-4,8)))</f>
        <v>374260.8677259729</v>
      </c>
      <c r="E20" s="14">
        <f ca="1">IF(ValuesEntered,IF(ROW()-ROW(Amortization[[#Headers],[interest]])=1,-IPMT(InterestRate/12,1,DurationOfLoan-ROWS($C$4:C20)+1,Amortization[[#This Row],[opening
balance]]),IFERROR(-IPMT(InterestRate/12,1,Amortization[[#This Row],['#
remaining]],D21),0)),0)</f>
        <v>2804.0915853907895</v>
      </c>
      <c r="F20" s="14">
        <f ca="1">IFERROR(IF(AND(ValuesEntered,Amortization[[#This Row],[payment
date]]&lt;&gt;""),-PPMT(InterestRate/12,1,DurationOfLoan-ROWS($C$4:C20)+1,Amortization[[#This Row],[opening
balance]]),""),0)</f>
        <v>381.9896738676091</v>
      </c>
      <c r="G20" s="14">
        <f ca="1">IF(Amortization[[#This Row],[payment
date]]="",0,PropertyTaxAmount)</f>
        <v>375</v>
      </c>
      <c r="H20" s="14">
        <f ca="1">IF(Amortization[[#This Row],[payment
date]]="",0,Amortization[[#This Row],[interest]]+Amortization[[#This Row],[principal]]+Amortization[[#This Row],[property
tax]])</f>
        <v>3561.0812592583989</v>
      </c>
      <c r="I20" s="14">
        <f ca="1">IF(Amortization[[#This Row],[payment
date]]="",0,Amortization[[#This Row],[opening
balance]]-Amortization[[#This Row],[principal]])</f>
        <v>373878.87805210531</v>
      </c>
      <c r="J20" s="18">
        <f ca="1">IF(Amortization[[#This Row],[closing
balance]]&gt;0,LastRow-ROW(),0)</f>
        <v>283</v>
      </c>
    </row>
    <row r="21" spans="2:10" ht="15" customHeight="1" x14ac:dyDescent="0.25">
      <c r="B21" s="15">
        <f>ROWS($B$4:B21)</f>
        <v>18</v>
      </c>
      <c r="C21" s="20">
        <f ca="1">IF(ValuesEntered,IF(Amortization[[#This Row],['#]]&lt;=DurationOfLoan,IF(ROW()-ROW(Amortization[[#Headers],[payment
date]])=1,LoanStart,IF(I20&gt;0,EDATE(C20,1),"")),""),"")</f>
        <v>44700</v>
      </c>
      <c r="D21" s="14">
        <f ca="1">IF(ROW()-ROW(Amortization[[#Headers],[opening
balance]])=1,LoanAmount,IF(Amortization[[#This Row],[payment
date]]="",0,INDEX(Amortization[], ROW()-4,8)))</f>
        <v>373878.87805210531</v>
      </c>
      <c r="E21" s="14">
        <f ca="1">IF(ValuesEntered,IF(ROW()-ROW(Amortization[[#Headers],[interest]])=1,-IPMT(InterestRate/12,1,DurationOfLoan-ROWS($C$4:C21)+1,Amortization[[#This Row],[opening
balance]]),IFERROR(-IPMT(InterestRate/12,1,Amortization[[#This Row],['#
remaining]],D22),0)),0)</f>
        <v>2801.2051759176279</v>
      </c>
      <c r="F21" s="14">
        <f ca="1">IFERROR(IF(AND(ValuesEntered,Amortization[[#This Row],[payment
date]]&lt;&gt;""),-PPMT(InterestRate/12,1,DurationOfLoan-ROWS($C$4:C21)+1,Amortization[[#This Row],[opening
balance]]),""),0)</f>
        <v>384.85459642161612</v>
      </c>
      <c r="G21" s="14">
        <f ca="1">IF(Amortization[[#This Row],[payment
date]]="",0,PropertyTaxAmount)</f>
        <v>375</v>
      </c>
      <c r="H21" s="14">
        <f ca="1">IF(Amortization[[#This Row],[payment
date]]="",0,Amortization[[#This Row],[interest]]+Amortization[[#This Row],[principal]]+Amortization[[#This Row],[property
tax]])</f>
        <v>3561.0597723392439</v>
      </c>
      <c r="I21" s="14">
        <f ca="1">IF(Amortization[[#This Row],[payment
date]]="",0,Amortization[[#This Row],[opening
balance]]-Amortization[[#This Row],[principal]])</f>
        <v>373494.02345568372</v>
      </c>
      <c r="J21" s="18">
        <f ca="1">IF(Amortization[[#This Row],[closing
balance]]&gt;0,LastRow-ROW(),0)</f>
        <v>282</v>
      </c>
    </row>
    <row r="22" spans="2:10" ht="15" customHeight="1" x14ac:dyDescent="0.25">
      <c r="B22" s="15">
        <f>ROWS($B$4:B22)</f>
        <v>19</v>
      </c>
      <c r="C22" s="20">
        <f ca="1">IF(ValuesEntered,IF(Amortization[[#This Row],['#]]&lt;=DurationOfLoan,IF(ROW()-ROW(Amortization[[#Headers],[payment
date]])=1,LoanStart,IF(I21&gt;0,EDATE(C21,1),"")),""),"")</f>
        <v>44731</v>
      </c>
      <c r="D22" s="14">
        <f ca="1">IF(ROW()-ROW(Amortization[[#Headers],[opening
balance]])=1,LoanAmount,IF(Amortization[[#This Row],[payment
date]]="",0,INDEX(Amortization[], ROW()-4,8)))</f>
        <v>373494.02345568372</v>
      </c>
      <c r="E22" s="14">
        <f ca="1">IF(ValuesEntered,IF(ROW()-ROW(Amortization[[#Headers],[interest]])=1,-IPMT(InterestRate/12,1,DurationOfLoan-ROWS($C$4:C22)+1,Amortization[[#This Row],[opening
balance]]),IFERROR(-IPMT(InterestRate/12,1,Amortization[[#This Row],['#
remaining]],D23),0)),0)</f>
        <v>2798.2971183734171</v>
      </c>
      <c r="F22" s="14">
        <f ca="1">IFERROR(IF(AND(ValuesEntered,Amortization[[#This Row],[payment
date]]&lt;&gt;""),-PPMT(InterestRate/12,1,DurationOfLoan-ROWS($C$4:C22)+1,Amortization[[#This Row],[opening
balance]]),""),0)</f>
        <v>387.74100589477814</v>
      </c>
      <c r="G22" s="14">
        <f ca="1">IF(Amortization[[#This Row],[payment
date]]="",0,PropertyTaxAmount)</f>
        <v>375</v>
      </c>
      <c r="H22" s="14">
        <f ca="1">IF(Amortization[[#This Row],[payment
date]]="",0,Amortization[[#This Row],[interest]]+Amortization[[#This Row],[principal]]+Amortization[[#This Row],[property
tax]])</f>
        <v>3561.0381242681951</v>
      </c>
      <c r="I22" s="14">
        <f ca="1">IF(Amortization[[#This Row],[payment
date]]="",0,Amortization[[#This Row],[opening
balance]]-Amortization[[#This Row],[principal]])</f>
        <v>373106.28244978894</v>
      </c>
      <c r="J22" s="18">
        <f ca="1">IF(Amortization[[#This Row],[closing
balance]]&gt;0,LastRow-ROW(),0)</f>
        <v>281</v>
      </c>
    </row>
    <row r="23" spans="2:10" ht="15" customHeight="1" x14ac:dyDescent="0.25">
      <c r="B23" s="15">
        <f>ROWS($B$4:B23)</f>
        <v>20</v>
      </c>
      <c r="C23" s="20">
        <f ca="1">IF(ValuesEntered,IF(Amortization[[#This Row],['#]]&lt;=DurationOfLoan,IF(ROW()-ROW(Amortization[[#Headers],[payment
date]])=1,LoanStart,IF(I22&gt;0,EDATE(C22,1),"")),""),"")</f>
        <v>44761</v>
      </c>
      <c r="D23" s="14">
        <f ca="1">IF(ROW()-ROW(Amortization[[#Headers],[opening
balance]])=1,LoanAmount,IF(Amortization[[#This Row],[payment
date]]="",0,INDEX(Amortization[], ROW()-4,8)))</f>
        <v>373106.28244978894</v>
      </c>
      <c r="E23" s="14">
        <f ca="1">IF(ValuesEntered,IF(ROW()-ROW(Amortization[[#Headers],[interest]])=1,-IPMT(InterestRate/12,1,DurationOfLoan-ROWS($C$4:C23)+1,Amortization[[#This Row],[opening
balance]]),IFERROR(-IPMT(InterestRate/12,1,Amortization[[#This Row],['#
remaining]],D24),0)),0)</f>
        <v>2795.3672503976245</v>
      </c>
      <c r="F23" s="14">
        <f ca="1">IFERROR(IF(AND(ValuesEntered,Amortization[[#This Row],[payment
date]]&lt;&gt;""),-PPMT(InterestRate/12,1,DurationOfLoan-ROWS($C$4:C23)+1,Amortization[[#This Row],[opening
balance]]),""),0)</f>
        <v>390.64906343898923</v>
      </c>
      <c r="G23" s="14">
        <f ca="1">IF(Amortization[[#This Row],[payment
date]]="",0,PropertyTaxAmount)</f>
        <v>375</v>
      </c>
      <c r="H23" s="14">
        <f ca="1">IF(Amortization[[#This Row],[payment
date]]="",0,Amortization[[#This Row],[interest]]+Amortization[[#This Row],[principal]]+Amortization[[#This Row],[property
tax]])</f>
        <v>3561.0163138366138</v>
      </c>
      <c r="I23" s="14">
        <f ca="1">IF(Amortization[[#This Row],[payment
date]]="",0,Amortization[[#This Row],[opening
balance]]-Amortization[[#This Row],[principal]])</f>
        <v>372715.63338634995</v>
      </c>
      <c r="J23" s="18">
        <f ca="1">IF(Amortization[[#This Row],[closing
balance]]&gt;0,LastRow-ROW(),0)</f>
        <v>280</v>
      </c>
    </row>
    <row r="24" spans="2:10" ht="15" customHeight="1" x14ac:dyDescent="0.25">
      <c r="B24" s="15">
        <f>ROWS($B$4:B24)</f>
        <v>21</v>
      </c>
      <c r="C24" s="20">
        <f ca="1">IF(ValuesEntered,IF(Amortization[[#This Row],['#]]&lt;=DurationOfLoan,IF(ROW()-ROW(Amortization[[#Headers],[payment
date]])=1,LoanStart,IF(I23&gt;0,EDATE(C23,1),"")),""),"")</f>
        <v>44792</v>
      </c>
      <c r="D24" s="14">
        <f ca="1">IF(ROW()-ROW(Amortization[[#Headers],[opening
balance]])=1,LoanAmount,IF(Amortization[[#This Row],[payment
date]]="",0,INDEX(Amortization[], ROW()-4,8)))</f>
        <v>372715.63338634995</v>
      </c>
      <c r="E24" s="14">
        <f ca="1">IF(ValuesEntered,IF(ROW()-ROW(Amortization[[#Headers],[interest]])=1,-IPMT(InterestRate/12,1,DurationOfLoan-ROWS($C$4:C24)+1,Amortization[[#This Row],[opening
balance]]),IFERROR(-IPMT(InterestRate/12,1,Amortization[[#This Row],['#
remaining]],D25),0)),0)</f>
        <v>2792.4154084120137</v>
      </c>
      <c r="F24" s="14">
        <f ca="1">IFERROR(IF(AND(ValuesEntered,Amortization[[#This Row],[payment
date]]&lt;&gt;""),-PPMT(InterestRate/12,1,DurationOfLoan-ROWS($C$4:C24)+1,Amortization[[#This Row],[opening
balance]]),""),0)</f>
        <v>393.57893141478155</v>
      </c>
      <c r="G24" s="14">
        <f ca="1">IF(Amortization[[#This Row],[payment
date]]="",0,PropertyTaxAmount)</f>
        <v>375</v>
      </c>
      <c r="H24" s="14">
        <f ca="1">IF(Amortization[[#This Row],[payment
date]]="",0,Amortization[[#This Row],[interest]]+Amortization[[#This Row],[principal]]+Amortization[[#This Row],[property
tax]])</f>
        <v>3560.9943398267951</v>
      </c>
      <c r="I24" s="14">
        <f ca="1">IF(Amortization[[#This Row],[payment
date]]="",0,Amortization[[#This Row],[opening
balance]]-Amortization[[#This Row],[principal]])</f>
        <v>372322.05445493519</v>
      </c>
      <c r="J24" s="18">
        <f ca="1">IF(Amortization[[#This Row],[closing
balance]]&gt;0,LastRow-ROW(),0)</f>
        <v>279</v>
      </c>
    </row>
    <row r="25" spans="2:10" ht="15" customHeight="1" x14ac:dyDescent="0.25">
      <c r="B25" s="15">
        <f>ROWS($B$4:B25)</f>
        <v>22</v>
      </c>
      <c r="C25" s="20">
        <f ca="1">IF(ValuesEntered,IF(Amortization[[#This Row],['#]]&lt;=DurationOfLoan,IF(ROW()-ROW(Amortization[[#Headers],[payment
date]])=1,LoanStart,IF(I24&gt;0,EDATE(C24,1),"")),""),"")</f>
        <v>44823</v>
      </c>
      <c r="D25" s="14">
        <f ca="1">IF(ROW()-ROW(Amortization[[#Headers],[opening
balance]])=1,LoanAmount,IF(Amortization[[#This Row],[payment
date]]="",0,INDEX(Amortization[], ROW()-4,8)))</f>
        <v>372322.05445493519</v>
      </c>
      <c r="E25" s="14">
        <f ca="1">IF(ValuesEntered,IF(ROW()-ROW(Amortization[[#Headers],[interest]])=1,-IPMT(InterestRate/12,1,DurationOfLoan-ROWS($C$4:C25)+1,Amortization[[#This Row],[opening
balance]]),IFERROR(-IPMT(InterestRate/12,1,Amortization[[#This Row],['#
remaining]],D26),0)),0)</f>
        <v>2789.4414276115108</v>
      </c>
      <c r="F25" s="14">
        <f ca="1">IFERROR(IF(AND(ValuesEntered,Amortization[[#This Row],[payment
date]]&lt;&gt;""),-PPMT(InterestRate/12,1,DurationOfLoan-ROWS($C$4:C25)+1,Amortization[[#This Row],[opening
balance]]),""),0)</f>
        <v>396.53077340039238</v>
      </c>
      <c r="G25" s="14">
        <f ca="1">IF(Amortization[[#This Row],[payment
date]]="",0,PropertyTaxAmount)</f>
        <v>375</v>
      </c>
      <c r="H25" s="14">
        <f ca="1">IF(Amortization[[#This Row],[payment
date]]="",0,Amortization[[#This Row],[interest]]+Amortization[[#This Row],[principal]]+Amortization[[#This Row],[property
tax]])</f>
        <v>3560.9722010119031</v>
      </c>
      <c r="I25" s="14">
        <f ca="1">IF(Amortization[[#This Row],[payment
date]]="",0,Amortization[[#This Row],[opening
balance]]-Amortization[[#This Row],[principal]])</f>
        <v>371925.5236815348</v>
      </c>
      <c r="J25" s="18">
        <f ca="1">IF(Amortization[[#This Row],[closing
balance]]&gt;0,LastRow-ROW(),0)</f>
        <v>278</v>
      </c>
    </row>
    <row r="26" spans="2:10" ht="15" customHeight="1" x14ac:dyDescent="0.25">
      <c r="B26" s="15">
        <f>ROWS($B$4:B26)</f>
        <v>23</v>
      </c>
      <c r="C26" s="20">
        <f ca="1">IF(ValuesEntered,IF(Amortization[[#This Row],['#]]&lt;=DurationOfLoan,IF(ROW()-ROW(Amortization[[#Headers],[payment
date]])=1,LoanStart,IF(I25&gt;0,EDATE(C25,1),"")),""),"")</f>
        <v>44853</v>
      </c>
      <c r="D26" s="14">
        <f ca="1">IF(ROW()-ROW(Amortization[[#Headers],[opening
balance]])=1,LoanAmount,IF(Amortization[[#This Row],[payment
date]]="",0,INDEX(Amortization[], ROW()-4,8)))</f>
        <v>371925.5236815348</v>
      </c>
      <c r="E26" s="14">
        <f ca="1">IF(ValuesEntered,IF(ROW()-ROW(Amortization[[#Headers],[interest]])=1,-IPMT(InterestRate/12,1,DurationOfLoan-ROWS($C$4:C26)+1,Amortization[[#This Row],[opening
balance]]),IFERROR(-IPMT(InterestRate/12,1,Amortization[[#This Row],['#
remaining]],D27),0)),0)</f>
        <v>2786.4451419550046</v>
      </c>
      <c r="F26" s="14">
        <f ca="1">IFERROR(IF(AND(ValuesEntered,Amortization[[#This Row],[payment
date]]&lt;&gt;""),-PPMT(InterestRate/12,1,DurationOfLoan-ROWS($C$4:C26)+1,Amortization[[#This Row],[opening
balance]]),""),0)</f>
        <v>399.50475420089543</v>
      </c>
      <c r="G26" s="14">
        <f ca="1">IF(Amortization[[#This Row],[payment
date]]="",0,PropertyTaxAmount)</f>
        <v>375</v>
      </c>
      <c r="H26" s="14">
        <f ca="1">IF(Amortization[[#This Row],[payment
date]]="",0,Amortization[[#This Row],[interest]]+Amortization[[#This Row],[principal]]+Amortization[[#This Row],[property
tax]])</f>
        <v>3560.9498961559002</v>
      </c>
      <c r="I26" s="14">
        <f ca="1">IF(Amortization[[#This Row],[payment
date]]="",0,Amortization[[#This Row],[opening
balance]]-Amortization[[#This Row],[principal]])</f>
        <v>371526.01892733393</v>
      </c>
      <c r="J26" s="18">
        <f ca="1">IF(Amortization[[#This Row],[closing
balance]]&gt;0,LastRow-ROW(),0)</f>
        <v>277</v>
      </c>
    </row>
    <row r="27" spans="2:10" ht="15" customHeight="1" x14ac:dyDescent="0.25">
      <c r="B27" s="15">
        <f>ROWS($B$4:B27)</f>
        <v>24</v>
      </c>
      <c r="C27" s="20">
        <f ca="1">IF(ValuesEntered,IF(Amortization[[#This Row],['#]]&lt;=DurationOfLoan,IF(ROW()-ROW(Amortization[[#Headers],[payment
date]])=1,LoanStart,IF(I26&gt;0,EDATE(C26,1),"")),""),"")</f>
        <v>44884</v>
      </c>
      <c r="D27" s="14">
        <f ca="1">IF(ROW()-ROW(Amortization[[#Headers],[opening
balance]])=1,LoanAmount,IF(Amortization[[#This Row],[payment
date]]="",0,INDEX(Amortization[], ROW()-4,8)))</f>
        <v>371526.01892733393</v>
      </c>
      <c r="E27" s="14">
        <f ca="1">IF(ValuesEntered,IF(ROW()-ROW(Amortization[[#Headers],[interest]])=1,-IPMT(InterestRate/12,1,DurationOfLoan-ROWS($C$4:C27)+1,Amortization[[#This Row],[opening
balance]]),IFERROR(-IPMT(InterestRate/12,1,Amortization[[#This Row],['#
remaining]],D28),0)),0)</f>
        <v>2783.4263841560742</v>
      </c>
      <c r="F27" s="14">
        <f ca="1">IFERROR(IF(AND(ValuesEntered,Amortization[[#This Row],[payment
date]]&lt;&gt;""),-PPMT(InterestRate/12,1,DurationOfLoan-ROWS($C$4:C27)+1,Amortization[[#This Row],[opening
balance]]),""),0)</f>
        <v>402.50103985740219</v>
      </c>
      <c r="G27" s="14">
        <f ca="1">IF(Amortization[[#This Row],[payment
date]]="",0,PropertyTaxAmount)</f>
        <v>375</v>
      </c>
      <c r="H27" s="14">
        <f ca="1">IF(Amortization[[#This Row],[payment
date]]="",0,Amortization[[#This Row],[interest]]+Amortization[[#This Row],[principal]]+Amortization[[#This Row],[property
tax]])</f>
        <v>3560.9274240134764</v>
      </c>
      <c r="I27" s="14">
        <f ca="1">IF(Amortization[[#This Row],[payment
date]]="",0,Amortization[[#This Row],[opening
balance]]-Amortization[[#This Row],[principal]])</f>
        <v>371123.51788747654</v>
      </c>
      <c r="J27" s="18">
        <f ca="1">IF(Amortization[[#This Row],[closing
balance]]&gt;0,LastRow-ROW(),0)</f>
        <v>276</v>
      </c>
    </row>
    <row r="28" spans="2:10" ht="15" customHeight="1" x14ac:dyDescent="0.25">
      <c r="B28" s="15">
        <f>ROWS($B$4:B28)</f>
        <v>25</v>
      </c>
      <c r="C28" s="20">
        <f ca="1">IF(ValuesEntered,IF(Amortization[[#This Row],['#]]&lt;=DurationOfLoan,IF(ROW()-ROW(Amortization[[#Headers],[payment
date]])=1,LoanStart,IF(I27&gt;0,EDATE(C27,1),"")),""),"")</f>
        <v>44914</v>
      </c>
      <c r="D28" s="14">
        <f ca="1">IF(ROW()-ROW(Amortization[[#Headers],[opening
balance]])=1,LoanAmount,IF(Amortization[[#This Row],[payment
date]]="",0,INDEX(Amortization[], ROW()-4,8)))</f>
        <v>371123.51788747654</v>
      </c>
      <c r="E28" s="14">
        <f ca="1">IF(ValuesEntered,IF(ROW()-ROW(Amortization[[#Headers],[interest]])=1,-IPMT(InterestRate/12,1,DurationOfLoan-ROWS($C$4:C28)+1,Amortization[[#This Row],[opening
balance]]),IFERROR(-IPMT(InterestRate/12,1,Amortization[[#This Row],['#
remaining]],D29),0)),0)</f>
        <v>2780.3849856736515</v>
      </c>
      <c r="F28" s="14">
        <f ca="1">IFERROR(IF(AND(ValuesEntered,Amortization[[#This Row],[payment
date]]&lt;&gt;""),-PPMT(InterestRate/12,1,DurationOfLoan-ROWS($C$4:C28)+1,Amortization[[#This Row],[opening
balance]]),""),0)</f>
        <v>405.51979765633263</v>
      </c>
      <c r="G28" s="14">
        <f ca="1">IF(Amortization[[#This Row],[payment
date]]="",0,PropertyTaxAmount)</f>
        <v>375</v>
      </c>
      <c r="H28" s="14">
        <f ca="1">IF(Amortization[[#This Row],[payment
date]]="",0,Amortization[[#This Row],[interest]]+Amortization[[#This Row],[principal]]+Amortization[[#This Row],[property
tax]])</f>
        <v>3560.9047833299842</v>
      </c>
      <c r="I28" s="14">
        <f ca="1">IF(Amortization[[#This Row],[payment
date]]="",0,Amortization[[#This Row],[opening
balance]]-Amortization[[#This Row],[principal]])</f>
        <v>370717.9980898202</v>
      </c>
      <c r="J28" s="18">
        <f ca="1">IF(Amortization[[#This Row],[closing
balance]]&gt;0,LastRow-ROW(),0)</f>
        <v>275</v>
      </c>
    </row>
    <row r="29" spans="2:10" ht="15" customHeight="1" x14ac:dyDescent="0.25">
      <c r="B29" s="15">
        <f>ROWS($B$4:B29)</f>
        <v>26</v>
      </c>
      <c r="C29" s="20">
        <f ca="1">IF(ValuesEntered,IF(Amortization[[#This Row],['#]]&lt;=DurationOfLoan,IF(ROW()-ROW(Amortization[[#Headers],[payment
date]])=1,LoanStart,IF(I28&gt;0,EDATE(C28,1),"")),""),"")</f>
        <v>44945</v>
      </c>
      <c r="D29" s="14">
        <f ca="1">IF(ROW()-ROW(Amortization[[#Headers],[opening
balance]])=1,LoanAmount,IF(Amortization[[#This Row],[payment
date]]="",0,INDEX(Amortization[], ROW()-4,8)))</f>
        <v>370717.9980898202</v>
      </c>
      <c r="E29" s="14">
        <f ca="1">IF(ValuesEntered,IF(ROW()-ROW(Amortization[[#Headers],[interest]])=1,-IPMT(InterestRate/12,1,DurationOfLoan-ROWS($C$4:C29)+1,Amortization[[#This Row],[opening
balance]]),IFERROR(-IPMT(InterestRate/12,1,Amortization[[#This Row],['#
remaining]],D30),0)),0)</f>
        <v>2777.3207767026111</v>
      </c>
      <c r="F29" s="14">
        <f ca="1">IFERROR(IF(AND(ValuesEntered,Amortization[[#This Row],[payment
date]]&lt;&gt;""),-PPMT(InterestRate/12,1,DurationOfLoan-ROWS($C$4:C29)+1,Amortization[[#This Row],[opening
balance]]),""),0)</f>
        <v>408.56119613875518</v>
      </c>
      <c r="G29" s="14">
        <f ca="1">IF(Amortization[[#This Row],[payment
date]]="",0,PropertyTaxAmount)</f>
        <v>375</v>
      </c>
      <c r="H29" s="14">
        <f ca="1">IF(Amortization[[#This Row],[payment
date]]="",0,Amortization[[#This Row],[interest]]+Amortization[[#This Row],[principal]]+Amortization[[#This Row],[property
tax]])</f>
        <v>3560.8819728413664</v>
      </c>
      <c r="I29" s="14">
        <f ca="1">IF(Amortization[[#This Row],[payment
date]]="",0,Amortization[[#This Row],[opening
balance]]-Amortization[[#This Row],[principal]])</f>
        <v>370309.43689368147</v>
      </c>
      <c r="J29" s="18">
        <f ca="1">IF(Amortization[[#This Row],[closing
balance]]&gt;0,LastRow-ROW(),0)</f>
        <v>274</v>
      </c>
    </row>
    <row r="30" spans="2:10" ht="15" customHeight="1" x14ac:dyDescent="0.25">
      <c r="B30" s="15">
        <f>ROWS($B$4:B30)</f>
        <v>27</v>
      </c>
      <c r="C30" s="20">
        <f ca="1">IF(ValuesEntered,IF(Amortization[[#This Row],['#]]&lt;=DurationOfLoan,IF(ROW()-ROW(Amortization[[#Headers],[payment
date]])=1,LoanStart,IF(I29&gt;0,EDATE(C29,1),"")),""),"")</f>
        <v>44976</v>
      </c>
      <c r="D30" s="14">
        <f ca="1">IF(ROW()-ROW(Amortization[[#Headers],[opening
balance]])=1,LoanAmount,IF(Amortization[[#This Row],[payment
date]]="",0,INDEX(Amortization[], ROW()-4,8)))</f>
        <v>370309.43689368147</v>
      </c>
      <c r="E30" s="14">
        <f ca="1">IF(ValuesEntered,IF(ROW()-ROW(Amortization[[#Headers],[interest]])=1,-IPMT(InterestRate/12,1,DurationOfLoan-ROWS($C$4:C30)+1,Amortization[[#This Row],[opening
balance]]),IFERROR(-IPMT(InterestRate/12,1,Amortization[[#This Row],['#
remaining]],D31),0)),0)</f>
        <v>2774.2335861642878</v>
      </c>
      <c r="F30" s="14">
        <f ca="1">IFERROR(IF(AND(ValuesEntered,Amortization[[#This Row],[payment
date]]&lt;&gt;""),-PPMT(InterestRate/12,1,DurationOfLoan-ROWS($C$4:C30)+1,Amortization[[#This Row],[opening
balance]]),""),0)</f>
        <v>411.62540510979585</v>
      </c>
      <c r="G30" s="14">
        <f ca="1">IF(Amortization[[#This Row],[payment
date]]="",0,PropertyTaxAmount)</f>
        <v>375</v>
      </c>
      <c r="H30" s="14">
        <f ca="1">IF(Amortization[[#This Row],[payment
date]]="",0,Amortization[[#This Row],[interest]]+Amortization[[#This Row],[principal]]+Amortization[[#This Row],[property
tax]])</f>
        <v>3560.8589912740836</v>
      </c>
      <c r="I30" s="14">
        <f ca="1">IF(Amortization[[#This Row],[payment
date]]="",0,Amortization[[#This Row],[opening
balance]]-Amortization[[#This Row],[principal]])</f>
        <v>369897.81148857169</v>
      </c>
      <c r="J30" s="18">
        <f ca="1">IF(Amortization[[#This Row],[closing
balance]]&gt;0,LastRow-ROW(),0)</f>
        <v>273</v>
      </c>
    </row>
    <row r="31" spans="2:10" ht="15" customHeight="1" x14ac:dyDescent="0.25">
      <c r="B31" s="15">
        <f>ROWS($B$4:B31)</f>
        <v>28</v>
      </c>
      <c r="C31" s="20">
        <f ca="1">IF(ValuesEntered,IF(Amortization[[#This Row],['#]]&lt;=DurationOfLoan,IF(ROW()-ROW(Amortization[[#Headers],[payment
date]])=1,LoanStart,IF(I30&gt;0,EDATE(C30,1),"")),""),"")</f>
        <v>45004</v>
      </c>
      <c r="D31" s="14">
        <f ca="1">IF(ROW()-ROW(Amortization[[#Headers],[opening
balance]])=1,LoanAmount,IF(Amortization[[#This Row],[payment
date]]="",0,INDEX(Amortization[], ROW()-4,8)))</f>
        <v>369897.81148857169</v>
      </c>
      <c r="E31" s="14">
        <f ca="1">IF(ValuesEntered,IF(ROW()-ROW(Amortization[[#Headers],[interest]])=1,-IPMT(InterestRate/12,1,DurationOfLoan-ROWS($C$4:C31)+1,Amortization[[#This Row],[opening
balance]]),IFERROR(-IPMT(InterestRate/12,1,Amortization[[#This Row],['#
remaining]],D32),0)),0)</f>
        <v>2771.1232416969265</v>
      </c>
      <c r="F31" s="14">
        <f ca="1">IFERROR(IF(AND(ValuesEntered,Amortization[[#This Row],[payment
date]]&lt;&gt;""),-PPMT(InterestRate/12,1,DurationOfLoan-ROWS($C$4:C31)+1,Amortization[[#This Row],[opening
balance]]),""),0)</f>
        <v>414.71259564811925</v>
      </c>
      <c r="G31" s="14">
        <f ca="1">IF(Amortization[[#This Row],[payment
date]]="",0,PropertyTaxAmount)</f>
        <v>375</v>
      </c>
      <c r="H31" s="14">
        <f ca="1">IF(Amortization[[#This Row],[payment
date]]="",0,Amortization[[#This Row],[interest]]+Amortization[[#This Row],[principal]]+Amortization[[#This Row],[property
tax]])</f>
        <v>3560.8358373450455</v>
      </c>
      <c r="I31" s="14">
        <f ca="1">IF(Amortization[[#This Row],[payment
date]]="",0,Amortization[[#This Row],[opening
balance]]-Amortization[[#This Row],[principal]])</f>
        <v>369483.09889292356</v>
      </c>
      <c r="J31" s="18">
        <f ca="1">IF(Amortization[[#This Row],[closing
balance]]&gt;0,LastRow-ROW(),0)</f>
        <v>272</v>
      </c>
    </row>
    <row r="32" spans="2:10" ht="15" customHeight="1" x14ac:dyDescent="0.25">
      <c r="B32" s="15">
        <f>ROWS($B$4:B32)</f>
        <v>29</v>
      </c>
      <c r="C32" s="20">
        <f ca="1">IF(ValuesEntered,IF(Amortization[[#This Row],['#]]&lt;=DurationOfLoan,IF(ROW()-ROW(Amortization[[#Headers],[payment
date]])=1,LoanStart,IF(I31&gt;0,EDATE(C31,1),"")),""),"")</f>
        <v>45035</v>
      </c>
      <c r="D32" s="14">
        <f ca="1">IF(ROW()-ROW(Amortization[[#Headers],[opening
balance]])=1,LoanAmount,IF(Amortization[[#This Row],[payment
date]]="",0,INDEX(Amortization[], ROW()-4,8)))</f>
        <v>369483.09889292356</v>
      </c>
      <c r="E32" s="14">
        <f ca="1">IF(ValuesEntered,IF(ROW()-ROW(Amortization[[#Headers],[interest]])=1,-IPMT(InterestRate/12,1,DurationOfLoan-ROWS($C$4:C32)+1,Amortization[[#This Row],[opening
balance]]),IFERROR(-IPMT(InterestRate/12,1,Amortization[[#This Row],['#
remaining]],D33),0)),0)</f>
        <v>2767.9895696460608</v>
      </c>
      <c r="F32" s="14">
        <f ca="1">IFERROR(IF(AND(ValuesEntered,Amortization[[#This Row],[payment
date]]&lt;&gt;""),-PPMT(InterestRate/12,1,DurationOfLoan-ROWS($C$4:C32)+1,Amortization[[#This Row],[opening
balance]]),""),0)</f>
        <v>417.82294011548026</v>
      </c>
      <c r="G32" s="14">
        <f ca="1">IF(Amortization[[#This Row],[payment
date]]="",0,PropertyTaxAmount)</f>
        <v>375</v>
      </c>
      <c r="H32" s="14">
        <f ca="1">IF(Amortization[[#This Row],[payment
date]]="",0,Amortization[[#This Row],[interest]]+Amortization[[#This Row],[principal]]+Amortization[[#This Row],[property
tax]])</f>
        <v>3560.8125097615412</v>
      </c>
      <c r="I32" s="14">
        <f ca="1">IF(Amortization[[#This Row],[payment
date]]="",0,Amortization[[#This Row],[opening
balance]]-Amortization[[#This Row],[principal]])</f>
        <v>369065.27595280809</v>
      </c>
      <c r="J32" s="18">
        <f ca="1">IF(Amortization[[#This Row],[closing
balance]]&gt;0,LastRow-ROW(),0)</f>
        <v>271</v>
      </c>
    </row>
    <row r="33" spans="2:10" ht="15" customHeight="1" x14ac:dyDescent="0.25">
      <c r="B33" s="15">
        <f>ROWS($B$4:B33)</f>
        <v>30</v>
      </c>
      <c r="C33" s="20">
        <f ca="1">IF(ValuesEntered,IF(Amortization[[#This Row],['#]]&lt;=DurationOfLoan,IF(ROW()-ROW(Amortization[[#Headers],[payment
date]])=1,LoanStart,IF(I32&gt;0,EDATE(C32,1),"")),""),"")</f>
        <v>45065</v>
      </c>
      <c r="D33" s="14">
        <f ca="1">IF(ROW()-ROW(Amortization[[#Headers],[opening
balance]])=1,LoanAmount,IF(Amortization[[#This Row],[payment
date]]="",0,INDEX(Amortization[], ROW()-4,8)))</f>
        <v>369065.27595280809</v>
      </c>
      <c r="E33" s="14">
        <f ca="1">IF(ValuesEntered,IF(ROW()-ROW(Amortization[[#Headers],[interest]])=1,-IPMT(InterestRate/12,1,DurationOfLoan-ROWS($C$4:C33)+1,Amortization[[#This Row],[opening
balance]]),IFERROR(-IPMT(InterestRate/12,1,Amortization[[#This Row],['#
remaining]],D34),0)),0)</f>
        <v>2764.8323950548129</v>
      </c>
      <c r="F33" s="14">
        <f ca="1">IFERROR(IF(AND(ValuesEntered,Amortization[[#This Row],[payment
date]]&lt;&gt;""),-PPMT(InterestRate/12,1,DurationOfLoan-ROWS($C$4:C33)+1,Amortization[[#This Row],[opening
balance]]),""),0)</f>
        <v>420.9566121663463</v>
      </c>
      <c r="G33" s="14">
        <f ca="1">IF(Amortization[[#This Row],[payment
date]]="",0,PropertyTaxAmount)</f>
        <v>375</v>
      </c>
      <c r="H33" s="14">
        <f ca="1">IF(Amortization[[#This Row],[payment
date]]="",0,Amortization[[#This Row],[interest]]+Amortization[[#This Row],[principal]]+Amortization[[#This Row],[property
tax]])</f>
        <v>3560.7890072211594</v>
      </c>
      <c r="I33" s="14">
        <f ca="1">IF(Amortization[[#This Row],[payment
date]]="",0,Amortization[[#This Row],[opening
balance]]-Amortization[[#This Row],[principal]])</f>
        <v>368644.31934064173</v>
      </c>
      <c r="J33" s="18">
        <f ca="1">IF(Amortization[[#This Row],[closing
balance]]&gt;0,LastRow-ROW(),0)</f>
        <v>270</v>
      </c>
    </row>
    <row r="34" spans="2:10" ht="15" customHeight="1" x14ac:dyDescent="0.25">
      <c r="B34" s="15">
        <f>ROWS($B$4:B34)</f>
        <v>31</v>
      </c>
      <c r="C34" s="20">
        <f ca="1">IF(ValuesEntered,IF(Amortization[[#This Row],['#]]&lt;=DurationOfLoan,IF(ROW()-ROW(Amortization[[#Headers],[payment
date]])=1,LoanStart,IF(I33&gt;0,EDATE(C33,1),"")),""),"")</f>
        <v>45096</v>
      </c>
      <c r="D34" s="14">
        <f ca="1">IF(ROW()-ROW(Amortization[[#Headers],[opening
balance]])=1,LoanAmount,IF(Amortization[[#This Row],[payment
date]]="",0,INDEX(Amortization[], ROW()-4,8)))</f>
        <v>368644.31934064173</v>
      </c>
      <c r="E34" s="14">
        <f ca="1">IF(ValuesEntered,IF(ROW()-ROW(Amortization[[#Headers],[interest]])=1,-IPMT(InterestRate/12,1,DurationOfLoan-ROWS($C$4:C34)+1,Amortization[[#This Row],[opening
balance]]),IFERROR(-IPMT(InterestRate/12,1,Amortization[[#This Row],['#
remaining]],D35),0)),0)</f>
        <v>2761.6515416541311</v>
      </c>
      <c r="F34" s="14">
        <f ca="1">IFERROR(IF(AND(ValuesEntered,Amortization[[#This Row],[payment
date]]&lt;&gt;""),-PPMT(InterestRate/12,1,DurationOfLoan-ROWS($C$4:C34)+1,Amortization[[#This Row],[opening
balance]]),""),0)</f>
        <v>424.11378675759386</v>
      </c>
      <c r="G34" s="14">
        <f ca="1">IF(Amortization[[#This Row],[payment
date]]="",0,PropertyTaxAmount)</f>
        <v>375</v>
      </c>
      <c r="H34" s="14">
        <f ca="1">IF(Amortization[[#This Row],[payment
date]]="",0,Amortization[[#This Row],[interest]]+Amortization[[#This Row],[principal]]+Amortization[[#This Row],[property
tax]])</f>
        <v>3560.765328411725</v>
      </c>
      <c r="I34" s="14">
        <f ca="1">IF(Amortization[[#This Row],[payment
date]]="",0,Amortization[[#This Row],[opening
balance]]-Amortization[[#This Row],[principal]])</f>
        <v>368220.20555388415</v>
      </c>
      <c r="J34" s="18">
        <f ca="1">IF(Amortization[[#This Row],[closing
balance]]&gt;0,LastRow-ROW(),0)</f>
        <v>269</v>
      </c>
    </row>
    <row r="35" spans="2:10" ht="15" customHeight="1" x14ac:dyDescent="0.25">
      <c r="B35" s="15">
        <f>ROWS($B$4:B35)</f>
        <v>32</v>
      </c>
      <c r="C35" s="20">
        <f ca="1">IF(ValuesEntered,IF(Amortization[[#This Row],['#]]&lt;=DurationOfLoan,IF(ROW()-ROW(Amortization[[#Headers],[payment
date]])=1,LoanStart,IF(I34&gt;0,EDATE(C34,1),"")),""),"")</f>
        <v>45126</v>
      </c>
      <c r="D35" s="14">
        <f ca="1">IF(ROW()-ROW(Amortization[[#Headers],[opening
balance]])=1,LoanAmount,IF(Amortization[[#This Row],[payment
date]]="",0,INDEX(Amortization[], ROW()-4,8)))</f>
        <v>368220.20555388415</v>
      </c>
      <c r="E35" s="14">
        <f ca="1">IF(ValuesEntered,IF(ROW()-ROW(Amortization[[#Headers],[interest]])=1,-IPMT(InterestRate/12,1,DurationOfLoan-ROWS($C$4:C35)+1,Amortization[[#This Row],[opening
balance]]),IFERROR(-IPMT(InterestRate/12,1,Amortization[[#This Row],['#
remaining]],D36),0)),0)</f>
        <v>2758.4468318529439</v>
      </c>
      <c r="F35" s="14">
        <f ca="1">IFERROR(IF(AND(ValuesEntered,Amortization[[#This Row],[payment
date]]&lt;&gt;""),-PPMT(InterestRate/12,1,DurationOfLoan-ROWS($C$4:C35)+1,Amortization[[#This Row],[opening
balance]]),""),0)</f>
        <v>427.29464015827574</v>
      </c>
      <c r="G35" s="14">
        <f ca="1">IF(Amortization[[#This Row],[payment
date]]="",0,PropertyTaxAmount)</f>
        <v>375</v>
      </c>
      <c r="H35" s="14">
        <f ca="1">IF(Amortization[[#This Row],[payment
date]]="",0,Amortization[[#This Row],[interest]]+Amortization[[#This Row],[principal]]+Amortization[[#This Row],[property
tax]])</f>
        <v>3560.7414720112197</v>
      </c>
      <c r="I35" s="14">
        <f ca="1">IF(Amortization[[#This Row],[payment
date]]="",0,Amortization[[#This Row],[opening
balance]]-Amortization[[#This Row],[principal]])</f>
        <v>367792.91091372585</v>
      </c>
      <c r="J35" s="18">
        <f ca="1">IF(Amortization[[#This Row],[closing
balance]]&gt;0,LastRow-ROW(),0)</f>
        <v>268</v>
      </c>
    </row>
    <row r="36" spans="2:10" ht="15" customHeight="1" x14ac:dyDescent="0.25">
      <c r="B36" s="15">
        <f>ROWS($B$4:B36)</f>
        <v>33</v>
      </c>
      <c r="C36" s="20">
        <f ca="1">IF(ValuesEntered,IF(Amortization[[#This Row],['#]]&lt;=DurationOfLoan,IF(ROW()-ROW(Amortization[[#Headers],[payment
date]])=1,LoanStart,IF(I35&gt;0,EDATE(C35,1),"")),""),"")</f>
        <v>45157</v>
      </c>
      <c r="D36" s="14">
        <f ca="1">IF(ROW()-ROW(Amortization[[#Headers],[opening
balance]])=1,LoanAmount,IF(Amortization[[#This Row],[payment
date]]="",0,INDEX(Amortization[], ROW()-4,8)))</f>
        <v>367792.91091372585</v>
      </c>
      <c r="E36" s="14">
        <f ca="1">IF(ValuesEntered,IF(ROW()-ROW(Amortization[[#Headers],[interest]])=1,-IPMT(InterestRate/12,1,DurationOfLoan-ROWS($C$4:C36)+1,Amortization[[#This Row],[opening
balance]]),IFERROR(-IPMT(InterestRate/12,1,Amortization[[#This Row],['#
remaining]],D37),0)),0)</f>
        <v>2755.2180867282477</v>
      </c>
      <c r="F36" s="14">
        <f ca="1">IFERROR(IF(AND(ValuesEntered,Amortization[[#This Row],[payment
date]]&lt;&gt;""),-PPMT(InterestRate/12,1,DurationOfLoan-ROWS($C$4:C36)+1,Amortization[[#This Row],[opening
balance]]),""),0)</f>
        <v>430.4993499594629</v>
      </c>
      <c r="G36" s="14">
        <f ca="1">IF(Amortization[[#This Row],[payment
date]]="",0,PropertyTaxAmount)</f>
        <v>375</v>
      </c>
      <c r="H36" s="14">
        <f ca="1">IF(Amortization[[#This Row],[payment
date]]="",0,Amortization[[#This Row],[interest]]+Amortization[[#This Row],[principal]]+Amortization[[#This Row],[property
tax]])</f>
        <v>3560.7174366877107</v>
      </c>
      <c r="I36" s="14">
        <f ca="1">IF(Amortization[[#This Row],[payment
date]]="",0,Amortization[[#This Row],[opening
balance]]-Amortization[[#This Row],[principal]])</f>
        <v>367362.41156376636</v>
      </c>
      <c r="J36" s="18">
        <f ca="1">IF(Amortization[[#This Row],[closing
balance]]&gt;0,LastRow-ROW(),0)</f>
        <v>267</v>
      </c>
    </row>
    <row r="37" spans="2:10" ht="15" customHeight="1" x14ac:dyDescent="0.25">
      <c r="B37" s="15">
        <f>ROWS($B$4:B37)</f>
        <v>34</v>
      </c>
      <c r="C37" s="20">
        <f ca="1">IF(ValuesEntered,IF(Amortization[[#This Row],['#]]&lt;=DurationOfLoan,IF(ROW()-ROW(Amortization[[#Headers],[payment
date]])=1,LoanStart,IF(I36&gt;0,EDATE(C36,1),"")),""),"")</f>
        <v>45188</v>
      </c>
      <c r="D37" s="14">
        <f ca="1">IF(ROW()-ROW(Amortization[[#Headers],[opening
balance]])=1,LoanAmount,IF(Amortization[[#This Row],[payment
date]]="",0,INDEX(Amortization[], ROW()-4,8)))</f>
        <v>367362.41156376636</v>
      </c>
      <c r="E37" s="14">
        <f ca="1">IF(ValuesEntered,IF(ROW()-ROW(Amortization[[#Headers],[interest]])=1,-IPMT(InterestRate/12,1,DurationOfLoan-ROWS($C$4:C37)+1,Amortization[[#This Row],[opening
balance]]),IFERROR(-IPMT(InterestRate/12,1,Amortization[[#This Row],['#
remaining]],D38),0)),0)</f>
        <v>2751.9651260151168</v>
      </c>
      <c r="F37" s="14">
        <f ca="1">IFERROR(IF(AND(ValuesEntered,Amortization[[#This Row],[payment
date]]&lt;&gt;""),-PPMT(InterestRate/12,1,DurationOfLoan-ROWS($C$4:C37)+1,Amortization[[#This Row],[opening
balance]]),""),0)</f>
        <v>433.72809508415884</v>
      </c>
      <c r="G37" s="14">
        <f ca="1">IF(Amortization[[#This Row],[payment
date]]="",0,PropertyTaxAmount)</f>
        <v>375</v>
      </c>
      <c r="H37" s="14">
        <f ca="1">IF(Amortization[[#This Row],[payment
date]]="",0,Amortization[[#This Row],[interest]]+Amortization[[#This Row],[principal]]+Amortization[[#This Row],[property
tax]])</f>
        <v>3560.6932210992754</v>
      </c>
      <c r="I37" s="14">
        <f ca="1">IF(Amortization[[#This Row],[payment
date]]="",0,Amortization[[#This Row],[opening
balance]]-Amortization[[#This Row],[principal]])</f>
        <v>366928.68346868223</v>
      </c>
      <c r="J37" s="18">
        <f ca="1">IF(Amortization[[#This Row],[closing
balance]]&gt;0,LastRow-ROW(),0)</f>
        <v>266</v>
      </c>
    </row>
    <row r="38" spans="2:10" ht="15" customHeight="1" x14ac:dyDescent="0.25">
      <c r="B38" s="15">
        <f>ROWS($B$4:B38)</f>
        <v>35</v>
      </c>
      <c r="C38" s="20">
        <f ca="1">IF(ValuesEntered,IF(Amortization[[#This Row],['#]]&lt;=DurationOfLoan,IF(ROW()-ROW(Amortization[[#Headers],[payment
date]])=1,LoanStart,IF(I37&gt;0,EDATE(C37,1),"")),""),"")</f>
        <v>45218</v>
      </c>
      <c r="D38" s="14">
        <f ca="1">IF(ROW()-ROW(Amortization[[#Headers],[opening
balance]])=1,LoanAmount,IF(Amortization[[#This Row],[payment
date]]="",0,INDEX(Amortization[], ROW()-4,8)))</f>
        <v>366928.68346868223</v>
      </c>
      <c r="E38" s="14">
        <f ca="1">IF(ValuesEntered,IF(ROW()-ROW(Amortization[[#Headers],[interest]])=1,-IPMT(InterestRate/12,1,DurationOfLoan-ROWS($C$4:C38)+1,Amortization[[#This Row],[opening
balance]]),IFERROR(-IPMT(InterestRate/12,1,Amortization[[#This Row],['#
remaining]],D39),0)),0)</f>
        <v>2748.6877680966368</v>
      </c>
      <c r="F38" s="14">
        <f ca="1">IFERROR(IF(AND(ValuesEntered,Amortization[[#This Row],[payment
date]]&lt;&gt;""),-PPMT(InterestRate/12,1,DurationOfLoan-ROWS($C$4:C38)+1,Amortization[[#This Row],[opening
balance]]),""),0)</f>
        <v>436.98105579729003</v>
      </c>
      <c r="G38" s="14">
        <f ca="1">IF(Amortization[[#This Row],[payment
date]]="",0,PropertyTaxAmount)</f>
        <v>375</v>
      </c>
      <c r="H38" s="14">
        <f ca="1">IF(Amortization[[#This Row],[payment
date]]="",0,Amortization[[#This Row],[interest]]+Amortization[[#This Row],[principal]]+Amortization[[#This Row],[property
tax]])</f>
        <v>3560.6688238939269</v>
      </c>
      <c r="I38" s="14">
        <f ca="1">IF(Amortization[[#This Row],[payment
date]]="",0,Amortization[[#This Row],[opening
balance]]-Amortization[[#This Row],[principal]])</f>
        <v>366491.70241288492</v>
      </c>
      <c r="J38" s="18">
        <f ca="1">IF(Amortization[[#This Row],[closing
balance]]&gt;0,LastRow-ROW(),0)</f>
        <v>265</v>
      </c>
    </row>
    <row r="39" spans="2:10" ht="15" customHeight="1" x14ac:dyDescent="0.25">
      <c r="B39" s="15">
        <f>ROWS($B$4:B39)</f>
        <v>36</v>
      </c>
      <c r="C39" s="20">
        <f ca="1">IF(ValuesEntered,IF(Amortization[[#This Row],['#]]&lt;=DurationOfLoan,IF(ROW()-ROW(Amortization[[#Headers],[payment
date]])=1,LoanStart,IF(I38&gt;0,EDATE(C38,1),"")),""),"")</f>
        <v>45249</v>
      </c>
      <c r="D39" s="14">
        <f ca="1">IF(ROW()-ROW(Amortization[[#Headers],[opening
balance]])=1,LoanAmount,IF(Amortization[[#This Row],[payment
date]]="",0,INDEX(Amortization[], ROW()-4,8)))</f>
        <v>366491.70241288492</v>
      </c>
      <c r="E39" s="14">
        <f ca="1">IF(ValuesEntered,IF(ROW()-ROW(Amortization[[#Headers],[interest]])=1,-IPMT(InterestRate/12,1,DurationOfLoan-ROWS($C$4:C39)+1,Amortization[[#This Row],[opening
balance]]),IFERROR(-IPMT(InterestRate/12,1,Amortization[[#This Row],['#
remaining]],D40),0)),0)</f>
        <v>2745.3858299937688</v>
      </c>
      <c r="F39" s="14">
        <f ca="1">IFERROR(IF(AND(ValuesEntered,Amortization[[#This Row],[payment
date]]&lt;&gt;""),-PPMT(InterestRate/12,1,DurationOfLoan-ROWS($C$4:C39)+1,Amortization[[#This Row],[opening
balance]]),""),0)</f>
        <v>440.25841371576973</v>
      </c>
      <c r="G39" s="14">
        <f ca="1">IF(Amortization[[#This Row],[payment
date]]="",0,PropertyTaxAmount)</f>
        <v>375</v>
      </c>
      <c r="H39" s="14">
        <f ca="1">IF(Amortization[[#This Row],[payment
date]]="",0,Amortization[[#This Row],[interest]]+Amortization[[#This Row],[principal]]+Amortization[[#This Row],[property
tax]])</f>
        <v>3560.6442437095384</v>
      </c>
      <c r="I39" s="14">
        <f ca="1">IF(Amortization[[#This Row],[payment
date]]="",0,Amortization[[#This Row],[opening
balance]]-Amortization[[#This Row],[principal]])</f>
        <v>366051.44399916916</v>
      </c>
      <c r="J39" s="18">
        <f ca="1">IF(Amortization[[#This Row],[closing
balance]]&gt;0,LastRow-ROW(),0)</f>
        <v>264</v>
      </c>
    </row>
    <row r="40" spans="2:10" ht="15" customHeight="1" x14ac:dyDescent="0.25">
      <c r="B40" s="15">
        <f>ROWS($B$4:B40)</f>
        <v>37</v>
      </c>
      <c r="C40" s="20">
        <f ca="1">IF(ValuesEntered,IF(Amortization[[#This Row],['#]]&lt;=DurationOfLoan,IF(ROW()-ROW(Amortization[[#Headers],[payment
date]])=1,LoanStart,IF(I39&gt;0,EDATE(C39,1),"")),""),"")</f>
        <v>45279</v>
      </c>
      <c r="D40" s="14">
        <f ca="1">IF(ROW()-ROW(Amortization[[#Headers],[opening
balance]])=1,LoanAmount,IF(Amortization[[#This Row],[payment
date]]="",0,INDEX(Amortization[], ROW()-4,8)))</f>
        <v>366051.44399916916</v>
      </c>
      <c r="E40" s="14">
        <f ca="1">IF(ValuesEntered,IF(ROW()-ROW(Amortization[[#Headers],[interest]])=1,-IPMT(InterestRate/12,1,DurationOfLoan-ROWS($C$4:C40)+1,Amortization[[#This Row],[opening
balance]]),IFERROR(-IPMT(InterestRate/12,1,Amortization[[#This Row],['#
remaining]],D41),0)),0)</f>
        <v>2742.059127355129</v>
      </c>
      <c r="F40" s="14">
        <f ca="1">IFERROR(IF(AND(ValuesEntered,Amortization[[#This Row],[payment
date]]&lt;&gt;""),-PPMT(InterestRate/12,1,DurationOfLoan-ROWS($C$4:C40)+1,Amortization[[#This Row],[opening
balance]]),""),0)</f>
        <v>443.56035181863791</v>
      </c>
      <c r="G40" s="14">
        <f ca="1">IF(Amortization[[#This Row],[payment
date]]="",0,PropertyTaxAmount)</f>
        <v>375</v>
      </c>
      <c r="H40" s="14">
        <f ca="1">IF(Amortization[[#This Row],[payment
date]]="",0,Amortization[[#This Row],[interest]]+Amortization[[#This Row],[principal]]+Amortization[[#This Row],[property
tax]])</f>
        <v>3560.6194791737671</v>
      </c>
      <c r="I40" s="14">
        <f ca="1">IF(Amortization[[#This Row],[payment
date]]="",0,Amortization[[#This Row],[opening
balance]]-Amortization[[#This Row],[principal]])</f>
        <v>365607.88364735054</v>
      </c>
      <c r="J40" s="18">
        <f ca="1">IF(Amortization[[#This Row],[closing
balance]]&gt;0,LastRow-ROW(),0)</f>
        <v>263</v>
      </c>
    </row>
    <row r="41" spans="2:10" ht="15" customHeight="1" x14ac:dyDescent="0.25">
      <c r="B41" s="15">
        <f>ROWS($B$4:B41)</f>
        <v>38</v>
      </c>
      <c r="C41" s="20">
        <f ca="1">IF(ValuesEntered,IF(Amortization[[#This Row],['#]]&lt;=DurationOfLoan,IF(ROW()-ROW(Amortization[[#Headers],[payment
date]])=1,LoanStart,IF(I40&gt;0,EDATE(C40,1),"")),""),"")</f>
        <v>45310</v>
      </c>
      <c r="D41" s="14">
        <f ca="1">IF(ROW()-ROW(Amortization[[#Headers],[opening
balance]])=1,LoanAmount,IF(Amortization[[#This Row],[payment
date]]="",0,INDEX(Amortization[], ROW()-4,8)))</f>
        <v>365607.88364735054</v>
      </c>
      <c r="E41" s="14">
        <f ca="1">IF(ValuesEntered,IF(ROW()-ROW(Amortization[[#Headers],[interest]])=1,-IPMT(InterestRate/12,1,DurationOfLoan-ROWS($C$4:C41)+1,Amortization[[#This Row],[opening
balance]]),IFERROR(-IPMT(InterestRate/12,1,Amortization[[#This Row],['#
remaining]],D42),0)),0)</f>
        <v>2738.7074744466995</v>
      </c>
      <c r="F41" s="14">
        <f ca="1">IFERROR(IF(AND(ValuesEntered,Amortization[[#This Row],[payment
date]]&lt;&gt;""),-PPMT(InterestRate/12,1,DurationOfLoan-ROWS($C$4:C41)+1,Amortization[[#This Row],[opening
balance]]),""),0)</f>
        <v>446.88705445727788</v>
      </c>
      <c r="G41" s="14">
        <f ca="1">IF(Amortization[[#This Row],[payment
date]]="",0,PropertyTaxAmount)</f>
        <v>375</v>
      </c>
      <c r="H41" s="14">
        <f ca="1">IF(Amortization[[#This Row],[payment
date]]="",0,Amortization[[#This Row],[interest]]+Amortization[[#This Row],[principal]]+Amortization[[#This Row],[property
tax]])</f>
        <v>3560.5945289039773</v>
      </c>
      <c r="I41" s="14">
        <f ca="1">IF(Amortization[[#This Row],[payment
date]]="",0,Amortization[[#This Row],[opening
balance]]-Amortization[[#This Row],[principal]])</f>
        <v>365160.99659289327</v>
      </c>
      <c r="J41" s="18">
        <f ca="1">IF(Amortization[[#This Row],[closing
balance]]&gt;0,LastRow-ROW(),0)</f>
        <v>262</v>
      </c>
    </row>
    <row r="42" spans="2:10" ht="15" customHeight="1" x14ac:dyDescent="0.25">
      <c r="B42" s="15">
        <f>ROWS($B$4:B42)</f>
        <v>39</v>
      </c>
      <c r="C42" s="20">
        <f ca="1">IF(ValuesEntered,IF(Amortization[[#This Row],['#]]&lt;=DurationOfLoan,IF(ROW()-ROW(Amortization[[#Headers],[payment
date]])=1,LoanStart,IF(I41&gt;0,EDATE(C41,1),"")),""),"")</f>
        <v>45341</v>
      </c>
      <c r="D42" s="14">
        <f ca="1">IF(ROW()-ROW(Amortization[[#Headers],[opening
balance]])=1,LoanAmount,IF(Amortization[[#This Row],[payment
date]]="",0,INDEX(Amortization[], ROW()-4,8)))</f>
        <v>365160.99659289327</v>
      </c>
      <c r="E42" s="14">
        <f ca="1">IF(ValuesEntered,IF(ROW()-ROW(Amortization[[#Headers],[interest]])=1,-IPMT(InterestRate/12,1,DurationOfLoan-ROWS($C$4:C42)+1,Amortization[[#This Row],[opening
balance]]),IFERROR(-IPMT(InterestRate/12,1,Amortization[[#This Row],['#
remaining]],D43),0)),0)</f>
        <v>2735.3306841414565</v>
      </c>
      <c r="F42" s="14">
        <f ca="1">IFERROR(IF(AND(ValuesEntered,Amortization[[#This Row],[payment
date]]&lt;&gt;""),-PPMT(InterestRate/12,1,DurationOfLoan-ROWS($C$4:C42)+1,Amortization[[#This Row],[opening
balance]]),""),0)</f>
        <v>450.23870736570728</v>
      </c>
      <c r="G42" s="14">
        <f ca="1">IF(Amortization[[#This Row],[payment
date]]="",0,PropertyTaxAmount)</f>
        <v>375</v>
      </c>
      <c r="H42" s="14">
        <f ca="1">IF(Amortization[[#This Row],[payment
date]]="",0,Amortization[[#This Row],[interest]]+Amortization[[#This Row],[principal]]+Amortization[[#This Row],[property
tax]])</f>
        <v>3560.5693915071638</v>
      </c>
      <c r="I42" s="14">
        <f ca="1">IF(Amortization[[#This Row],[payment
date]]="",0,Amortization[[#This Row],[opening
balance]]-Amortization[[#This Row],[principal]])</f>
        <v>364710.75788552756</v>
      </c>
      <c r="J42" s="18">
        <f ca="1">IF(Amortization[[#This Row],[closing
balance]]&gt;0,LastRow-ROW(),0)</f>
        <v>261</v>
      </c>
    </row>
    <row r="43" spans="2:10" ht="15" customHeight="1" x14ac:dyDescent="0.25">
      <c r="B43" s="15">
        <f>ROWS($B$4:B43)</f>
        <v>40</v>
      </c>
      <c r="C43" s="20">
        <f ca="1">IF(ValuesEntered,IF(Amortization[[#This Row],['#]]&lt;=DurationOfLoan,IF(ROW()-ROW(Amortization[[#Headers],[payment
date]])=1,LoanStart,IF(I42&gt;0,EDATE(C42,1),"")),""),"")</f>
        <v>45370</v>
      </c>
      <c r="D43" s="14">
        <f ca="1">IF(ROW()-ROW(Amortization[[#Headers],[opening
balance]])=1,LoanAmount,IF(Amortization[[#This Row],[payment
date]]="",0,INDEX(Amortization[], ROW()-4,8)))</f>
        <v>364710.75788552756</v>
      </c>
      <c r="E43" s="14">
        <f ca="1">IF(ValuesEntered,IF(ROW()-ROW(Amortization[[#Headers],[interest]])=1,-IPMT(InterestRate/12,1,DurationOfLoan-ROWS($C$4:C43)+1,Amortization[[#This Row],[opening
balance]]),IFERROR(-IPMT(InterestRate/12,1,Amortization[[#This Row],['#
remaining]],D44),0)),0)</f>
        <v>2731.9285679089244</v>
      </c>
      <c r="F43" s="14">
        <f ca="1">IFERROR(IF(AND(ValuesEntered,Amortization[[#This Row],[payment
date]]&lt;&gt;""),-PPMT(InterestRate/12,1,DurationOfLoan-ROWS($C$4:C43)+1,Amortization[[#This Row],[opening
balance]]),""),0)</f>
        <v>453.61549767095016</v>
      </c>
      <c r="G43" s="14">
        <f ca="1">IF(Amortization[[#This Row],[payment
date]]="",0,PropertyTaxAmount)</f>
        <v>375</v>
      </c>
      <c r="H43" s="14">
        <f ca="1">IF(Amortization[[#This Row],[payment
date]]="",0,Amortization[[#This Row],[interest]]+Amortization[[#This Row],[principal]]+Amortization[[#This Row],[property
tax]])</f>
        <v>3560.5440655798748</v>
      </c>
      <c r="I43" s="14">
        <f ca="1">IF(Amortization[[#This Row],[payment
date]]="",0,Amortization[[#This Row],[opening
balance]]-Amortization[[#This Row],[principal]])</f>
        <v>364257.14238785661</v>
      </c>
      <c r="J43" s="18">
        <f ca="1">IF(Amortization[[#This Row],[closing
balance]]&gt;0,LastRow-ROW(),0)</f>
        <v>260</v>
      </c>
    </row>
    <row r="44" spans="2:10" ht="15" customHeight="1" x14ac:dyDescent="0.25">
      <c r="B44" s="15">
        <f>ROWS($B$4:B44)</f>
        <v>41</v>
      </c>
      <c r="C44" s="20">
        <f ca="1">IF(ValuesEntered,IF(Amortization[[#This Row],['#]]&lt;=DurationOfLoan,IF(ROW()-ROW(Amortization[[#Headers],[payment
date]])=1,LoanStart,IF(I43&gt;0,EDATE(C43,1),"")),""),"")</f>
        <v>45401</v>
      </c>
      <c r="D44" s="14">
        <f ca="1">IF(ROW()-ROW(Amortization[[#Headers],[opening
balance]])=1,LoanAmount,IF(Amortization[[#This Row],[payment
date]]="",0,INDEX(Amortization[], ROW()-4,8)))</f>
        <v>364257.14238785661</v>
      </c>
      <c r="E44" s="14">
        <f ca="1">IF(ValuesEntered,IF(ROW()-ROW(Amortization[[#Headers],[interest]])=1,-IPMT(InterestRate/12,1,DurationOfLoan-ROWS($C$4:C44)+1,Amortization[[#This Row],[opening
balance]]),IFERROR(-IPMT(InterestRate/12,1,Amortization[[#This Row],['#
remaining]],D45),0)),0)</f>
        <v>2728.5009358046482</v>
      </c>
      <c r="F44" s="14">
        <f ca="1">IFERROR(IF(AND(ValuesEntered,Amortization[[#This Row],[payment
date]]&lt;&gt;""),-PPMT(InterestRate/12,1,DurationOfLoan-ROWS($C$4:C44)+1,Amortization[[#This Row],[opening
balance]]),""),0)</f>
        <v>457.01761390348236</v>
      </c>
      <c r="G44" s="14">
        <f ca="1">IF(Amortization[[#This Row],[payment
date]]="",0,PropertyTaxAmount)</f>
        <v>375</v>
      </c>
      <c r="H44" s="14">
        <f ca="1">IF(Amortization[[#This Row],[payment
date]]="",0,Amortization[[#This Row],[interest]]+Amortization[[#This Row],[principal]]+Amortization[[#This Row],[property
tax]])</f>
        <v>3560.5185497081306</v>
      </c>
      <c r="I44" s="14">
        <f ca="1">IF(Amortization[[#This Row],[payment
date]]="",0,Amortization[[#This Row],[opening
balance]]-Amortization[[#This Row],[principal]])</f>
        <v>363800.12477395311</v>
      </c>
      <c r="J44" s="18">
        <f ca="1">IF(Amortization[[#This Row],[closing
balance]]&gt;0,LastRow-ROW(),0)</f>
        <v>259</v>
      </c>
    </row>
    <row r="45" spans="2:10" ht="15" customHeight="1" x14ac:dyDescent="0.25">
      <c r="B45" s="15">
        <f>ROWS($B$4:B45)</f>
        <v>42</v>
      </c>
      <c r="C45" s="20">
        <f ca="1">IF(ValuesEntered,IF(Amortization[[#This Row],['#]]&lt;=DurationOfLoan,IF(ROW()-ROW(Amortization[[#Headers],[payment
date]])=1,LoanStart,IF(I44&gt;0,EDATE(C44,1),"")),""),"")</f>
        <v>45431</v>
      </c>
      <c r="D45" s="14">
        <f ca="1">IF(ROW()-ROW(Amortization[[#Headers],[opening
balance]])=1,LoanAmount,IF(Amortization[[#This Row],[payment
date]]="",0,INDEX(Amortization[], ROW()-4,8)))</f>
        <v>363800.12477395311</v>
      </c>
      <c r="E45" s="14">
        <f ca="1">IF(ValuesEntered,IF(ROW()-ROW(Amortization[[#Headers],[interest]])=1,-IPMT(InterestRate/12,1,DurationOfLoan-ROWS($C$4:C45)+1,Amortization[[#This Row],[opening
balance]]),IFERROR(-IPMT(InterestRate/12,1,Amortization[[#This Row],['#
remaining]],D46),0)),0)</f>
        <v>2725.0475964595898</v>
      </c>
      <c r="F45" s="14">
        <f ca="1">IFERROR(IF(AND(ValuesEntered,Amortization[[#This Row],[payment
date]]&lt;&gt;""),-PPMT(InterestRate/12,1,DurationOfLoan-ROWS($C$4:C45)+1,Amortization[[#This Row],[opening
balance]]),""),0)</f>
        <v>460.44524600775844</v>
      </c>
      <c r="G45" s="14">
        <f ca="1">IF(Amortization[[#This Row],[payment
date]]="",0,PropertyTaxAmount)</f>
        <v>375</v>
      </c>
      <c r="H45" s="14">
        <f ca="1">IF(Amortization[[#This Row],[payment
date]]="",0,Amortization[[#This Row],[interest]]+Amortization[[#This Row],[principal]]+Amortization[[#This Row],[property
tax]])</f>
        <v>3560.4928424673481</v>
      </c>
      <c r="I45" s="14">
        <f ca="1">IF(Amortization[[#This Row],[payment
date]]="",0,Amortization[[#This Row],[opening
balance]]-Amortization[[#This Row],[principal]])</f>
        <v>363339.67952794535</v>
      </c>
      <c r="J45" s="18">
        <f ca="1">IF(Amortization[[#This Row],[closing
balance]]&gt;0,LastRow-ROW(),0)</f>
        <v>258</v>
      </c>
    </row>
    <row r="46" spans="2:10" ht="15" customHeight="1" x14ac:dyDescent="0.25">
      <c r="B46" s="15">
        <f>ROWS($B$4:B46)</f>
        <v>43</v>
      </c>
      <c r="C46" s="20">
        <f ca="1">IF(ValuesEntered,IF(Amortization[[#This Row],['#]]&lt;=DurationOfLoan,IF(ROW()-ROW(Amortization[[#Headers],[payment
date]])=1,LoanStart,IF(I45&gt;0,EDATE(C45,1),"")),""),"")</f>
        <v>45462</v>
      </c>
      <c r="D46" s="14">
        <f ca="1">IF(ROW()-ROW(Amortization[[#Headers],[opening
balance]])=1,LoanAmount,IF(Amortization[[#This Row],[payment
date]]="",0,INDEX(Amortization[], ROW()-4,8)))</f>
        <v>363339.67952794535</v>
      </c>
      <c r="E46" s="14">
        <f ca="1">IF(ValuesEntered,IF(ROW()-ROW(Amortization[[#Headers],[interest]])=1,-IPMT(InterestRate/12,1,DurationOfLoan-ROWS($C$4:C46)+1,Amortization[[#This Row],[opening
balance]]),IFERROR(-IPMT(InterestRate/12,1,Amortization[[#This Row],['#
remaining]],D47),0)),0)</f>
        <v>2721.5683570694441</v>
      </c>
      <c r="F46" s="14">
        <f ca="1">IFERROR(IF(AND(ValuesEntered,Amortization[[#This Row],[payment
date]]&lt;&gt;""),-PPMT(InterestRate/12,1,DurationOfLoan-ROWS($C$4:C46)+1,Amortization[[#This Row],[opening
balance]]),""),0)</f>
        <v>463.89858535281667</v>
      </c>
      <c r="G46" s="14">
        <f ca="1">IF(Amortization[[#This Row],[payment
date]]="",0,PropertyTaxAmount)</f>
        <v>375</v>
      </c>
      <c r="H46" s="14">
        <f ca="1">IF(Amortization[[#This Row],[payment
date]]="",0,Amortization[[#This Row],[interest]]+Amortization[[#This Row],[principal]]+Amortization[[#This Row],[property
tax]])</f>
        <v>3560.4669424222607</v>
      </c>
      <c r="I46" s="14">
        <f ca="1">IF(Amortization[[#This Row],[payment
date]]="",0,Amortization[[#This Row],[opening
balance]]-Amortization[[#This Row],[principal]])</f>
        <v>362875.78094259254</v>
      </c>
      <c r="J46" s="18">
        <f ca="1">IF(Amortization[[#This Row],[closing
balance]]&gt;0,LastRow-ROW(),0)</f>
        <v>257</v>
      </c>
    </row>
    <row r="47" spans="2:10" ht="15" customHeight="1" x14ac:dyDescent="0.25">
      <c r="B47" s="15">
        <f>ROWS($B$4:B47)</f>
        <v>44</v>
      </c>
      <c r="C47" s="20">
        <f ca="1">IF(ValuesEntered,IF(Amortization[[#This Row],['#]]&lt;=DurationOfLoan,IF(ROW()-ROW(Amortization[[#Headers],[payment
date]])=1,LoanStart,IF(I46&gt;0,EDATE(C46,1),"")),""),"")</f>
        <v>45492</v>
      </c>
      <c r="D47" s="14">
        <f ca="1">IF(ROW()-ROW(Amortization[[#Headers],[opening
balance]])=1,LoanAmount,IF(Amortization[[#This Row],[payment
date]]="",0,INDEX(Amortization[], ROW()-4,8)))</f>
        <v>362875.78094259254</v>
      </c>
      <c r="E47" s="14">
        <f ca="1">IF(ValuesEntered,IF(ROW()-ROW(Amortization[[#Headers],[interest]])=1,-IPMT(InterestRate/12,1,DurationOfLoan-ROWS($C$4:C47)+1,Amortization[[#This Row],[opening
balance]]),IFERROR(-IPMT(InterestRate/12,1,Amortization[[#This Row],['#
remaining]],D48),0)),0)</f>
        <v>2718.0630233838715</v>
      </c>
      <c r="F47" s="14">
        <f ca="1">IFERROR(IF(AND(ValuesEntered,Amortization[[#This Row],[payment
date]]&lt;&gt;""),-PPMT(InterestRate/12,1,DurationOfLoan-ROWS($C$4:C47)+1,Amortization[[#This Row],[opening
balance]]),""),0)</f>
        <v>467.37782474296279</v>
      </c>
      <c r="G47" s="14">
        <f ca="1">IF(Amortization[[#This Row],[payment
date]]="",0,PropertyTaxAmount)</f>
        <v>375</v>
      </c>
      <c r="H47" s="14">
        <f ca="1">IF(Amortization[[#This Row],[payment
date]]="",0,Amortization[[#This Row],[interest]]+Amortization[[#This Row],[principal]]+Amortization[[#This Row],[property
tax]])</f>
        <v>3560.4408481268342</v>
      </c>
      <c r="I47" s="14">
        <f ca="1">IF(Amortization[[#This Row],[payment
date]]="",0,Amortization[[#This Row],[opening
balance]]-Amortization[[#This Row],[principal]])</f>
        <v>362408.40311784955</v>
      </c>
      <c r="J47" s="18">
        <f ca="1">IF(Amortization[[#This Row],[closing
balance]]&gt;0,LastRow-ROW(),0)</f>
        <v>256</v>
      </c>
    </row>
    <row r="48" spans="2:10" ht="15" customHeight="1" x14ac:dyDescent="0.25">
      <c r="B48" s="15">
        <f>ROWS($B$4:B48)</f>
        <v>45</v>
      </c>
      <c r="C48" s="20">
        <f ca="1">IF(ValuesEntered,IF(Amortization[[#This Row],['#]]&lt;=DurationOfLoan,IF(ROW()-ROW(Amortization[[#Headers],[payment
date]])=1,LoanStart,IF(I47&gt;0,EDATE(C47,1),"")),""),"")</f>
        <v>45523</v>
      </c>
      <c r="D48" s="14">
        <f ca="1">IF(ROW()-ROW(Amortization[[#Headers],[opening
balance]])=1,LoanAmount,IF(Amortization[[#This Row],[payment
date]]="",0,INDEX(Amortization[], ROW()-4,8)))</f>
        <v>362408.40311784955</v>
      </c>
      <c r="E48" s="14">
        <f ca="1">IF(ValuesEntered,IF(ROW()-ROW(Amortization[[#Headers],[interest]])=1,-IPMT(InterestRate/12,1,DurationOfLoan-ROWS($C$4:C48)+1,Amortization[[#This Row],[opening
balance]]),IFERROR(-IPMT(InterestRate/12,1,Amortization[[#This Row],['#
remaining]],D49),0)),0)</f>
        <v>2714.5313996956575</v>
      </c>
      <c r="F48" s="14">
        <f ca="1">IFERROR(IF(AND(ValuesEntered,Amortization[[#This Row],[payment
date]]&lt;&gt;""),-PPMT(InterestRate/12,1,DurationOfLoan-ROWS($C$4:C48)+1,Amortization[[#This Row],[opening
balance]]),""),0)</f>
        <v>470.88315842853501</v>
      </c>
      <c r="G48" s="14">
        <f ca="1">IF(Amortization[[#This Row],[payment
date]]="",0,PropertyTaxAmount)</f>
        <v>375</v>
      </c>
      <c r="H48" s="14">
        <f ca="1">IF(Amortization[[#This Row],[payment
date]]="",0,Amortization[[#This Row],[interest]]+Amortization[[#This Row],[principal]]+Amortization[[#This Row],[property
tax]])</f>
        <v>3560.4145581241924</v>
      </c>
      <c r="I48" s="14">
        <f ca="1">IF(Amortization[[#This Row],[payment
date]]="",0,Amortization[[#This Row],[opening
balance]]-Amortization[[#This Row],[principal]])</f>
        <v>361937.51995942101</v>
      </c>
      <c r="J48" s="18">
        <f ca="1">IF(Amortization[[#This Row],[closing
balance]]&gt;0,LastRow-ROW(),0)</f>
        <v>255</v>
      </c>
    </row>
    <row r="49" spans="2:10" ht="15" customHeight="1" x14ac:dyDescent="0.25">
      <c r="B49" s="15">
        <f>ROWS($B$4:B49)</f>
        <v>46</v>
      </c>
      <c r="C49" s="20">
        <f ca="1">IF(ValuesEntered,IF(Amortization[[#This Row],['#]]&lt;=DurationOfLoan,IF(ROW()-ROW(Amortization[[#Headers],[payment
date]])=1,LoanStart,IF(I48&gt;0,EDATE(C48,1),"")),""),"")</f>
        <v>45554</v>
      </c>
      <c r="D49" s="14">
        <f ca="1">IF(ROW()-ROW(Amortization[[#Headers],[opening
balance]])=1,LoanAmount,IF(Amortization[[#This Row],[payment
date]]="",0,INDEX(Amortization[], ROW()-4,8)))</f>
        <v>361937.51995942101</v>
      </c>
      <c r="E49" s="14">
        <f ca="1">IF(ValuesEntered,IF(ROW()-ROW(Amortization[[#Headers],[interest]])=1,-IPMT(InterestRate/12,1,DurationOfLoan-ROWS($C$4:C49)+1,Amortization[[#This Row],[opening
balance]]),IFERROR(-IPMT(InterestRate/12,1,Amortization[[#This Row],['#
remaining]],D50),0)),0)</f>
        <v>2710.9732888297817</v>
      </c>
      <c r="F49" s="14">
        <f ca="1">IFERROR(IF(AND(ValuesEntered,Amortization[[#This Row],[payment
date]]&lt;&gt;""),-PPMT(InterestRate/12,1,DurationOfLoan-ROWS($C$4:C49)+1,Amortization[[#This Row],[opening
balance]]),""),0)</f>
        <v>474.414782116749</v>
      </c>
      <c r="G49" s="14">
        <f ca="1">IF(Amortization[[#This Row],[payment
date]]="",0,PropertyTaxAmount)</f>
        <v>375</v>
      </c>
      <c r="H49" s="14">
        <f ca="1">IF(Amortization[[#This Row],[payment
date]]="",0,Amortization[[#This Row],[interest]]+Amortization[[#This Row],[principal]]+Amortization[[#This Row],[property
tax]])</f>
        <v>3560.3880709465307</v>
      </c>
      <c r="I49" s="14">
        <f ca="1">IF(Amortization[[#This Row],[payment
date]]="",0,Amortization[[#This Row],[opening
balance]]-Amortization[[#This Row],[principal]])</f>
        <v>361463.10517730424</v>
      </c>
      <c r="J49" s="18">
        <f ca="1">IF(Amortization[[#This Row],[closing
balance]]&gt;0,LastRow-ROW(),0)</f>
        <v>254</v>
      </c>
    </row>
    <row r="50" spans="2:10" ht="15" customHeight="1" x14ac:dyDescent="0.25">
      <c r="B50" s="15">
        <f>ROWS($B$4:B50)</f>
        <v>47</v>
      </c>
      <c r="C50" s="20">
        <f ca="1">IF(ValuesEntered,IF(Amortization[[#This Row],['#]]&lt;=DurationOfLoan,IF(ROW()-ROW(Amortization[[#Headers],[payment
date]])=1,LoanStart,IF(I49&gt;0,EDATE(C49,1),"")),""),"")</f>
        <v>45584</v>
      </c>
      <c r="D50" s="14">
        <f ca="1">IF(ROW()-ROW(Amortization[[#Headers],[opening
balance]])=1,LoanAmount,IF(Amortization[[#This Row],[payment
date]]="",0,INDEX(Amortization[], ROW()-4,8)))</f>
        <v>361463.10517730424</v>
      </c>
      <c r="E50" s="14">
        <f ca="1">IF(ValuesEntered,IF(ROW()-ROW(Amortization[[#Headers],[interest]])=1,-IPMT(InterestRate/12,1,DurationOfLoan-ROWS($C$4:C50)+1,Amortization[[#This Row],[opening
balance]]),IFERROR(-IPMT(InterestRate/12,1,Amortization[[#This Row],['#
remaining]],D51),0)),0)</f>
        <v>2707.388492132412</v>
      </c>
      <c r="F50" s="14">
        <f ca="1">IFERROR(IF(AND(ValuesEntered,Amortization[[#This Row],[payment
date]]&lt;&gt;""),-PPMT(InterestRate/12,1,DurationOfLoan-ROWS($C$4:C50)+1,Amortization[[#This Row],[opening
balance]]),""),0)</f>
        <v>477.9728929826245</v>
      </c>
      <c r="G50" s="14">
        <f ca="1">IF(Amortization[[#This Row],[payment
date]]="",0,PropertyTaxAmount)</f>
        <v>375</v>
      </c>
      <c r="H50" s="14">
        <f ca="1">IF(Amortization[[#This Row],[payment
date]]="",0,Amortization[[#This Row],[interest]]+Amortization[[#This Row],[principal]]+Amortization[[#This Row],[property
tax]])</f>
        <v>3560.3613851150367</v>
      </c>
      <c r="I50" s="14">
        <f ca="1">IF(Amortization[[#This Row],[payment
date]]="",0,Amortization[[#This Row],[opening
balance]]-Amortization[[#This Row],[principal]])</f>
        <v>360985.13228432159</v>
      </c>
      <c r="J50" s="18">
        <f ca="1">IF(Amortization[[#This Row],[closing
balance]]&gt;0,LastRow-ROW(),0)</f>
        <v>253</v>
      </c>
    </row>
    <row r="51" spans="2:10" ht="15" customHeight="1" x14ac:dyDescent="0.25">
      <c r="B51" s="15">
        <f>ROWS($B$4:B51)</f>
        <v>48</v>
      </c>
      <c r="C51" s="20">
        <f ca="1">IF(ValuesEntered,IF(Amortization[[#This Row],['#]]&lt;=DurationOfLoan,IF(ROW()-ROW(Amortization[[#Headers],[payment
date]])=1,LoanStart,IF(I50&gt;0,EDATE(C50,1),"")),""),"")</f>
        <v>45615</v>
      </c>
      <c r="D51" s="14">
        <f ca="1">IF(ROW()-ROW(Amortization[[#Headers],[opening
balance]])=1,LoanAmount,IF(Amortization[[#This Row],[payment
date]]="",0,INDEX(Amortization[], ROW()-4,8)))</f>
        <v>360985.13228432159</v>
      </c>
      <c r="E51" s="14">
        <f ca="1">IF(ValuesEntered,IF(ROW()-ROW(Amortization[[#Headers],[interest]])=1,-IPMT(InterestRate/12,1,DurationOfLoan-ROWS($C$4:C51)+1,Amortization[[#This Row],[opening
balance]]),IFERROR(-IPMT(InterestRate/12,1,Amortization[[#This Row],['#
remaining]],D52),0)),0)</f>
        <v>2703.7768094598118</v>
      </c>
      <c r="F51" s="14">
        <f ca="1">IFERROR(IF(AND(ValuesEntered,Amortization[[#This Row],[payment
date]]&lt;&gt;""),-PPMT(InterestRate/12,1,DurationOfLoan-ROWS($C$4:C51)+1,Amortization[[#This Row],[opening
balance]]),""),0)</f>
        <v>481.5576896799941</v>
      </c>
      <c r="G51" s="14">
        <f ca="1">IF(Amortization[[#This Row],[payment
date]]="",0,PropertyTaxAmount)</f>
        <v>375</v>
      </c>
      <c r="H51" s="14">
        <f ca="1">IF(Amortization[[#This Row],[payment
date]]="",0,Amortization[[#This Row],[interest]]+Amortization[[#This Row],[principal]]+Amortization[[#This Row],[property
tax]])</f>
        <v>3560.3344991398058</v>
      </c>
      <c r="I51" s="14">
        <f ca="1">IF(Amortization[[#This Row],[payment
date]]="",0,Amortization[[#This Row],[opening
balance]]-Amortization[[#This Row],[principal]])</f>
        <v>360503.57459464157</v>
      </c>
      <c r="J51" s="18">
        <f ca="1">IF(Amortization[[#This Row],[closing
balance]]&gt;0,LastRow-ROW(),0)</f>
        <v>252</v>
      </c>
    </row>
    <row r="52" spans="2:10" ht="15" customHeight="1" x14ac:dyDescent="0.25">
      <c r="B52" s="15">
        <f>ROWS($B$4:B52)</f>
        <v>49</v>
      </c>
      <c r="C52" s="20">
        <f ca="1">IF(ValuesEntered,IF(Amortization[[#This Row],['#]]&lt;=DurationOfLoan,IF(ROW()-ROW(Amortization[[#Headers],[payment
date]])=1,LoanStart,IF(I51&gt;0,EDATE(C51,1),"")),""),"")</f>
        <v>45645</v>
      </c>
      <c r="D52" s="14">
        <f ca="1">IF(ROW()-ROW(Amortization[[#Headers],[opening
balance]])=1,LoanAmount,IF(Amortization[[#This Row],[payment
date]]="",0,INDEX(Amortization[], ROW()-4,8)))</f>
        <v>360503.57459464157</v>
      </c>
      <c r="E52" s="14">
        <f ca="1">IF(ValuesEntered,IF(ROW()-ROW(Amortization[[#Headers],[interest]])=1,-IPMT(InterestRate/12,1,DurationOfLoan-ROWS($C$4:C52)+1,Amortization[[#This Row],[opening
balance]]),IFERROR(-IPMT(InterestRate/12,1,Amortization[[#This Row],['#
remaining]],D53),0)),0)</f>
        <v>2700.1380391671673</v>
      </c>
      <c r="F52" s="14">
        <f ca="1">IFERROR(IF(AND(ValuesEntered,Amortization[[#This Row],[payment
date]]&lt;&gt;""),-PPMT(InterestRate/12,1,DurationOfLoan-ROWS($C$4:C52)+1,Amortization[[#This Row],[opening
balance]]),""),0)</f>
        <v>485.16937235259411</v>
      </c>
      <c r="G52" s="14">
        <f ca="1">IF(Amortization[[#This Row],[payment
date]]="",0,PropertyTaxAmount)</f>
        <v>375</v>
      </c>
      <c r="H52" s="14">
        <f ca="1">IF(Amortization[[#This Row],[payment
date]]="",0,Amortization[[#This Row],[interest]]+Amortization[[#This Row],[principal]]+Amortization[[#This Row],[property
tax]])</f>
        <v>3560.3074115197614</v>
      </c>
      <c r="I52" s="14">
        <f ca="1">IF(Amortization[[#This Row],[payment
date]]="",0,Amortization[[#This Row],[opening
balance]]-Amortization[[#This Row],[principal]])</f>
        <v>360018.40522228897</v>
      </c>
      <c r="J52" s="18">
        <f ca="1">IF(Amortization[[#This Row],[closing
balance]]&gt;0,LastRow-ROW(),0)</f>
        <v>251</v>
      </c>
    </row>
    <row r="53" spans="2:10" ht="15" customHeight="1" x14ac:dyDescent="0.25">
      <c r="B53" s="15">
        <f>ROWS($B$4:B53)</f>
        <v>50</v>
      </c>
      <c r="C53" s="20">
        <f ca="1">IF(ValuesEntered,IF(Amortization[[#This Row],['#]]&lt;=DurationOfLoan,IF(ROW()-ROW(Amortization[[#Headers],[payment
date]])=1,LoanStart,IF(I52&gt;0,EDATE(C52,1),"")),""),"")</f>
        <v>45676</v>
      </c>
      <c r="D53" s="14">
        <f ca="1">IF(ROW()-ROW(Amortization[[#Headers],[opening
balance]])=1,LoanAmount,IF(Amortization[[#This Row],[payment
date]]="",0,INDEX(Amortization[], ROW()-4,8)))</f>
        <v>360018.40522228897</v>
      </c>
      <c r="E53" s="14">
        <f ca="1">IF(ValuesEntered,IF(ROW()-ROW(Amortization[[#Headers],[interest]])=1,-IPMT(InterestRate/12,1,DurationOfLoan-ROWS($C$4:C53)+1,Amortization[[#This Row],[opening
balance]]),IFERROR(-IPMT(InterestRate/12,1,Amortization[[#This Row],['#
remaining]],D54),0)),0)</f>
        <v>2696.4719780973278</v>
      </c>
      <c r="F53" s="14">
        <f ca="1">IFERROR(IF(AND(ValuesEntered,Amortization[[#This Row],[payment
date]]&lt;&gt;""),-PPMT(InterestRate/12,1,DurationOfLoan-ROWS($C$4:C53)+1,Amortization[[#This Row],[opening
balance]]),""),0)</f>
        <v>488.80814264523855</v>
      </c>
      <c r="G53" s="14">
        <f ca="1">IF(Amortization[[#This Row],[payment
date]]="",0,PropertyTaxAmount)</f>
        <v>375</v>
      </c>
      <c r="H53" s="14">
        <f ca="1">IF(Amortization[[#This Row],[payment
date]]="",0,Amortization[[#This Row],[interest]]+Amortization[[#This Row],[principal]]+Amortization[[#This Row],[property
tax]])</f>
        <v>3560.2801207425664</v>
      </c>
      <c r="I53" s="14">
        <f ca="1">IF(Amortization[[#This Row],[payment
date]]="",0,Amortization[[#This Row],[opening
balance]]-Amortization[[#This Row],[principal]])</f>
        <v>359529.59707964375</v>
      </c>
      <c r="J53" s="18">
        <f ca="1">IF(Amortization[[#This Row],[closing
balance]]&gt;0,LastRow-ROW(),0)</f>
        <v>250</v>
      </c>
    </row>
    <row r="54" spans="2:10" ht="15" customHeight="1" x14ac:dyDescent="0.25">
      <c r="B54" s="15">
        <f>ROWS($B$4:B54)</f>
        <v>51</v>
      </c>
      <c r="C54" s="20">
        <f ca="1">IF(ValuesEntered,IF(Amortization[[#This Row],['#]]&lt;=DurationOfLoan,IF(ROW()-ROW(Amortization[[#Headers],[payment
date]])=1,LoanStart,IF(I53&gt;0,EDATE(C53,1),"")),""),"")</f>
        <v>45707</v>
      </c>
      <c r="D54" s="14">
        <f ca="1">IF(ROW()-ROW(Amortization[[#Headers],[opening
balance]])=1,LoanAmount,IF(Amortization[[#This Row],[payment
date]]="",0,INDEX(Amortization[], ROW()-4,8)))</f>
        <v>359529.59707964375</v>
      </c>
      <c r="E54" s="14">
        <f ca="1">IF(ValuesEntered,IF(ROW()-ROW(Amortization[[#Headers],[interest]])=1,-IPMT(InterestRate/12,1,DurationOfLoan-ROWS($C$4:C54)+1,Amortization[[#This Row],[opening
balance]]),IFERROR(-IPMT(InterestRate/12,1,Amortization[[#This Row],['#
remaining]],D55),0)),0)</f>
        <v>2692.7784215694646</v>
      </c>
      <c r="F54" s="14">
        <f ca="1">IFERROR(IF(AND(ValuesEntered,Amortization[[#This Row],[payment
date]]&lt;&gt;""),-PPMT(InterestRate/12,1,DurationOfLoan-ROWS($C$4:C54)+1,Amortization[[#This Row],[opening
balance]]),""),0)</f>
        <v>492.47420371507798</v>
      </c>
      <c r="G54" s="14">
        <f ca="1">IF(Amortization[[#This Row],[payment
date]]="",0,PropertyTaxAmount)</f>
        <v>375</v>
      </c>
      <c r="H54" s="14">
        <f ca="1">IF(Amortization[[#This Row],[payment
date]]="",0,Amortization[[#This Row],[interest]]+Amortization[[#This Row],[principal]]+Amortization[[#This Row],[property
tax]])</f>
        <v>3560.2526252845428</v>
      </c>
      <c r="I54" s="14">
        <f ca="1">IF(Amortization[[#This Row],[payment
date]]="",0,Amortization[[#This Row],[opening
balance]]-Amortization[[#This Row],[principal]])</f>
        <v>359037.12287592865</v>
      </c>
      <c r="J54" s="18">
        <f ca="1">IF(Amortization[[#This Row],[closing
balance]]&gt;0,LastRow-ROW(),0)</f>
        <v>249</v>
      </c>
    </row>
    <row r="55" spans="2:10" ht="15" customHeight="1" x14ac:dyDescent="0.25">
      <c r="B55" s="15">
        <f>ROWS($B$4:B55)</f>
        <v>52</v>
      </c>
      <c r="C55" s="20">
        <f ca="1">IF(ValuesEntered,IF(Amortization[[#This Row],['#]]&lt;=DurationOfLoan,IF(ROW()-ROW(Amortization[[#Headers],[payment
date]])=1,LoanStart,IF(I54&gt;0,EDATE(C54,1),"")),""),"")</f>
        <v>45735</v>
      </c>
      <c r="D55" s="14">
        <f ca="1">IF(ROW()-ROW(Amortization[[#Headers],[opening
balance]])=1,LoanAmount,IF(Amortization[[#This Row],[payment
date]]="",0,INDEX(Amortization[], ROW()-4,8)))</f>
        <v>359037.12287592865</v>
      </c>
      <c r="E55" s="14">
        <f ca="1">IF(ValuesEntered,IF(ROW()-ROW(Amortization[[#Headers],[interest]])=1,-IPMT(InterestRate/12,1,DurationOfLoan-ROWS($C$4:C55)+1,Amortization[[#This Row],[opening
balance]]),IFERROR(-IPMT(InterestRate/12,1,Amortization[[#This Row],['#
remaining]],D56),0)),0)</f>
        <v>2689.0571633676427</v>
      </c>
      <c r="F55" s="14">
        <f ca="1">IFERROR(IF(AND(ValuesEntered,Amortization[[#This Row],[payment
date]]&lt;&gt;""),-PPMT(InterestRate/12,1,DurationOfLoan-ROWS($C$4:C55)+1,Amortization[[#This Row],[opening
balance]]),""),0)</f>
        <v>496.16776024294091</v>
      </c>
      <c r="G55" s="14">
        <f ca="1">IF(Amortization[[#This Row],[payment
date]]="",0,PropertyTaxAmount)</f>
        <v>375</v>
      </c>
      <c r="H55" s="14">
        <f ca="1">IF(Amortization[[#This Row],[payment
date]]="",0,Amortization[[#This Row],[interest]]+Amortization[[#This Row],[principal]]+Amortization[[#This Row],[property
tax]])</f>
        <v>3560.2249236105836</v>
      </c>
      <c r="I55" s="14">
        <f ca="1">IF(Amortization[[#This Row],[payment
date]]="",0,Amortization[[#This Row],[opening
balance]]-Amortization[[#This Row],[principal]])</f>
        <v>358540.95511568571</v>
      </c>
      <c r="J55" s="18">
        <f ca="1">IF(Amortization[[#This Row],[closing
balance]]&gt;0,LastRow-ROW(),0)</f>
        <v>248</v>
      </c>
    </row>
    <row r="56" spans="2:10" ht="15" customHeight="1" x14ac:dyDescent="0.25">
      <c r="B56" s="15">
        <f>ROWS($B$4:B56)</f>
        <v>53</v>
      </c>
      <c r="C56" s="20">
        <f ca="1">IF(ValuesEntered,IF(Amortization[[#This Row],['#]]&lt;=DurationOfLoan,IF(ROW()-ROW(Amortization[[#Headers],[payment
date]])=1,LoanStart,IF(I55&gt;0,EDATE(C55,1),"")),""),"")</f>
        <v>45766</v>
      </c>
      <c r="D56" s="14">
        <f ca="1">IF(ROW()-ROW(Amortization[[#Headers],[opening
balance]])=1,LoanAmount,IF(Amortization[[#This Row],[payment
date]]="",0,INDEX(Amortization[], ROW()-4,8)))</f>
        <v>358540.95511568571</v>
      </c>
      <c r="E56" s="14">
        <f ca="1">IF(ValuesEntered,IF(ROW()-ROW(Amortization[[#Headers],[interest]])=1,-IPMT(InterestRate/12,1,DurationOfLoan-ROWS($C$4:C56)+1,Amortization[[#This Row],[opening
balance]]),IFERROR(-IPMT(InterestRate/12,1,Amortization[[#This Row],['#
remaining]],D57),0)),0)</f>
        <v>2685.3079957293071</v>
      </c>
      <c r="F56" s="14">
        <f ca="1">IFERROR(IF(AND(ValuesEntered,Amortization[[#This Row],[payment
date]]&lt;&gt;""),-PPMT(InterestRate/12,1,DurationOfLoan-ROWS($C$4:C56)+1,Amortization[[#This Row],[opening
balance]]),""),0)</f>
        <v>499.889018444763</v>
      </c>
      <c r="G56" s="14">
        <f ca="1">IF(Amortization[[#This Row],[payment
date]]="",0,PropertyTaxAmount)</f>
        <v>375</v>
      </c>
      <c r="H56" s="14">
        <f ca="1">IF(Amortization[[#This Row],[payment
date]]="",0,Amortization[[#This Row],[interest]]+Amortization[[#This Row],[principal]]+Amortization[[#This Row],[property
tax]])</f>
        <v>3560.1970141740703</v>
      </c>
      <c r="I56" s="14">
        <f ca="1">IF(Amortization[[#This Row],[payment
date]]="",0,Amortization[[#This Row],[opening
balance]]-Amortization[[#This Row],[principal]])</f>
        <v>358041.06609724095</v>
      </c>
      <c r="J56" s="18">
        <f ca="1">IF(Amortization[[#This Row],[closing
balance]]&gt;0,LastRow-ROW(),0)</f>
        <v>247</v>
      </c>
    </row>
    <row r="57" spans="2:10" ht="15" customHeight="1" x14ac:dyDescent="0.25">
      <c r="B57" s="15">
        <f>ROWS($B$4:B57)</f>
        <v>54</v>
      </c>
      <c r="C57" s="20">
        <f ca="1">IF(ValuesEntered,IF(Amortization[[#This Row],['#]]&lt;=DurationOfLoan,IF(ROW()-ROW(Amortization[[#Headers],[payment
date]])=1,LoanStart,IF(I56&gt;0,EDATE(C56,1),"")),""),"")</f>
        <v>45796</v>
      </c>
      <c r="D57" s="14">
        <f ca="1">IF(ROW()-ROW(Amortization[[#Headers],[opening
balance]])=1,LoanAmount,IF(Amortization[[#This Row],[payment
date]]="",0,INDEX(Amortization[], ROW()-4,8)))</f>
        <v>358041.06609724095</v>
      </c>
      <c r="E57" s="14">
        <f ca="1">IF(ValuesEntered,IF(ROW()-ROW(Amortization[[#Headers],[interest]])=1,-IPMT(InterestRate/12,1,DurationOfLoan-ROWS($C$4:C57)+1,Amortization[[#This Row],[opening
balance]]),IFERROR(-IPMT(InterestRate/12,1,Amortization[[#This Row],['#
remaining]],D58),0)),0)</f>
        <v>2681.5307093336837</v>
      </c>
      <c r="F57" s="14">
        <f ca="1">IFERROR(IF(AND(ValuesEntered,Amortization[[#This Row],[payment
date]]&lt;&gt;""),-PPMT(InterestRate/12,1,DurationOfLoan-ROWS($C$4:C57)+1,Amortization[[#This Row],[opening
balance]]),""),0)</f>
        <v>503.63818608309873</v>
      </c>
      <c r="G57" s="14">
        <f ca="1">IF(Amortization[[#This Row],[payment
date]]="",0,PropertyTaxAmount)</f>
        <v>375</v>
      </c>
      <c r="H57" s="14">
        <f ca="1">IF(Amortization[[#This Row],[payment
date]]="",0,Amortization[[#This Row],[interest]]+Amortization[[#This Row],[principal]]+Amortization[[#This Row],[property
tax]])</f>
        <v>3560.1688954167826</v>
      </c>
      <c r="I57" s="14">
        <f ca="1">IF(Amortization[[#This Row],[payment
date]]="",0,Amortization[[#This Row],[opening
balance]]-Amortization[[#This Row],[principal]])</f>
        <v>357537.42791115784</v>
      </c>
      <c r="J57" s="18">
        <f ca="1">IF(Amortization[[#This Row],[closing
balance]]&gt;0,LastRow-ROW(),0)</f>
        <v>246</v>
      </c>
    </row>
    <row r="58" spans="2:10" ht="15" customHeight="1" x14ac:dyDescent="0.25">
      <c r="B58" s="15">
        <f>ROWS($B$4:B58)</f>
        <v>55</v>
      </c>
      <c r="C58" s="20">
        <f ca="1">IF(ValuesEntered,IF(Amortization[[#This Row],['#]]&lt;=DurationOfLoan,IF(ROW()-ROW(Amortization[[#Headers],[payment
date]])=1,LoanStart,IF(I57&gt;0,EDATE(C57,1),"")),""),"")</f>
        <v>45827</v>
      </c>
      <c r="D58" s="14">
        <f ca="1">IF(ROW()-ROW(Amortization[[#Headers],[opening
balance]])=1,LoanAmount,IF(Amortization[[#This Row],[payment
date]]="",0,INDEX(Amortization[], ROW()-4,8)))</f>
        <v>357537.42791115784</v>
      </c>
      <c r="E58" s="14">
        <f ca="1">IF(ValuesEntered,IF(ROW()-ROW(Amortization[[#Headers],[interest]])=1,-IPMT(InterestRate/12,1,DurationOfLoan-ROWS($C$4:C58)+1,Amortization[[#This Row],[opening
balance]]),IFERROR(-IPMT(InterestRate/12,1,Amortization[[#This Row],['#
remaining]],D59),0)),0)</f>
        <v>2677.7250932900934</v>
      </c>
      <c r="F58" s="14">
        <f ca="1">IFERROR(IF(AND(ValuesEntered,Amortization[[#This Row],[payment
date]]&lt;&gt;""),-PPMT(InterestRate/12,1,DurationOfLoan-ROWS($C$4:C58)+1,Amortization[[#This Row],[opening
balance]]),""),0)</f>
        <v>507.41547247872188</v>
      </c>
      <c r="G58" s="14">
        <f ca="1">IF(Amortization[[#This Row],[payment
date]]="",0,PropertyTaxAmount)</f>
        <v>375</v>
      </c>
      <c r="H58" s="14">
        <f ca="1">IF(Amortization[[#This Row],[payment
date]]="",0,Amortization[[#This Row],[interest]]+Amortization[[#This Row],[principal]]+Amortization[[#This Row],[property
tax]])</f>
        <v>3560.1405657688151</v>
      </c>
      <c r="I58" s="14">
        <f ca="1">IF(Amortization[[#This Row],[payment
date]]="",0,Amortization[[#This Row],[opening
balance]]-Amortization[[#This Row],[principal]])</f>
        <v>357030.01243867911</v>
      </c>
      <c r="J58" s="18">
        <f ca="1">IF(Amortization[[#This Row],[closing
balance]]&gt;0,LastRow-ROW(),0)</f>
        <v>245</v>
      </c>
    </row>
    <row r="59" spans="2:10" ht="15" customHeight="1" x14ac:dyDescent="0.25">
      <c r="B59" s="15">
        <f>ROWS($B$4:B59)</f>
        <v>56</v>
      </c>
      <c r="C59" s="20">
        <f ca="1">IF(ValuesEntered,IF(Amortization[[#This Row],['#]]&lt;=DurationOfLoan,IF(ROW()-ROW(Amortization[[#Headers],[payment
date]])=1,LoanStart,IF(I58&gt;0,EDATE(C58,1),"")),""),"")</f>
        <v>45857</v>
      </c>
      <c r="D59" s="14">
        <f ca="1">IF(ROW()-ROW(Amortization[[#Headers],[opening
balance]])=1,LoanAmount,IF(Amortization[[#This Row],[payment
date]]="",0,INDEX(Amortization[], ROW()-4,8)))</f>
        <v>357030.01243867911</v>
      </c>
      <c r="E59" s="14">
        <f ca="1">IF(ValuesEntered,IF(ROW()-ROW(Amortization[[#Headers],[interest]])=1,-IPMT(InterestRate/12,1,DurationOfLoan-ROWS($C$4:C59)+1,Amortization[[#This Row],[opening
balance]]),IFERROR(-IPMT(InterestRate/12,1,Amortization[[#This Row],['#
remaining]],D60),0)),0)</f>
        <v>2673.8909351261759</v>
      </c>
      <c r="F59" s="14">
        <f ca="1">IFERROR(IF(AND(ValuesEntered,Amortization[[#This Row],[payment
date]]&lt;&gt;""),-PPMT(InterestRate/12,1,DurationOfLoan-ROWS($C$4:C59)+1,Amortization[[#This Row],[opening
balance]]),""),0)</f>
        <v>511.22108852231241</v>
      </c>
      <c r="G59" s="14">
        <f ca="1">IF(Amortization[[#This Row],[payment
date]]="",0,PropertyTaxAmount)</f>
        <v>375</v>
      </c>
      <c r="H59" s="14">
        <f ca="1">IF(Amortization[[#This Row],[payment
date]]="",0,Amortization[[#This Row],[interest]]+Amortization[[#This Row],[principal]]+Amortization[[#This Row],[property
tax]])</f>
        <v>3560.1120236484885</v>
      </c>
      <c r="I59" s="14">
        <f ca="1">IF(Amortization[[#This Row],[payment
date]]="",0,Amortization[[#This Row],[opening
balance]]-Amortization[[#This Row],[principal]])</f>
        <v>356518.79135015683</v>
      </c>
      <c r="J59" s="18">
        <f ca="1">IF(Amortization[[#This Row],[closing
balance]]&gt;0,LastRow-ROW(),0)</f>
        <v>244</v>
      </c>
    </row>
    <row r="60" spans="2:10" ht="15" customHeight="1" x14ac:dyDescent="0.25">
      <c r="B60" s="15">
        <f>ROWS($B$4:B60)</f>
        <v>57</v>
      </c>
      <c r="C60" s="20">
        <f ca="1">IF(ValuesEntered,IF(Amortization[[#This Row],['#]]&lt;=DurationOfLoan,IF(ROW()-ROW(Amortization[[#Headers],[payment
date]])=1,LoanStart,IF(I59&gt;0,EDATE(C59,1),"")),""),"")</f>
        <v>45888</v>
      </c>
      <c r="D60" s="14">
        <f ca="1">IF(ROW()-ROW(Amortization[[#Headers],[opening
balance]])=1,LoanAmount,IF(Amortization[[#This Row],[payment
date]]="",0,INDEX(Amortization[], ROW()-4,8)))</f>
        <v>356518.79135015683</v>
      </c>
      <c r="E60" s="14">
        <f ca="1">IF(ValuesEntered,IF(ROW()-ROW(Amortization[[#Headers],[interest]])=1,-IPMT(InterestRate/12,1,DurationOfLoan-ROWS($C$4:C60)+1,Amortization[[#This Row],[opening
balance]]),IFERROR(-IPMT(InterestRate/12,1,Amortization[[#This Row],['#
remaining]],D61),0)),0)</f>
        <v>2670.0280207760293</v>
      </c>
      <c r="F60" s="14">
        <f ca="1">IFERROR(IF(AND(ValuesEntered,Amortization[[#This Row],[payment
date]]&lt;&gt;""),-PPMT(InterestRate/12,1,DurationOfLoan-ROWS($C$4:C60)+1,Amortization[[#This Row],[opening
balance]]),""),0)</f>
        <v>515.05524668622968</v>
      </c>
      <c r="G60" s="14">
        <f ca="1">IF(Amortization[[#This Row],[payment
date]]="",0,PropertyTaxAmount)</f>
        <v>375</v>
      </c>
      <c r="H60" s="14">
        <f ca="1">IF(Amortization[[#This Row],[payment
date]]="",0,Amortization[[#This Row],[interest]]+Amortization[[#This Row],[principal]]+Amortization[[#This Row],[property
tax]])</f>
        <v>3560.0832674622588</v>
      </c>
      <c r="I60" s="14">
        <f ca="1">IF(Amortization[[#This Row],[payment
date]]="",0,Amortization[[#This Row],[opening
balance]]-Amortization[[#This Row],[principal]])</f>
        <v>356003.73610347061</v>
      </c>
      <c r="J60" s="18">
        <f ca="1">IF(Amortization[[#This Row],[closing
balance]]&gt;0,LastRow-ROW(),0)</f>
        <v>243</v>
      </c>
    </row>
    <row r="61" spans="2:10" ht="15" customHeight="1" x14ac:dyDescent="0.25">
      <c r="B61" s="15">
        <f>ROWS($B$4:B61)</f>
        <v>58</v>
      </c>
      <c r="C61" s="20">
        <f ca="1">IF(ValuesEntered,IF(Amortization[[#This Row],['#]]&lt;=DurationOfLoan,IF(ROW()-ROW(Amortization[[#Headers],[payment
date]])=1,LoanStart,IF(I60&gt;0,EDATE(C60,1),"")),""),"")</f>
        <v>45919</v>
      </c>
      <c r="D61" s="14">
        <f ca="1">IF(ROW()-ROW(Amortization[[#Headers],[opening
balance]])=1,LoanAmount,IF(Amortization[[#This Row],[payment
date]]="",0,INDEX(Amortization[], ROW()-4,8)))</f>
        <v>356003.73610347061</v>
      </c>
      <c r="E61" s="14">
        <f ca="1">IF(ValuesEntered,IF(ROW()-ROW(Amortization[[#Headers],[interest]])=1,-IPMT(InterestRate/12,1,DurationOfLoan-ROWS($C$4:C61)+1,Amortization[[#This Row],[opening
balance]]),IFERROR(-IPMT(InterestRate/12,1,Amortization[[#This Row],['#
remaining]],D62),0)),0)</f>
        <v>2666.1361345682567</v>
      </c>
      <c r="F61" s="14">
        <f ca="1">IFERROR(IF(AND(ValuesEntered,Amortization[[#This Row],[payment
date]]&lt;&gt;""),-PPMT(InterestRate/12,1,DurationOfLoan-ROWS($C$4:C61)+1,Amortization[[#This Row],[opening
balance]]),""),0)</f>
        <v>518.91816103637643</v>
      </c>
      <c r="G61" s="14">
        <f ca="1">IF(Amortization[[#This Row],[payment
date]]="",0,PropertyTaxAmount)</f>
        <v>375</v>
      </c>
      <c r="H61" s="14">
        <f ca="1">IF(Amortization[[#This Row],[payment
date]]="",0,Amortization[[#This Row],[interest]]+Amortization[[#This Row],[principal]]+Amortization[[#This Row],[property
tax]])</f>
        <v>3560.0542956046329</v>
      </c>
      <c r="I61" s="14">
        <f ca="1">IF(Amortization[[#This Row],[payment
date]]="",0,Amortization[[#This Row],[opening
balance]]-Amortization[[#This Row],[principal]])</f>
        <v>355484.81794243422</v>
      </c>
      <c r="J61" s="18">
        <f ca="1">IF(Amortization[[#This Row],[closing
balance]]&gt;0,LastRow-ROW(),0)</f>
        <v>242</v>
      </c>
    </row>
    <row r="62" spans="2:10" ht="15" customHeight="1" x14ac:dyDescent="0.25">
      <c r="B62" s="15">
        <f>ROWS($B$4:B62)</f>
        <v>59</v>
      </c>
      <c r="C62" s="20">
        <f ca="1">IF(ValuesEntered,IF(Amortization[[#This Row],['#]]&lt;=DurationOfLoan,IF(ROW()-ROW(Amortization[[#Headers],[payment
date]])=1,LoanStart,IF(I61&gt;0,EDATE(C61,1),"")),""),"")</f>
        <v>45949</v>
      </c>
      <c r="D62" s="14">
        <f ca="1">IF(ROW()-ROW(Amortization[[#Headers],[opening
balance]])=1,LoanAmount,IF(Amortization[[#This Row],[payment
date]]="",0,INDEX(Amortization[], ROW()-4,8)))</f>
        <v>355484.81794243422</v>
      </c>
      <c r="E62" s="14">
        <f ca="1">IF(ValuesEntered,IF(ROW()-ROW(Amortization[[#Headers],[interest]])=1,-IPMT(InterestRate/12,1,DurationOfLoan-ROWS($C$4:C62)+1,Amortization[[#This Row],[opening
balance]]),IFERROR(-IPMT(InterestRate/12,1,Amortization[[#This Row],['#
remaining]],D63),0)),0)</f>
        <v>2662.2150592139255</v>
      </c>
      <c r="F62" s="14">
        <f ca="1">IFERROR(IF(AND(ValuesEntered,Amortization[[#This Row],[payment
date]]&lt;&gt;""),-PPMT(InterestRate/12,1,DurationOfLoan-ROWS($C$4:C62)+1,Amortization[[#This Row],[opening
balance]]),""),0)</f>
        <v>522.81004724414925</v>
      </c>
      <c r="G62" s="14">
        <f ca="1">IF(Amortization[[#This Row],[payment
date]]="",0,PropertyTaxAmount)</f>
        <v>375</v>
      </c>
      <c r="H62" s="14">
        <f ca="1">IF(Amortization[[#This Row],[payment
date]]="",0,Amortization[[#This Row],[interest]]+Amortization[[#This Row],[principal]]+Amortization[[#This Row],[property
tax]])</f>
        <v>3560.0251064580748</v>
      </c>
      <c r="I62" s="14">
        <f ca="1">IF(Amortization[[#This Row],[payment
date]]="",0,Amortization[[#This Row],[opening
balance]]-Amortization[[#This Row],[principal]])</f>
        <v>354962.00789519009</v>
      </c>
      <c r="J62" s="18">
        <f ca="1">IF(Amortization[[#This Row],[closing
balance]]&gt;0,LastRow-ROW(),0)</f>
        <v>241</v>
      </c>
    </row>
    <row r="63" spans="2:10" ht="15" customHeight="1" x14ac:dyDescent="0.25">
      <c r="B63" s="15">
        <f>ROWS($B$4:B63)</f>
        <v>60</v>
      </c>
      <c r="C63" s="20">
        <f ca="1">IF(ValuesEntered,IF(Amortization[[#This Row],['#]]&lt;=DurationOfLoan,IF(ROW()-ROW(Amortization[[#Headers],[payment
date]])=1,LoanStart,IF(I62&gt;0,EDATE(C62,1),"")),""),"")</f>
        <v>45980</v>
      </c>
      <c r="D63" s="14">
        <f ca="1">IF(ROW()-ROW(Amortization[[#Headers],[opening
balance]])=1,LoanAmount,IF(Amortization[[#This Row],[payment
date]]="",0,INDEX(Amortization[], ROW()-4,8)))</f>
        <v>354962.00789519009</v>
      </c>
      <c r="E63" s="14">
        <f ca="1">IF(ValuesEntered,IF(ROW()-ROW(Amortization[[#Headers],[interest]])=1,-IPMT(InterestRate/12,1,DurationOfLoan-ROWS($C$4:C63)+1,Amortization[[#This Row],[opening
balance]]),IFERROR(-IPMT(InterestRate/12,1,Amortization[[#This Row],['#
remaining]],D64),0)),0)</f>
        <v>2658.264575794437</v>
      </c>
      <c r="F63" s="14">
        <f ca="1">IFERROR(IF(AND(ValuesEntered,Amortization[[#This Row],[payment
date]]&lt;&gt;""),-PPMT(InterestRate/12,1,DurationOfLoan-ROWS($C$4:C63)+1,Amortization[[#This Row],[opening
balance]]),""),0)</f>
        <v>526.7311225984804</v>
      </c>
      <c r="G63" s="14">
        <f ca="1">IF(Amortization[[#This Row],[payment
date]]="",0,PropertyTaxAmount)</f>
        <v>375</v>
      </c>
      <c r="H63" s="14">
        <f ca="1">IF(Amortization[[#This Row],[payment
date]]="",0,Amortization[[#This Row],[interest]]+Amortization[[#This Row],[principal]]+Amortization[[#This Row],[property
tax]])</f>
        <v>3559.9956983929173</v>
      </c>
      <c r="I63" s="14">
        <f ca="1">IF(Amortization[[#This Row],[payment
date]]="",0,Amortization[[#This Row],[opening
balance]]-Amortization[[#This Row],[principal]])</f>
        <v>354435.27677259163</v>
      </c>
      <c r="J63" s="18">
        <f ca="1">IF(Amortization[[#This Row],[closing
balance]]&gt;0,LastRow-ROW(),0)</f>
        <v>240</v>
      </c>
    </row>
    <row r="64" spans="2:10" ht="15" customHeight="1" x14ac:dyDescent="0.25">
      <c r="B64" s="15">
        <f>ROWS($B$4:B64)</f>
        <v>61</v>
      </c>
      <c r="C64" s="20">
        <f ca="1">IF(ValuesEntered,IF(Amortization[[#This Row],['#]]&lt;=DurationOfLoan,IF(ROW()-ROW(Amortization[[#Headers],[payment
date]])=1,LoanStart,IF(I63&gt;0,EDATE(C63,1),"")),""),"")</f>
        <v>46010</v>
      </c>
      <c r="D64" s="14">
        <f ca="1">IF(ROW()-ROW(Amortization[[#Headers],[opening
balance]])=1,LoanAmount,IF(Amortization[[#This Row],[payment
date]]="",0,INDEX(Amortization[], ROW()-4,8)))</f>
        <v>354435.27677259163</v>
      </c>
      <c r="E64" s="14">
        <f ca="1">IF(ValuesEntered,IF(ROW()-ROW(Amortization[[#Headers],[interest]])=1,-IPMT(InterestRate/12,1,DurationOfLoan-ROWS($C$4:C64)+1,Amortization[[#This Row],[opening
balance]]),IFERROR(-IPMT(InterestRate/12,1,Amortization[[#This Row],['#
remaining]],D65),0)),0)</f>
        <v>2654.2844637493022</v>
      </c>
      <c r="F64" s="14">
        <f ca="1">IFERROR(IF(AND(ValuesEntered,Amortization[[#This Row],[payment
date]]&lt;&gt;""),-PPMT(InterestRate/12,1,DurationOfLoan-ROWS($C$4:C64)+1,Amortization[[#This Row],[opening
balance]]),""),0)</f>
        <v>530.6816060179691</v>
      </c>
      <c r="G64" s="14">
        <f ca="1">IF(Amortization[[#This Row],[payment
date]]="",0,PropertyTaxAmount)</f>
        <v>375</v>
      </c>
      <c r="H64" s="14">
        <f ca="1">IF(Amortization[[#This Row],[payment
date]]="",0,Amortization[[#This Row],[interest]]+Amortization[[#This Row],[principal]]+Amortization[[#This Row],[property
tax]])</f>
        <v>3559.9660697672712</v>
      </c>
      <c r="I64" s="14">
        <f ca="1">IF(Amortization[[#This Row],[payment
date]]="",0,Amortization[[#This Row],[opening
balance]]-Amortization[[#This Row],[principal]])</f>
        <v>353904.59516657365</v>
      </c>
      <c r="J64" s="18">
        <f ca="1">IF(Amortization[[#This Row],[closing
balance]]&gt;0,LastRow-ROW(),0)</f>
        <v>239</v>
      </c>
    </row>
    <row r="65" spans="2:10" ht="15" customHeight="1" x14ac:dyDescent="0.25">
      <c r="B65" s="15">
        <f>ROWS($B$4:B65)</f>
        <v>62</v>
      </c>
      <c r="C65" s="20">
        <f ca="1">IF(ValuesEntered,IF(Amortization[[#This Row],['#]]&lt;=DurationOfLoan,IF(ROW()-ROW(Amortization[[#Headers],[payment
date]])=1,LoanStart,IF(I64&gt;0,EDATE(C64,1),"")),""),"")</f>
        <v>46041</v>
      </c>
      <c r="D65" s="14">
        <f ca="1">IF(ROW()-ROW(Amortization[[#Headers],[opening
balance]])=1,LoanAmount,IF(Amortization[[#This Row],[payment
date]]="",0,INDEX(Amortization[], ROW()-4,8)))</f>
        <v>353904.59516657365</v>
      </c>
      <c r="E65" s="14">
        <f ca="1">IF(ValuesEntered,IF(ROW()-ROW(Amortization[[#Headers],[interest]])=1,-IPMT(InterestRate/12,1,DurationOfLoan-ROWS($C$4:C65)+1,Amortization[[#This Row],[opening
balance]]),IFERROR(-IPMT(InterestRate/12,1,Amortization[[#This Row],['#
remaining]],D66),0)),0)</f>
        <v>2650.274500863829</v>
      </c>
      <c r="F65" s="14">
        <f ca="1">IFERROR(IF(AND(ValuesEntered,Amortization[[#This Row],[payment
date]]&lt;&gt;""),-PPMT(InterestRate/12,1,DurationOfLoan-ROWS($C$4:C65)+1,Amortization[[#This Row],[opening
balance]]),""),0)</f>
        <v>534.66171806310388</v>
      </c>
      <c r="G65" s="14">
        <f ca="1">IF(Amortization[[#This Row],[payment
date]]="",0,PropertyTaxAmount)</f>
        <v>375</v>
      </c>
      <c r="H65" s="14">
        <f ca="1">IF(Amortization[[#This Row],[payment
date]]="",0,Amortization[[#This Row],[interest]]+Amortization[[#This Row],[principal]]+Amortization[[#This Row],[property
tax]])</f>
        <v>3559.9362189269327</v>
      </c>
      <c r="I65" s="14">
        <f ca="1">IF(Amortization[[#This Row],[payment
date]]="",0,Amortization[[#This Row],[opening
balance]]-Amortization[[#This Row],[principal]])</f>
        <v>353369.93344851054</v>
      </c>
      <c r="J65" s="18">
        <f ca="1">IF(Amortization[[#This Row],[closing
balance]]&gt;0,LastRow-ROW(),0)</f>
        <v>238</v>
      </c>
    </row>
    <row r="66" spans="2:10" ht="15" customHeight="1" x14ac:dyDescent="0.25">
      <c r="B66" s="15">
        <f>ROWS($B$4:B66)</f>
        <v>63</v>
      </c>
      <c r="C66" s="20">
        <f ca="1">IF(ValuesEntered,IF(Amortization[[#This Row],['#]]&lt;=DurationOfLoan,IF(ROW()-ROW(Amortization[[#Headers],[payment
date]])=1,LoanStart,IF(I65&gt;0,EDATE(C65,1),"")),""),"")</f>
        <v>46072</v>
      </c>
      <c r="D66" s="14">
        <f ca="1">IF(ROW()-ROW(Amortization[[#Headers],[opening
balance]])=1,LoanAmount,IF(Amortization[[#This Row],[payment
date]]="",0,INDEX(Amortization[], ROW()-4,8)))</f>
        <v>353369.93344851054</v>
      </c>
      <c r="E66" s="14">
        <f ca="1">IF(ValuesEntered,IF(ROW()-ROW(Amortization[[#Headers],[interest]])=1,-IPMT(InterestRate/12,1,DurationOfLoan-ROWS($C$4:C66)+1,Amortization[[#This Row],[opening
balance]]),IFERROR(-IPMT(InterestRate/12,1,Amortization[[#This Row],['#
remaining]],D67),0)),0)</f>
        <v>2646.2344632567147</v>
      </c>
      <c r="F66" s="14">
        <f ca="1">IFERROR(IF(AND(ValuesEntered,Amortization[[#This Row],[payment
date]]&lt;&gt;""),-PPMT(InterestRate/12,1,DurationOfLoan-ROWS($C$4:C66)+1,Amortization[[#This Row],[opening
balance]]),""),0)</f>
        <v>538.67168094857709</v>
      </c>
      <c r="G66" s="14">
        <f ca="1">IF(Amortization[[#This Row],[payment
date]]="",0,PropertyTaxAmount)</f>
        <v>375</v>
      </c>
      <c r="H66" s="14">
        <f ca="1">IF(Amortization[[#This Row],[payment
date]]="",0,Amortization[[#This Row],[interest]]+Amortization[[#This Row],[principal]]+Amortization[[#This Row],[property
tax]])</f>
        <v>3559.9061442052916</v>
      </c>
      <c r="I66" s="14">
        <f ca="1">IF(Amortization[[#This Row],[payment
date]]="",0,Amortization[[#This Row],[opening
balance]]-Amortization[[#This Row],[principal]])</f>
        <v>352831.26176756195</v>
      </c>
      <c r="J66" s="18">
        <f ca="1">IF(Amortization[[#This Row],[closing
balance]]&gt;0,LastRow-ROW(),0)</f>
        <v>237</v>
      </c>
    </row>
    <row r="67" spans="2:10" ht="15" customHeight="1" x14ac:dyDescent="0.25">
      <c r="B67" s="15">
        <f>ROWS($B$4:B67)</f>
        <v>64</v>
      </c>
      <c r="C67" s="20">
        <f ca="1">IF(ValuesEntered,IF(Amortization[[#This Row],['#]]&lt;=DurationOfLoan,IF(ROW()-ROW(Amortization[[#Headers],[payment
date]])=1,LoanStart,IF(I66&gt;0,EDATE(C66,1),"")),""),"")</f>
        <v>46100</v>
      </c>
      <c r="D67" s="14">
        <f ca="1">IF(ROW()-ROW(Amortization[[#Headers],[opening
balance]])=1,LoanAmount,IF(Amortization[[#This Row],[payment
date]]="",0,INDEX(Amortization[], ROW()-4,8)))</f>
        <v>352831.26176756195</v>
      </c>
      <c r="E67" s="14">
        <f ca="1">IF(ValuesEntered,IF(ROW()-ROW(Amortization[[#Headers],[interest]])=1,-IPMT(InterestRate/12,1,DurationOfLoan-ROWS($C$4:C67)+1,Amortization[[#This Row],[opening
balance]]),IFERROR(-IPMT(InterestRate/12,1,Amortization[[#This Row],['#
remaining]],D68),0)),0)</f>
        <v>2642.1641253675466</v>
      </c>
      <c r="F67" s="14">
        <f ca="1">IFERROR(IF(AND(ValuesEntered,Amortization[[#This Row],[payment
date]]&lt;&gt;""),-PPMT(InterestRate/12,1,DurationOfLoan-ROWS($C$4:C67)+1,Amortization[[#This Row],[opening
balance]]),""),0)</f>
        <v>542.71171855569139</v>
      </c>
      <c r="G67" s="14">
        <f ca="1">IF(Amortization[[#This Row],[payment
date]]="",0,PropertyTaxAmount)</f>
        <v>375</v>
      </c>
      <c r="H67" s="14">
        <f ca="1">IF(Amortization[[#This Row],[payment
date]]="",0,Amortization[[#This Row],[interest]]+Amortization[[#This Row],[principal]]+Amortization[[#This Row],[property
tax]])</f>
        <v>3559.8758439232379</v>
      </c>
      <c r="I67" s="14">
        <f ca="1">IF(Amortization[[#This Row],[payment
date]]="",0,Amortization[[#This Row],[opening
balance]]-Amortization[[#This Row],[principal]])</f>
        <v>352288.55004900624</v>
      </c>
      <c r="J67" s="18">
        <f ca="1">IF(Amortization[[#This Row],[closing
balance]]&gt;0,LastRow-ROW(),0)</f>
        <v>236</v>
      </c>
    </row>
    <row r="68" spans="2:10" ht="15" customHeight="1" x14ac:dyDescent="0.25">
      <c r="B68" s="15">
        <f>ROWS($B$4:B68)</f>
        <v>65</v>
      </c>
      <c r="C68" s="20">
        <f ca="1">IF(ValuesEntered,IF(Amortization[[#This Row],['#]]&lt;=DurationOfLoan,IF(ROW()-ROW(Amortization[[#Headers],[payment
date]])=1,LoanStart,IF(I67&gt;0,EDATE(C67,1),"")),""),"")</f>
        <v>46131</v>
      </c>
      <c r="D68" s="14">
        <f ca="1">IF(ROW()-ROW(Amortization[[#Headers],[opening
balance]])=1,LoanAmount,IF(Amortization[[#This Row],[payment
date]]="",0,INDEX(Amortization[], ROW()-4,8)))</f>
        <v>352288.55004900624</v>
      </c>
      <c r="E68" s="14">
        <f ca="1">IF(ValuesEntered,IF(ROW()-ROW(Amortization[[#Headers],[interest]])=1,-IPMT(InterestRate/12,1,DurationOfLoan-ROWS($C$4:C68)+1,Amortization[[#This Row],[opening
balance]]),IFERROR(-IPMT(InterestRate/12,1,Amortization[[#This Row],['#
remaining]],D69),0)),0)</f>
        <v>2638.0632599442101</v>
      </c>
      <c r="F68" s="14">
        <f ca="1">IFERROR(IF(AND(ValuesEntered,Amortization[[#This Row],[payment
date]]&lt;&gt;""),-PPMT(InterestRate/12,1,DurationOfLoan-ROWS($C$4:C68)+1,Amortization[[#This Row],[opening
balance]]),""),0)</f>
        <v>546.78205644485911</v>
      </c>
      <c r="G68" s="14">
        <f ca="1">IF(Amortization[[#This Row],[payment
date]]="",0,PropertyTaxAmount)</f>
        <v>375</v>
      </c>
      <c r="H68" s="14">
        <f ca="1">IF(Amortization[[#This Row],[payment
date]]="",0,Amortization[[#This Row],[interest]]+Amortization[[#This Row],[principal]]+Amortization[[#This Row],[property
tax]])</f>
        <v>3559.845316389069</v>
      </c>
      <c r="I68" s="14">
        <f ca="1">IF(Amortization[[#This Row],[payment
date]]="",0,Amortization[[#This Row],[opening
balance]]-Amortization[[#This Row],[principal]])</f>
        <v>351741.76799256139</v>
      </c>
      <c r="J68" s="18">
        <f ca="1">IF(Amortization[[#This Row],[closing
balance]]&gt;0,LastRow-ROW(),0)</f>
        <v>235</v>
      </c>
    </row>
    <row r="69" spans="2:10" ht="15" customHeight="1" x14ac:dyDescent="0.25">
      <c r="B69" s="15">
        <f>ROWS($B$4:B69)</f>
        <v>66</v>
      </c>
      <c r="C69" s="20">
        <f ca="1">IF(ValuesEntered,IF(Amortization[[#This Row],['#]]&lt;=DurationOfLoan,IF(ROW()-ROW(Amortization[[#Headers],[payment
date]])=1,LoanStart,IF(I68&gt;0,EDATE(C68,1),"")),""),"")</f>
        <v>46161</v>
      </c>
      <c r="D69" s="14">
        <f ca="1">IF(ROW()-ROW(Amortization[[#Headers],[opening
balance]])=1,LoanAmount,IF(Amortization[[#This Row],[payment
date]]="",0,INDEX(Amortization[], ROW()-4,8)))</f>
        <v>351741.76799256139</v>
      </c>
      <c r="E69" s="14">
        <f ca="1">IF(ValuesEntered,IF(ROW()-ROW(Amortization[[#Headers],[interest]])=1,-IPMT(InterestRate/12,1,DurationOfLoan-ROWS($C$4:C69)+1,Amortization[[#This Row],[opening
balance]]),IFERROR(-IPMT(InterestRate/12,1,Amortization[[#This Row],['#
remaining]],D70),0)),0)</f>
        <v>2633.9316380301989</v>
      </c>
      <c r="F69" s="14">
        <f ca="1">IFERROR(IF(AND(ValuesEntered,Amortization[[#This Row],[payment
date]]&lt;&gt;""),-PPMT(InterestRate/12,1,DurationOfLoan-ROWS($C$4:C69)+1,Amortization[[#This Row],[opening
balance]]),""),0)</f>
        <v>550.88292186819547</v>
      </c>
      <c r="G69" s="14">
        <f ca="1">IF(Amortization[[#This Row],[payment
date]]="",0,PropertyTaxAmount)</f>
        <v>375</v>
      </c>
      <c r="H69" s="14">
        <f ca="1">IF(Amortization[[#This Row],[payment
date]]="",0,Amortization[[#This Row],[interest]]+Amortization[[#This Row],[principal]]+Amortization[[#This Row],[property
tax]])</f>
        <v>3559.8145598983942</v>
      </c>
      <c r="I69" s="14">
        <f ca="1">IF(Amortization[[#This Row],[payment
date]]="",0,Amortization[[#This Row],[opening
balance]]-Amortization[[#This Row],[principal]])</f>
        <v>351190.88507069321</v>
      </c>
      <c r="J69" s="18">
        <f ca="1">IF(Amortization[[#This Row],[closing
balance]]&gt;0,LastRow-ROW(),0)</f>
        <v>234</v>
      </c>
    </row>
    <row r="70" spans="2:10" ht="15" customHeight="1" x14ac:dyDescent="0.25">
      <c r="B70" s="15">
        <f>ROWS($B$4:B70)</f>
        <v>67</v>
      </c>
      <c r="C70" s="20">
        <f ca="1">IF(ValuesEntered,IF(Amortization[[#This Row],['#]]&lt;=DurationOfLoan,IF(ROW()-ROW(Amortization[[#Headers],[payment
date]])=1,LoanStart,IF(I69&gt;0,EDATE(C69,1),"")),""),"")</f>
        <v>46192</v>
      </c>
      <c r="D70" s="14">
        <f ca="1">IF(ROW()-ROW(Amortization[[#Headers],[opening
balance]])=1,LoanAmount,IF(Amortization[[#This Row],[payment
date]]="",0,INDEX(Amortization[], ROW()-4,8)))</f>
        <v>351190.88507069321</v>
      </c>
      <c r="E70" s="14">
        <f ca="1">IF(ValuesEntered,IF(ROW()-ROW(Amortization[[#Headers],[interest]])=1,-IPMT(InterestRate/12,1,DurationOfLoan-ROWS($C$4:C70)+1,Amortization[[#This Row],[opening
balance]]),IFERROR(-IPMT(InterestRate/12,1,Amortization[[#This Row],['#
remaining]],D71),0)),0)</f>
        <v>2629.7690289518323</v>
      </c>
      <c r="F70" s="14">
        <f ca="1">IFERROR(IF(AND(ValuesEntered,Amortization[[#This Row],[payment
date]]&lt;&gt;""),-PPMT(InterestRate/12,1,DurationOfLoan-ROWS($C$4:C70)+1,Amortization[[#This Row],[opening
balance]]),""),0)</f>
        <v>555.01454378220694</v>
      </c>
      <c r="G70" s="14">
        <f ca="1">IF(Amortization[[#This Row],[payment
date]]="",0,PropertyTaxAmount)</f>
        <v>375</v>
      </c>
      <c r="H70" s="14">
        <f ca="1">IF(Amortization[[#This Row],[payment
date]]="",0,Amortization[[#This Row],[interest]]+Amortization[[#This Row],[principal]]+Amortization[[#This Row],[property
tax]])</f>
        <v>3559.7835727340394</v>
      </c>
      <c r="I70" s="14">
        <f ca="1">IF(Amortization[[#This Row],[payment
date]]="",0,Amortization[[#This Row],[opening
balance]]-Amortization[[#This Row],[principal]])</f>
        <v>350635.87052691099</v>
      </c>
      <c r="J70" s="18">
        <f ca="1">IF(Amortization[[#This Row],[closing
balance]]&gt;0,LastRow-ROW(),0)</f>
        <v>233</v>
      </c>
    </row>
    <row r="71" spans="2:10" ht="15" customHeight="1" x14ac:dyDescent="0.25">
      <c r="B71" s="15">
        <f>ROWS($B$4:B71)</f>
        <v>68</v>
      </c>
      <c r="C71" s="20">
        <f ca="1">IF(ValuesEntered,IF(Amortization[[#This Row],['#]]&lt;=DurationOfLoan,IF(ROW()-ROW(Amortization[[#Headers],[payment
date]])=1,LoanStart,IF(I70&gt;0,EDATE(C70,1),"")),""),"")</f>
        <v>46222</v>
      </c>
      <c r="D71" s="14">
        <f ca="1">IF(ROW()-ROW(Amortization[[#Headers],[opening
balance]])=1,LoanAmount,IF(Amortization[[#This Row],[payment
date]]="",0,INDEX(Amortization[], ROW()-4,8)))</f>
        <v>350635.87052691099</v>
      </c>
      <c r="E71" s="14">
        <f ca="1">IF(ValuesEntered,IF(ROW()-ROW(Amortization[[#Headers],[interest]])=1,-IPMT(InterestRate/12,1,DurationOfLoan-ROWS($C$4:C71)+1,Amortization[[#This Row],[opening
balance]]),IFERROR(-IPMT(InterestRate/12,1,Amortization[[#This Row],['#
remaining]],D72),0)),0)</f>
        <v>2625.5752003053781</v>
      </c>
      <c r="F71" s="14">
        <f ca="1">IFERROR(IF(AND(ValuesEntered,Amortization[[#This Row],[payment
date]]&lt;&gt;""),-PPMT(InterestRate/12,1,DurationOfLoan-ROWS($C$4:C71)+1,Amortization[[#This Row],[opening
balance]]),""),0)</f>
        <v>559.17715286057353</v>
      </c>
      <c r="G71" s="14">
        <f ca="1">IF(Amortization[[#This Row],[payment
date]]="",0,PropertyTaxAmount)</f>
        <v>375</v>
      </c>
      <c r="H71" s="14">
        <f ca="1">IF(Amortization[[#This Row],[payment
date]]="",0,Amortization[[#This Row],[interest]]+Amortization[[#This Row],[principal]]+Amortization[[#This Row],[property
tax]])</f>
        <v>3559.7523531659517</v>
      </c>
      <c r="I71" s="14">
        <f ca="1">IF(Amortization[[#This Row],[payment
date]]="",0,Amortization[[#This Row],[opening
balance]]-Amortization[[#This Row],[principal]])</f>
        <v>350076.69337405043</v>
      </c>
      <c r="J71" s="18">
        <f ca="1">IF(Amortization[[#This Row],[closing
balance]]&gt;0,LastRow-ROW(),0)</f>
        <v>232</v>
      </c>
    </row>
    <row r="72" spans="2:10" ht="15" customHeight="1" x14ac:dyDescent="0.25">
      <c r="B72" s="15">
        <f>ROWS($B$4:B72)</f>
        <v>69</v>
      </c>
      <c r="C72" s="20">
        <f ca="1">IF(ValuesEntered,IF(Amortization[[#This Row],['#]]&lt;=DurationOfLoan,IF(ROW()-ROW(Amortization[[#Headers],[payment
date]])=1,LoanStart,IF(I71&gt;0,EDATE(C71,1),"")),""),"")</f>
        <v>46253</v>
      </c>
      <c r="D72" s="14">
        <f ca="1">IF(ROW()-ROW(Amortization[[#Headers],[opening
balance]])=1,LoanAmount,IF(Amortization[[#This Row],[payment
date]]="",0,INDEX(Amortization[], ROW()-4,8)))</f>
        <v>350076.69337405043</v>
      </c>
      <c r="E72" s="14">
        <f ca="1">IF(ValuesEntered,IF(ROW()-ROW(Amortization[[#Headers],[interest]])=1,-IPMT(InterestRate/12,1,DurationOfLoan-ROWS($C$4:C72)+1,Amortization[[#This Row],[opening
balance]]),IFERROR(-IPMT(InterestRate/12,1,Amortization[[#This Row],['#
remaining]],D73),0)),0)</f>
        <v>2621.3499179440755</v>
      </c>
      <c r="F72" s="14">
        <f ca="1">IFERROR(IF(AND(ValuesEntered,Amortization[[#This Row],[payment
date]]&lt;&gt;""),-PPMT(InterestRate/12,1,DurationOfLoan-ROWS($C$4:C72)+1,Amortization[[#This Row],[opening
balance]]),""),0)</f>
        <v>563.37098150702786</v>
      </c>
      <c r="G72" s="14">
        <f ca="1">IF(Amortization[[#This Row],[payment
date]]="",0,PropertyTaxAmount)</f>
        <v>375</v>
      </c>
      <c r="H72" s="14">
        <f ca="1">IF(Amortization[[#This Row],[payment
date]]="",0,Amortization[[#This Row],[interest]]+Amortization[[#This Row],[principal]]+Amortization[[#This Row],[property
tax]])</f>
        <v>3559.7208994511034</v>
      </c>
      <c r="I72" s="14">
        <f ca="1">IF(Amortization[[#This Row],[payment
date]]="",0,Amortization[[#This Row],[opening
balance]]-Amortization[[#This Row],[principal]])</f>
        <v>349513.32239254343</v>
      </c>
      <c r="J72" s="18">
        <f ca="1">IF(Amortization[[#This Row],[closing
balance]]&gt;0,LastRow-ROW(),0)</f>
        <v>231</v>
      </c>
    </row>
    <row r="73" spans="2:10" ht="15" customHeight="1" x14ac:dyDescent="0.25">
      <c r="B73" s="15">
        <f>ROWS($B$4:B73)</f>
        <v>70</v>
      </c>
      <c r="C73" s="20">
        <f ca="1">IF(ValuesEntered,IF(Amortization[[#This Row],['#]]&lt;=DurationOfLoan,IF(ROW()-ROW(Amortization[[#Headers],[payment
date]])=1,LoanStart,IF(I72&gt;0,EDATE(C72,1),"")),""),"")</f>
        <v>46284</v>
      </c>
      <c r="D73" s="14">
        <f ca="1">IF(ROW()-ROW(Amortization[[#Headers],[opening
balance]])=1,LoanAmount,IF(Amortization[[#This Row],[payment
date]]="",0,INDEX(Amortization[], ROW()-4,8)))</f>
        <v>349513.32239254343</v>
      </c>
      <c r="E73" s="14">
        <f ca="1">IF(ValuesEntered,IF(ROW()-ROW(Amortization[[#Headers],[interest]])=1,-IPMT(InterestRate/12,1,DurationOfLoan-ROWS($C$4:C73)+1,Amortization[[#This Row],[opening
balance]]),IFERROR(-IPMT(InterestRate/12,1,Amortization[[#This Row],['#
remaining]],D74),0)),0)</f>
        <v>2617.0929459650633</v>
      </c>
      <c r="F73" s="14">
        <f ca="1">IFERROR(IF(AND(ValuesEntered,Amortization[[#This Row],[payment
date]]&lt;&gt;""),-PPMT(InterestRate/12,1,DurationOfLoan-ROWS($C$4:C73)+1,Amortization[[#This Row],[opening
balance]]),""),0)</f>
        <v>567.59626386833065</v>
      </c>
      <c r="G73" s="14">
        <f ca="1">IF(Amortization[[#This Row],[payment
date]]="",0,PropertyTaxAmount)</f>
        <v>375</v>
      </c>
      <c r="H73" s="14">
        <f ca="1">IF(Amortization[[#This Row],[payment
date]]="",0,Amortization[[#This Row],[interest]]+Amortization[[#This Row],[principal]]+Amortization[[#This Row],[property
tax]])</f>
        <v>3559.6892098333938</v>
      </c>
      <c r="I73" s="14">
        <f ca="1">IF(Amortization[[#This Row],[payment
date]]="",0,Amortization[[#This Row],[opening
balance]]-Amortization[[#This Row],[principal]])</f>
        <v>348945.7261286751</v>
      </c>
      <c r="J73" s="18">
        <f ca="1">IF(Amortization[[#This Row],[closing
balance]]&gt;0,LastRow-ROW(),0)</f>
        <v>230</v>
      </c>
    </row>
    <row r="74" spans="2:10" ht="15" customHeight="1" x14ac:dyDescent="0.25">
      <c r="B74" s="15">
        <f>ROWS($B$4:B74)</f>
        <v>71</v>
      </c>
      <c r="C74" s="20">
        <f ca="1">IF(ValuesEntered,IF(Amortization[[#This Row],['#]]&lt;=DurationOfLoan,IF(ROW()-ROW(Amortization[[#Headers],[payment
date]])=1,LoanStart,IF(I73&gt;0,EDATE(C73,1),"")),""),"")</f>
        <v>46314</v>
      </c>
      <c r="D74" s="14">
        <f ca="1">IF(ROW()-ROW(Amortization[[#Headers],[opening
balance]])=1,LoanAmount,IF(Amortization[[#This Row],[payment
date]]="",0,INDEX(Amortization[], ROW()-4,8)))</f>
        <v>348945.7261286751</v>
      </c>
      <c r="E74" s="14">
        <f ca="1">IF(ValuesEntered,IF(ROW()-ROW(Amortization[[#Headers],[interest]])=1,-IPMT(InterestRate/12,1,DurationOfLoan-ROWS($C$4:C74)+1,Amortization[[#This Row],[opening
balance]]),IFERROR(-IPMT(InterestRate/12,1,Amortization[[#This Row],['#
remaining]],D75),0)),0)</f>
        <v>2612.8040466962084</v>
      </c>
      <c r="F74" s="14">
        <f ca="1">IFERROR(IF(AND(ValuesEntered,Amortization[[#This Row],[payment
date]]&lt;&gt;""),-PPMT(InterestRate/12,1,DurationOfLoan-ROWS($C$4:C74)+1,Amortization[[#This Row],[opening
balance]]),""),0)</f>
        <v>571.85323584734317</v>
      </c>
      <c r="G74" s="14">
        <f ca="1">IF(Amortization[[#This Row],[payment
date]]="",0,PropertyTaxAmount)</f>
        <v>375</v>
      </c>
      <c r="H74" s="14">
        <f ca="1">IF(Amortization[[#This Row],[payment
date]]="",0,Amortization[[#This Row],[interest]]+Amortization[[#This Row],[principal]]+Amortization[[#This Row],[property
tax]])</f>
        <v>3559.6572825435514</v>
      </c>
      <c r="I74" s="14">
        <f ca="1">IF(Amortization[[#This Row],[payment
date]]="",0,Amortization[[#This Row],[opening
balance]]-Amortization[[#This Row],[principal]])</f>
        <v>348373.87289282779</v>
      </c>
      <c r="J74" s="18">
        <f ca="1">IF(Amortization[[#This Row],[closing
balance]]&gt;0,LastRow-ROW(),0)</f>
        <v>229</v>
      </c>
    </row>
    <row r="75" spans="2:10" ht="15" customHeight="1" x14ac:dyDescent="0.25">
      <c r="B75" s="15">
        <f>ROWS($B$4:B75)</f>
        <v>72</v>
      </c>
      <c r="C75" s="20">
        <f ca="1">IF(ValuesEntered,IF(Amortization[[#This Row],['#]]&lt;=DurationOfLoan,IF(ROW()-ROW(Amortization[[#Headers],[payment
date]])=1,LoanStart,IF(I74&gt;0,EDATE(C74,1),"")),""),"")</f>
        <v>46345</v>
      </c>
      <c r="D75" s="14">
        <f ca="1">IF(ROW()-ROW(Amortization[[#Headers],[opening
balance]])=1,LoanAmount,IF(Amortization[[#This Row],[payment
date]]="",0,INDEX(Amortization[], ROW()-4,8)))</f>
        <v>348373.87289282779</v>
      </c>
      <c r="E75" s="14">
        <f ca="1">IF(ValuesEntered,IF(ROW()-ROW(Amortization[[#Headers],[interest]])=1,-IPMT(InterestRate/12,1,DurationOfLoan-ROWS($C$4:C75)+1,Amortization[[#This Row],[opening
balance]]),IFERROR(-IPMT(InterestRate/12,1,Amortization[[#This Row],['#
remaining]],D76),0)),0)</f>
        <v>2608.4829806828366</v>
      </c>
      <c r="F75" s="14">
        <f ca="1">IFERROR(IF(AND(ValuesEntered,Amortization[[#This Row],[payment
date]]&lt;&gt;""),-PPMT(InterestRate/12,1,DurationOfLoan-ROWS($C$4:C75)+1,Amortization[[#This Row],[opening
balance]]),""),0)</f>
        <v>576.14213511619823</v>
      </c>
      <c r="G75" s="14">
        <f ca="1">IF(Amortization[[#This Row],[payment
date]]="",0,PropertyTaxAmount)</f>
        <v>375</v>
      </c>
      <c r="H75" s="14">
        <f ca="1">IF(Amortization[[#This Row],[payment
date]]="",0,Amortization[[#This Row],[interest]]+Amortization[[#This Row],[principal]]+Amortization[[#This Row],[property
tax]])</f>
        <v>3559.6251157990346</v>
      </c>
      <c r="I75" s="14">
        <f ca="1">IF(Amortization[[#This Row],[payment
date]]="",0,Amortization[[#This Row],[opening
balance]]-Amortization[[#This Row],[principal]])</f>
        <v>347797.73075771157</v>
      </c>
      <c r="J75" s="18">
        <f ca="1">IF(Amortization[[#This Row],[closing
balance]]&gt;0,LastRow-ROW(),0)</f>
        <v>228</v>
      </c>
    </row>
    <row r="76" spans="2:10" ht="15" customHeight="1" x14ac:dyDescent="0.25">
      <c r="B76" s="15">
        <f>ROWS($B$4:B76)</f>
        <v>73</v>
      </c>
      <c r="C76" s="20">
        <f ca="1">IF(ValuesEntered,IF(Amortization[[#This Row],['#]]&lt;=DurationOfLoan,IF(ROW()-ROW(Amortization[[#Headers],[payment
date]])=1,LoanStart,IF(I75&gt;0,EDATE(C75,1),"")),""),"")</f>
        <v>46375</v>
      </c>
      <c r="D76" s="14">
        <f ca="1">IF(ROW()-ROW(Amortization[[#Headers],[opening
balance]])=1,LoanAmount,IF(Amortization[[#This Row],[payment
date]]="",0,INDEX(Amortization[], ROW()-4,8)))</f>
        <v>347797.73075771157</v>
      </c>
      <c r="E76" s="14">
        <f ca="1">IF(ValuesEntered,IF(ROW()-ROW(Amortization[[#Headers],[interest]])=1,-IPMT(InterestRate/12,1,DurationOfLoan-ROWS($C$4:C76)+1,Amortization[[#This Row],[opening
balance]]),IFERROR(-IPMT(InterestRate/12,1,Amortization[[#This Row],['#
remaining]],D77),0)),0)</f>
        <v>2604.1295066743651</v>
      </c>
      <c r="F76" s="14">
        <f ca="1">IFERROR(IF(AND(ValuesEntered,Amortization[[#This Row],[payment
date]]&lt;&gt;""),-PPMT(InterestRate/12,1,DurationOfLoan-ROWS($C$4:C76)+1,Amortization[[#This Row],[opening
balance]]),""),0)</f>
        <v>580.4632011295696</v>
      </c>
      <c r="G76" s="14">
        <f ca="1">IF(Amortization[[#This Row],[payment
date]]="",0,PropertyTaxAmount)</f>
        <v>375</v>
      </c>
      <c r="H76" s="14">
        <f ca="1">IF(Amortization[[#This Row],[payment
date]]="",0,Amortization[[#This Row],[interest]]+Amortization[[#This Row],[principal]]+Amortization[[#This Row],[property
tax]])</f>
        <v>3559.5927078039349</v>
      </c>
      <c r="I76" s="14">
        <f ca="1">IF(Amortization[[#This Row],[payment
date]]="",0,Amortization[[#This Row],[opening
balance]]-Amortization[[#This Row],[principal]])</f>
        <v>347217.267556582</v>
      </c>
      <c r="J76" s="18">
        <f ca="1">IF(Amortization[[#This Row],[closing
balance]]&gt;0,LastRow-ROW(),0)</f>
        <v>227</v>
      </c>
    </row>
    <row r="77" spans="2:10" ht="15" customHeight="1" x14ac:dyDescent="0.25">
      <c r="B77" s="15">
        <f>ROWS($B$4:B77)</f>
        <v>74</v>
      </c>
      <c r="C77" s="20">
        <f ca="1">IF(ValuesEntered,IF(Amortization[[#This Row],['#]]&lt;=DurationOfLoan,IF(ROW()-ROW(Amortization[[#Headers],[payment
date]])=1,LoanStart,IF(I76&gt;0,EDATE(C76,1),"")),""),"")</f>
        <v>46406</v>
      </c>
      <c r="D77" s="14">
        <f ca="1">IF(ROW()-ROW(Amortization[[#Headers],[opening
balance]])=1,LoanAmount,IF(Amortization[[#This Row],[payment
date]]="",0,INDEX(Amortization[], ROW()-4,8)))</f>
        <v>347217.267556582</v>
      </c>
      <c r="E77" s="14">
        <f ca="1">IF(ValuesEntered,IF(ROW()-ROW(Amortization[[#Headers],[interest]])=1,-IPMT(InterestRate/12,1,DurationOfLoan-ROWS($C$4:C77)+1,Amortization[[#This Row],[opening
balance]]),IFERROR(-IPMT(InterestRate/12,1,Amortization[[#This Row],['#
remaining]],D78),0)),0)</f>
        <v>2599.7433816108296</v>
      </c>
      <c r="F77" s="14">
        <f ca="1">IFERROR(IF(AND(ValuesEntered,Amortization[[#This Row],[payment
date]]&lt;&gt;""),-PPMT(InterestRate/12,1,DurationOfLoan-ROWS($C$4:C77)+1,Amortization[[#This Row],[opening
balance]]),""),0)</f>
        <v>584.81667513804143</v>
      </c>
      <c r="G77" s="14">
        <f ca="1">IF(Amortization[[#This Row],[payment
date]]="",0,PropertyTaxAmount)</f>
        <v>375</v>
      </c>
      <c r="H77" s="14">
        <f ca="1">IF(Amortization[[#This Row],[payment
date]]="",0,Amortization[[#This Row],[interest]]+Amortization[[#This Row],[principal]]+Amortization[[#This Row],[property
tax]])</f>
        <v>3559.5600567488709</v>
      </c>
      <c r="I77" s="14">
        <f ca="1">IF(Amortization[[#This Row],[payment
date]]="",0,Amortization[[#This Row],[opening
balance]]-Amortization[[#This Row],[principal]])</f>
        <v>346632.45088144398</v>
      </c>
      <c r="J77" s="18">
        <f ca="1">IF(Amortization[[#This Row],[closing
balance]]&gt;0,LastRow-ROW(),0)</f>
        <v>226</v>
      </c>
    </row>
    <row r="78" spans="2:10" ht="15" customHeight="1" x14ac:dyDescent="0.25">
      <c r="B78" s="15">
        <f>ROWS($B$4:B78)</f>
        <v>75</v>
      </c>
      <c r="C78" s="20">
        <f ca="1">IF(ValuesEntered,IF(Amortization[[#This Row],['#]]&lt;=DurationOfLoan,IF(ROW()-ROW(Amortization[[#Headers],[payment
date]])=1,LoanStart,IF(I77&gt;0,EDATE(C77,1),"")),""),"")</f>
        <v>46437</v>
      </c>
      <c r="D78" s="14">
        <f ca="1">IF(ROW()-ROW(Amortization[[#Headers],[opening
balance]])=1,LoanAmount,IF(Amortization[[#This Row],[payment
date]]="",0,INDEX(Amortization[], ROW()-4,8)))</f>
        <v>346632.45088144398</v>
      </c>
      <c r="E78" s="14">
        <f ca="1">IF(ValuesEntered,IF(ROW()-ROW(Amortization[[#Headers],[interest]])=1,-IPMT(InterestRate/12,1,DurationOfLoan-ROWS($C$4:C78)+1,Amortization[[#This Row],[opening
balance]]),IFERROR(-IPMT(InterestRate/12,1,Amortization[[#This Row],['#
remaining]],D79),0)),0)</f>
        <v>2595.3243606093179</v>
      </c>
      <c r="F78" s="14">
        <f ca="1">IFERROR(IF(AND(ValuesEntered,Amortization[[#This Row],[payment
date]]&lt;&gt;""),-PPMT(InterestRate/12,1,DurationOfLoan-ROWS($C$4:C78)+1,Amortization[[#This Row],[opening
balance]]),""),0)</f>
        <v>589.20280020157691</v>
      </c>
      <c r="G78" s="14">
        <f ca="1">IF(Amortization[[#This Row],[payment
date]]="",0,PropertyTaxAmount)</f>
        <v>375</v>
      </c>
      <c r="H78" s="14">
        <f ca="1">IF(Amortization[[#This Row],[payment
date]]="",0,Amortization[[#This Row],[interest]]+Amortization[[#This Row],[principal]]+Amortization[[#This Row],[property
tax]])</f>
        <v>3559.5271608108947</v>
      </c>
      <c r="I78" s="14">
        <f ca="1">IF(Amortization[[#This Row],[payment
date]]="",0,Amortization[[#This Row],[opening
balance]]-Amortization[[#This Row],[principal]])</f>
        <v>346043.24808124237</v>
      </c>
      <c r="J78" s="18">
        <f ca="1">IF(Amortization[[#This Row],[closing
balance]]&gt;0,LastRow-ROW(),0)</f>
        <v>225</v>
      </c>
    </row>
    <row r="79" spans="2:10" ht="15" customHeight="1" x14ac:dyDescent="0.25">
      <c r="B79" s="15">
        <f>ROWS($B$4:B79)</f>
        <v>76</v>
      </c>
      <c r="C79" s="20">
        <f ca="1">IF(ValuesEntered,IF(Amortization[[#This Row],['#]]&lt;=DurationOfLoan,IF(ROW()-ROW(Amortization[[#Headers],[payment
date]])=1,LoanStart,IF(I78&gt;0,EDATE(C78,1),"")),""),"")</f>
        <v>46465</v>
      </c>
      <c r="D79" s="14">
        <f ca="1">IF(ROW()-ROW(Amortization[[#Headers],[opening
balance]])=1,LoanAmount,IF(Amortization[[#This Row],[payment
date]]="",0,INDEX(Amortization[], ROW()-4,8)))</f>
        <v>346043.24808124237</v>
      </c>
      <c r="E79" s="14">
        <f ca="1">IF(ValuesEntered,IF(ROW()-ROW(Amortization[[#Headers],[interest]])=1,-IPMT(InterestRate/12,1,DurationOfLoan-ROWS($C$4:C79)+1,Amortization[[#This Row],[opening
balance]]),IFERROR(-IPMT(InterestRate/12,1,Amortization[[#This Row],['#
remaining]],D80),0)),0)</f>
        <v>2590.8721969502944</v>
      </c>
      <c r="F79" s="14">
        <f ca="1">IFERROR(IF(AND(ValuesEntered,Amortization[[#This Row],[payment
date]]&lt;&gt;""),-PPMT(InterestRate/12,1,DurationOfLoan-ROWS($C$4:C79)+1,Amortization[[#This Row],[opening
balance]]),""),0)</f>
        <v>593.62182120308864</v>
      </c>
      <c r="G79" s="14">
        <f ca="1">IF(Amortization[[#This Row],[payment
date]]="",0,PropertyTaxAmount)</f>
        <v>375</v>
      </c>
      <c r="H79" s="14">
        <f ca="1">IF(Amortization[[#This Row],[payment
date]]="",0,Amortization[[#This Row],[interest]]+Amortization[[#This Row],[principal]]+Amortization[[#This Row],[property
tax]])</f>
        <v>3559.494018153383</v>
      </c>
      <c r="I79" s="14">
        <f ca="1">IF(Amortization[[#This Row],[payment
date]]="",0,Amortization[[#This Row],[opening
balance]]-Amortization[[#This Row],[principal]])</f>
        <v>345449.62626003928</v>
      </c>
      <c r="J79" s="18">
        <f ca="1">IF(Amortization[[#This Row],[closing
balance]]&gt;0,LastRow-ROW(),0)</f>
        <v>224</v>
      </c>
    </row>
    <row r="80" spans="2:10" ht="15" customHeight="1" x14ac:dyDescent="0.25">
      <c r="B80" s="15">
        <f>ROWS($B$4:B80)</f>
        <v>77</v>
      </c>
      <c r="C80" s="20">
        <f ca="1">IF(ValuesEntered,IF(Amortization[[#This Row],['#]]&lt;=DurationOfLoan,IF(ROW()-ROW(Amortization[[#Headers],[payment
date]])=1,LoanStart,IF(I79&gt;0,EDATE(C79,1),"")),""),"")</f>
        <v>46496</v>
      </c>
      <c r="D80" s="14">
        <f ca="1">IF(ROW()-ROW(Amortization[[#Headers],[opening
balance]])=1,LoanAmount,IF(Amortization[[#This Row],[payment
date]]="",0,INDEX(Amortization[], ROW()-4,8)))</f>
        <v>345449.62626003928</v>
      </c>
      <c r="E80" s="14">
        <f ca="1">IF(ValuesEntered,IF(ROW()-ROW(Amortization[[#Headers],[interest]])=1,-IPMT(InterestRate/12,1,DurationOfLoan-ROWS($C$4:C80)+1,Amortization[[#This Row],[opening
balance]]),IFERROR(-IPMT(InterestRate/12,1,Amortization[[#This Row],['#
remaining]],D81),0)),0)</f>
        <v>2586.3866420638287</v>
      </c>
      <c r="F80" s="14">
        <f ca="1">IFERROR(IF(AND(ValuesEntered,Amortization[[#This Row],[payment
date]]&lt;&gt;""),-PPMT(InterestRate/12,1,DurationOfLoan-ROWS($C$4:C80)+1,Amortization[[#This Row],[opening
balance]]),""),0)</f>
        <v>598.07398486211162</v>
      </c>
      <c r="G80" s="14">
        <f ca="1">IF(Amortization[[#This Row],[payment
date]]="",0,PropertyTaxAmount)</f>
        <v>375</v>
      </c>
      <c r="H80" s="14">
        <f ca="1">IF(Amortization[[#This Row],[payment
date]]="",0,Amortization[[#This Row],[interest]]+Amortization[[#This Row],[principal]]+Amortization[[#This Row],[property
tax]])</f>
        <v>3559.4606269259402</v>
      </c>
      <c r="I80" s="14">
        <f ca="1">IF(Amortization[[#This Row],[payment
date]]="",0,Amortization[[#This Row],[opening
balance]]-Amortization[[#This Row],[principal]])</f>
        <v>344851.55227517715</v>
      </c>
      <c r="J80" s="18">
        <f ca="1">IF(Amortization[[#This Row],[closing
balance]]&gt;0,LastRow-ROW(),0)</f>
        <v>223</v>
      </c>
    </row>
    <row r="81" spans="2:10" ht="15" customHeight="1" x14ac:dyDescent="0.25">
      <c r="B81" s="15">
        <f>ROWS($B$4:B81)</f>
        <v>78</v>
      </c>
      <c r="C81" s="20">
        <f ca="1">IF(ValuesEntered,IF(Amortization[[#This Row],['#]]&lt;=DurationOfLoan,IF(ROW()-ROW(Amortization[[#Headers],[payment
date]])=1,LoanStart,IF(I80&gt;0,EDATE(C80,1),"")),""),"")</f>
        <v>46526</v>
      </c>
      <c r="D81" s="14">
        <f ca="1">IF(ROW()-ROW(Amortization[[#Headers],[opening
balance]])=1,LoanAmount,IF(Amortization[[#This Row],[payment
date]]="",0,INDEX(Amortization[], ROW()-4,8)))</f>
        <v>344851.55227517715</v>
      </c>
      <c r="E81" s="14">
        <f ca="1">IF(ValuesEntered,IF(ROW()-ROW(Amortization[[#Headers],[interest]])=1,-IPMT(InterestRate/12,1,DurationOfLoan-ROWS($C$4:C81)+1,Amortization[[#This Row],[opening
balance]]),IFERROR(-IPMT(InterestRate/12,1,Amortization[[#This Row],['#
remaining]],D82),0)),0)</f>
        <v>2581.8674455157143</v>
      </c>
      <c r="F81" s="14">
        <f ca="1">IFERROR(IF(AND(ValuesEntered,Amortization[[#This Row],[payment
date]]&lt;&gt;""),-PPMT(InterestRate/12,1,DurationOfLoan-ROWS($C$4:C81)+1,Amortization[[#This Row],[opening
balance]]),""),0)</f>
        <v>602.55953974857732</v>
      </c>
      <c r="G81" s="14">
        <f ca="1">IF(Amortization[[#This Row],[payment
date]]="",0,PropertyTaxAmount)</f>
        <v>375</v>
      </c>
      <c r="H81" s="14">
        <f ca="1">IF(Amortization[[#This Row],[payment
date]]="",0,Amortization[[#This Row],[interest]]+Amortization[[#This Row],[principal]]+Amortization[[#This Row],[property
tax]])</f>
        <v>3559.4269852642915</v>
      </c>
      <c r="I81" s="14">
        <f ca="1">IF(Amortization[[#This Row],[payment
date]]="",0,Amortization[[#This Row],[opening
balance]]-Amortization[[#This Row],[principal]])</f>
        <v>344248.99273542856</v>
      </c>
      <c r="J81" s="18">
        <f ca="1">IF(Amortization[[#This Row],[closing
balance]]&gt;0,LastRow-ROW(),0)</f>
        <v>222</v>
      </c>
    </row>
    <row r="82" spans="2:10" ht="15" customHeight="1" x14ac:dyDescent="0.25">
      <c r="B82" s="15">
        <f>ROWS($B$4:B82)</f>
        <v>79</v>
      </c>
      <c r="C82" s="20">
        <f ca="1">IF(ValuesEntered,IF(Amortization[[#This Row],['#]]&lt;=DurationOfLoan,IF(ROW()-ROW(Amortization[[#Headers],[payment
date]])=1,LoanStart,IF(I81&gt;0,EDATE(C81,1),"")),""),"")</f>
        <v>46557</v>
      </c>
      <c r="D82" s="14">
        <f ca="1">IF(ROW()-ROW(Amortization[[#Headers],[opening
balance]])=1,LoanAmount,IF(Amortization[[#This Row],[payment
date]]="",0,INDEX(Amortization[], ROW()-4,8)))</f>
        <v>344248.99273542856</v>
      </c>
      <c r="E82" s="14">
        <f ca="1">IF(ValuesEntered,IF(ROW()-ROW(Amortization[[#Headers],[interest]])=1,-IPMT(InterestRate/12,1,DurationOfLoan-ROWS($C$4:C82)+1,Amortization[[#This Row],[opening
balance]]),IFERROR(-IPMT(InterestRate/12,1,Amortization[[#This Row],['#
remaining]],D83),0)),0)</f>
        <v>2577.3143549934889</v>
      </c>
      <c r="F82" s="14">
        <f ca="1">IFERROR(IF(AND(ValuesEntered,Amortization[[#This Row],[payment
date]]&lt;&gt;""),-PPMT(InterestRate/12,1,DurationOfLoan-ROWS($C$4:C82)+1,Amortization[[#This Row],[opening
balance]]),""),0)</f>
        <v>607.07873629669177</v>
      </c>
      <c r="G82" s="14">
        <f ca="1">IF(Amortization[[#This Row],[payment
date]]="",0,PropertyTaxAmount)</f>
        <v>375</v>
      </c>
      <c r="H82" s="14">
        <f ca="1">IF(Amortization[[#This Row],[payment
date]]="",0,Amortization[[#This Row],[interest]]+Amortization[[#This Row],[principal]]+Amortization[[#This Row],[property
tax]])</f>
        <v>3559.3930912901806</v>
      </c>
      <c r="I82" s="14">
        <f ca="1">IF(Amortization[[#This Row],[payment
date]]="",0,Amortization[[#This Row],[opening
balance]]-Amortization[[#This Row],[principal]])</f>
        <v>343641.91399913188</v>
      </c>
      <c r="J82" s="18">
        <f ca="1">IF(Amortization[[#This Row],[closing
balance]]&gt;0,LastRow-ROW(),0)</f>
        <v>221</v>
      </c>
    </row>
    <row r="83" spans="2:10" ht="15" customHeight="1" x14ac:dyDescent="0.25">
      <c r="B83" s="15">
        <f>ROWS($B$4:B83)</f>
        <v>80</v>
      </c>
      <c r="C83" s="20">
        <f ca="1">IF(ValuesEntered,IF(Amortization[[#This Row],['#]]&lt;=DurationOfLoan,IF(ROW()-ROW(Amortization[[#Headers],[payment
date]])=1,LoanStart,IF(I82&gt;0,EDATE(C82,1),"")),""),"")</f>
        <v>46587</v>
      </c>
      <c r="D83" s="14">
        <f ca="1">IF(ROW()-ROW(Amortization[[#Headers],[opening
balance]])=1,LoanAmount,IF(Amortization[[#This Row],[payment
date]]="",0,INDEX(Amortization[], ROW()-4,8)))</f>
        <v>343641.91399913188</v>
      </c>
      <c r="E83" s="14">
        <f ca="1">IF(ValuesEntered,IF(ROW()-ROW(Amortization[[#Headers],[interest]])=1,-IPMT(InterestRate/12,1,DurationOfLoan-ROWS($C$4:C83)+1,Amortization[[#This Row],[opening
balance]]),IFERROR(-IPMT(InterestRate/12,1,Amortization[[#This Row],['#
remaining]],D84),0)),0)</f>
        <v>2572.7271162923471</v>
      </c>
      <c r="F83" s="14">
        <f ca="1">IFERROR(IF(AND(ValuesEntered,Amortization[[#This Row],[payment
date]]&lt;&gt;""),-PPMT(InterestRate/12,1,DurationOfLoan-ROWS($C$4:C83)+1,Amortization[[#This Row],[opening
balance]]),""),0)</f>
        <v>611.63182681891703</v>
      </c>
      <c r="G83" s="14">
        <f ca="1">IF(Amortization[[#This Row],[payment
date]]="",0,PropertyTaxAmount)</f>
        <v>375</v>
      </c>
      <c r="H83" s="14">
        <f ca="1">IF(Amortization[[#This Row],[payment
date]]="",0,Amortization[[#This Row],[interest]]+Amortization[[#This Row],[principal]]+Amortization[[#This Row],[property
tax]])</f>
        <v>3559.3589431112641</v>
      </c>
      <c r="I83" s="14">
        <f ca="1">IF(Amortization[[#This Row],[payment
date]]="",0,Amortization[[#This Row],[opening
balance]]-Amortization[[#This Row],[principal]])</f>
        <v>343030.28217231296</v>
      </c>
      <c r="J83" s="18">
        <f ca="1">IF(Amortization[[#This Row],[closing
balance]]&gt;0,LastRow-ROW(),0)</f>
        <v>220</v>
      </c>
    </row>
    <row r="84" spans="2:10" ht="15" customHeight="1" x14ac:dyDescent="0.25">
      <c r="B84" s="15">
        <f>ROWS($B$4:B84)</f>
        <v>81</v>
      </c>
      <c r="C84" s="20">
        <f ca="1">IF(ValuesEntered,IF(Amortization[[#This Row],['#]]&lt;=DurationOfLoan,IF(ROW()-ROW(Amortization[[#Headers],[payment
date]])=1,LoanStart,IF(I83&gt;0,EDATE(C83,1),"")),""),"")</f>
        <v>46618</v>
      </c>
      <c r="D84" s="14">
        <f ca="1">IF(ROW()-ROW(Amortization[[#Headers],[opening
balance]])=1,LoanAmount,IF(Amortization[[#This Row],[payment
date]]="",0,INDEX(Amortization[], ROW()-4,8)))</f>
        <v>343030.28217231296</v>
      </c>
      <c r="E84" s="14">
        <f ca="1">IF(ValuesEntered,IF(ROW()-ROW(Amortization[[#Headers],[interest]])=1,-IPMT(InterestRate/12,1,DurationOfLoan-ROWS($C$4:C84)+1,Amortization[[#This Row],[opening
balance]]),IFERROR(-IPMT(InterestRate/12,1,Amortization[[#This Row],['#
remaining]],D85),0)),0)</f>
        <v>2568.1054733009469</v>
      </c>
      <c r="F84" s="14">
        <f ca="1">IFERROR(IF(AND(ValuesEntered,Amortization[[#This Row],[payment
date]]&lt;&gt;""),-PPMT(InterestRate/12,1,DurationOfLoan-ROWS($C$4:C84)+1,Amortization[[#This Row],[opening
balance]]),""),0)</f>
        <v>616.21906552005873</v>
      </c>
      <c r="G84" s="14">
        <f ca="1">IF(Amortization[[#This Row],[payment
date]]="",0,PropertyTaxAmount)</f>
        <v>375</v>
      </c>
      <c r="H84" s="14">
        <f ca="1">IF(Amortization[[#This Row],[payment
date]]="",0,Amortization[[#This Row],[interest]]+Amortization[[#This Row],[principal]]+Amortization[[#This Row],[property
tax]])</f>
        <v>3559.3245388210057</v>
      </c>
      <c r="I84" s="14">
        <f ca="1">IF(Amortization[[#This Row],[payment
date]]="",0,Amortization[[#This Row],[opening
balance]]-Amortization[[#This Row],[principal]])</f>
        <v>342414.06310679292</v>
      </c>
      <c r="J84" s="18">
        <f ca="1">IF(Amortization[[#This Row],[closing
balance]]&gt;0,LastRow-ROW(),0)</f>
        <v>219</v>
      </c>
    </row>
    <row r="85" spans="2:10" ht="15" customHeight="1" x14ac:dyDescent="0.25">
      <c r="B85" s="15">
        <f>ROWS($B$4:B85)</f>
        <v>82</v>
      </c>
      <c r="C85" s="20">
        <f ca="1">IF(ValuesEntered,IF(Amortization[[#This Row],['#]]&lt;=DurationOfLoan,IF(ROW()-ROW(Amortization[[#Headers],[payment
date]])=1,LoanStart,IF(I84&gt;0,EDATE(C84,1),"")),""),"")</f>
        <v>46649</v>
      </c>
      <c r="D85" s="14">
        <f ca="1">IF(ROW()-ROW(Amortization[[#Headers],[opening
balance]])=1,LoanAmount,IF(Amortization[[#This Row],[payment
date]]="",0,INDEX(Amortization[], ROW()-4,8)))</f>
        <v>342414.06310679292</v>
      </c>
      <c r="E85" s="14">
        <f ca="1">IF(ValuesEntered,IF(ROW()-ROW(Amortization[[#Headers],[interest]])=1,-IPMT(InterestRate/12,1,DurationOfLoan-ROWS($C$4:C85)+1,Amortization[[#This Row],[opening
balance]]),IFERROR(-IPMT(InterestRate/12,1,Amortization[[#This Row],['#
remaining]],D86),0)),0)</f>
        <v>2563.4491679871107</v>
      </c>
      <c r="F85" s="14">
        <f ca="1">IFERROR(IF(AND(ValuesEntered,Amortization[[#This Row],[payment
date]]&lt;&gt;""),-PPMT(InterestRate/12,1,DurationOfLoan-ROWS($C$4:C85)+1,Amortization[[#This Row],[opening
balance]]),""),0)</f>
        <v>620.8407085114593</v>
      </c>
      <c r="G85" s="14">
        <f ca="1">IF(Amortization[[#This Row],[payment
date]]="",0,PropertyTaxAmount)</f>
        <v>375</v>
      </c>
      <c r="H85" s="14">
        <f ca="1">IF(Amortization[[#This Row],[payment
date]]="",0,Amortization[[#This Row],[interest]]+Amortization[[#This Row],[principal]]+Amortization[[#This Row],[property
tax]])</f>
        <v>3559.2898764985703</v>
      </c>
      <c r="I85" s="14">
        <f ca="1">IF(Amortization[[#This Row],[payment
date]]="",0,Amortization[[#This Row],[opening
balance]]-Amortization[[#This Row],[principal]])</f>
        <v>341793.22239828145</v>
      </c>
      <c r="J85" s="18">
        <f ca="1">IF(Amortization[[#This Row],[closing
balance]]&gt;0,LastRow-ROW(),0)</f>
        <v>218</v>
      </c>
    </row>
    <row r="86" spans="2:10" ht="15" customHeight="1" x14ac:dyDescent="0.25">
      <c r="B86" s="15">
        <f>ROWS($B$4:B86)</f>
        <v>83</v>
      </c>
      <c r="C86" s="20">
        <f ca="1">IF(ValuesEntered,IF(Amortization[[#This Row],['#]]&lt;=DurationOfLoan,IF(ROW()-ROW(Amortization[[#Headers],[payment
date]])=1,LoanStart,IF(I85&gt;0,EDATE(C85,1),"")),""),"")</f>
        <v>46679</v>
      </c>
      <c r="D86" s="14">
        <f ca="1">IF(ROW()-ROW(Amortization[[#Headers],[opening
balance]])=1,LoanAmount,IF(Amortization[[#This Row],[payment
date]]="",0,INDEX(Amortization[], ROW()-4,8)))</f>
        <v>341793.22239828145</v>
      </c>
      <c r="E86" s="14">
        <f ca="1">IF(ValuesEntered,IF(ROW()-ROW(Amortization[[#Headers],[interest]])=1,-IPMT(InterestRate/12,1,DurationOfLoan-ROWS($C$4:C86)+1,Amortization[[#This Row],[opening
balance]]),IFERROR(-IPMT(InterestRate/12,1,Amortization[[#This Row],['#
remaining]],D87),0)),0)</f>
        <v>2558.7579403834211</v>
      </c>
      <c r="F86" s="14">
        <f ca="1">IFERROR(IF(AND(ValuesEntered,Amortization[[#This Row],[payment
date]]&lt;&gt;""),-PPMT(InterestRate/12,1,DurationOfLoan-ROWS($C$4:C86)+1,Amortization[[#This Row],[opening
balance]]),""),0)</f>
        <v>625.49701382529543</v>
      </c>
      <c r="G86" s="14">
        <f ca="1">IF(Amortization[[#This Row],[payment
date]]="",0,PropertyTaxAmount)</f>
        <v>375</v>
      </c>
      <c r="H86" s="14">
        <f ca="1">IF(Amortization[[#This Row],[payment
date]]="",0,Amortization[[#This Row],[interest]]+Amortization[[#This Row],[principal]]+Amortization[[#This Row],[property
tax]])</f>
        <v>3559.2549542087163</v>
      </c>
      <c r="I86" s="14">
        <f ca="1">IF(Amortization[[#This Row],[payment
date]]="",0,Amortization[[#This Row],[opening
balance]]-Amortization[[#This Row],[principal]])</f>
        <v>341167.72538445616</v>
      </c>
      <c r="J86" s="18">
        <f ca="1">IF(Amortization[[#This Row],[closing
balance]]&gt;0,LastRow-ROW(),0)</f>
        <v>217</v>
      </c>
    </row>
    <row r="87" spans="2:10" ht="15" customHeight="1" x14ac:dyDescent="0.25">
      <c r="B87" s="15">
        <f>ROWS($B$4:B87)</f>
        <v>84</v>
      </c>
      <c r="C87" s="20">
        <f ca="1">IF(ValuesEntered,IF(Amortization[[#This Row],['#]]&lt;=DurationOfLoan,IF(ROW()-ROW(Amortization[[#Headers],[payment
date]])=1,LoanStart,IF(I86&gt;0,EDATE(C86,1),"")),""),"")</f>
        <v>46710</v>
      </c>
      <c r="D87" s="14">
        <f ca="1">IF(ROW()-ROW(Amortization[[#Headers],[opening
balance]])=1,LoanAmount,IF(Amortization[[#This Row],[payment
date]]="",0,INDEX(Amortization[], ROW()-4,8)))</f>
        <v>341167.72538445616</v>
      </c>
      <c r="E87" s="14">
        <f ca="1">IF(ValuesEntered,IF(ROW()-ROW(Amortization[[#Headers],[interest]])=1,-IPMT(InterestRate/12,1,DurationOfLoan-ROWS($C$4:C87)+1,Amortization[[#This Row],[opening
balance]]),IFERROR(-IPMT(InterestRate/12,1,Amortization[[#This Row],['#
remaining]],D88),0)),0)</f>
        <v>2554.0315285727038</v>
      </c>
      <c r="F87" s="14">
        <f ca="1">IFERROR(IF(AND(ValuesEntered,Amortization[[#This Row],[payment
date]]&lt;&gt;""),-PPMT(InterestRate/12,1,DurationOfLoan-ROWS($C$4:C87)+1,Amortization[[#This Row],[opening
balance]]),""),0)</f>
        <v>630.18824142898507</v>
      </c>
      <c r="G87" s="14">
        <f ca="1">IF(Amortization[[#This Row],[payment
date]]="",0,PropertyTaxAmount)</f>
        <v>375</v>
      </c>
      <c r="H87" s="14">
        <f ca="1">IF(Amortization[[#This Row],[payment
date]]="",0,Amortization[[#This Row],[interest]]+Amortization[[#This Row],[principal]]+Amortization[[#This Row],[property
tax]])</f>
        <v>3559.2197700016886</v>
      </c>
      <c r="I87" s="14">
        <f ca="1">IF(Amortization[[#This Row],[payment
date]]="",0,Amortization[[#This Row],[opening
balance]]-Amortization[[#This Row],[principal]])</f>
        <v>340537.53714302718</v>
      </c>
      <c r="J87" s="18">
        <f ca="1">IF(Amortization[[#This Row],[closing
balance]]&gt;0,LastRow-ROW(),0)</f>
        <v>216</v>
      </c>
    </row>
    <row r="88" spans="2:10" ht="15" customHeight="1" x14ac:dyDescent="0.25">
      <c r="B88" s="15">
        <f>ROWS($B$4:B88)</f>
        <v>85</v>
      </c>
      <c r="C88" s="20">
        <f ca="1">IF(ValuesEntered,IF(Amortization[[#This Row],['#]]&lt;=DurationOfLoan,IF(ROW()-ROW(Amortization[[#Headers],[payment
date]])=1,LoanStart,IF(I87&gt;0,EDATE(C87,1),"")),""),"")</f>
        <v>46740</v>
      </c>
      <c r="D88" s="14">
        <f ca="1">IF(ROW()-ROW(Amortization[[#Headers],[opening
balance]])=1,LoanAmount,IF(Amortization[[#This Row],[payment
date]]="",0,INDEX(Amortization[], ROW()-4,8)))</f>
        <v>340537.53714302718</v>
      </c>
      <c r="E88" s="14">
        <f ca="1">IF(ValuesEntered,IF(ROW()-ROW(Amortization[[#Headers],[interest]])=1,-IPMT(InterestRate/12,1,DurationOfLoan-ROWS($C$4:C88)+1,Amortization[[#This Row],[opening
balance]]),IFERROR(-IPMT(InterestRate/12,1,Amortization[[#This Row],['#
remaining]],D89),0)),0)</f>
        <v>2549.2696686734057</v>
      </c>
      <c r="F88" s="14">
        <f ca="1">IFERROR(IF(AND(ValuesEntered,Amortization[[#This Row],[payment
date]]&lt;&gt;""),-PPMT(InterestRate/12,1,DurationOfLoan-ROWS($C$4:C88)+1,Amortization[[#This Row],[opening
balance]]),""),0)</f>
        <v>634.91465323970249</v>
      </c>
      <c r="G88" s="14">
        <f ca="1">IF(Amortization[[#This Row],[payment
date]]="",0,PropertyTaxAmount)</f>
        <v>375</v>
      </c>
      <c r="H88" s="14">
        <f ca="1">IF(Amortization[[#This Row],[payment
date]]="",0,Amortization[[#This Row],[interest]]+Amortization[[#This Row],[principal]]+Amortization[[#This Row],[property
tax]])</f>
        <v>3559.1843219131083</v>
      </c>
      <c r="I88" s="14">
        <f ca="1">IF(Amortization[[#This Row],[payment
date]]="",0,Amortization[[#This Row],[opening
balance]]-Amortization[[#This Row],[principal]])</f>
        <v>339902.62248978746</v>
      </c>
      <c r="J88" s="18">
        <f ca="1">IF(Amortization[[#This Row],[closing
balance]]&gt;0,LastRow-ROW(),0)</f>
        <v>215</v>
      </c>
    </row>
    <row r="89" spans="2:10" ht="15" customHeight="1" x14ac:dyDescent="0.25">
      <c r="B89" s="15">
        <f>ROWS($B$4:B89)</f>
        <v>86</v>
      </c>
      <c r="C89" s="20">
        <f ca="1">IF(ValuesEntered,IF(Amortization[[#This Row],['#]]&lt;=DurationOfLoan,IF(ROW()-ROW(Amortization[[#Headers],[payment
date]])=1,LoanStart,IF(I88&gt;0,EDATE(C88,1),"")),""),"")</f>
        <v>46771</v>
      </c>
      <c r="D89" s="14">
        <f ca="1">IF(ROW()-ROW(Amortization[[#Headers],[opening
balance]])=1,LoanAmount,IF(Amortization[[#This Row],[payment
date]]="",0,INDEX(Amortization[], ROW()-4,8)))</f>
        <v>339902.62248978746</v>
      </c>
      <c r="E89" s="14">
        <f ca="1">IF(ValuesEntered,IF(ROW()-ROW(Amortization[[#Headers],[interest]])=1,-IPMT(InterestRate/12,1,DurationOfLoan-ROWS($C$4:C89)+1,Amortization[[#This Row],[opening
balance]]),IFERROR(-IPMT(InterestRate/12,1,Amortization[[#This Row],['#
remaining]],D90),0)),0)</f>
        <v>2544.4720948248637</v>
      </c>
      <c r="F89" s="14">
        <f ca="1">IFERROR(IF(AND(ValuesEntered,Amortization[[#This Row],[payment
date]]&lt;&gt;""),-PPMT(InterestRate/12,1,DurationOfLoan-ROWS($C$4:C89)+1,Amortization[[#This Row],[opening
balance]]),""),0)</f>
        <v>639.67651313900012</v>
      </c>
      <c r="G89" s="14">
        <f ca="1">IF(Amortization[[#This Row],[payment
date]]="",0,PropertyTaxAmount)</f>
        <v>375</v>
      </c>
      <c r="H89" s="14">
        <f ca="1">IF(Amortization[[#This Row],[payment
date]]="",0,Amortization[[#This Row],[interest]]+Amortization[[#This Row],[principal]]+Amortization[[#This Row],[property
tax]])</f>
        <v>3559.1486079638639</v>
      </c>
      <c r="I89" s="14">
        <f ca="1">IF(Amortization[[#This Row],[payment
date]]="",0,Amortization[[#This Row],[opening
balance]]-Amortization[[#This Row],[principal]])</f>
        <v>339262.94597664848</v>
      </c>
      <c r="J89" s="18">
        <f ca="1">IF(Amortization[[#This Row],[closing
balance]]&gt;0,LastRow-ROW(),0)</f>
        <v>214</v>
      </c>
    </row>
    <row r="90" spans="2:10" ht="15" customHeight="1" x14ac:dyDescent="0.25">
      <c r="B90" s="15">
        <f>ROWS($B$4:B90)</f>
        <v>87</v>
      </c>
      <c r="C90" s="20">
        <f ca="1">IF(ValuesEntered,IF(Amortization[[#This Row],['#]]&lt;=DurationOfLoan,IF(ROW()-ROW(Amortization[[#Headers],[payment
date]])=1,LoanStart,IF(I89&gt;0,EDATE(C89,1),"")),""),"")</f>
        <v>46802</v>
      </c>
      <c r="D90" s="14">
        <f ca="1">IF(ROW()-ROW(Amortization[[#Headers],[opening
balance]])=1,LoanAmount,IF(Amortization[[#This Row],[payment
date]]="",0,INDEX(Amortization[], ROW()-4,8)))</f>
        <v>339262.94597664848</v>
      </c>
      <c r="E90" s="14">
        <f ca="1">IF(ValuesEntered,IF(ROW()-ROW(Amortization[[#Headers],[interest]])=1,-IPMT(InterestRate/12,1,DurationOfLoan-ROWS($C$4:C90)+1,Amortization[[#This Row],[opening
balance]]),IFERROR(-IPMT(InterestRate/12,1,Amortization[[#This Row],['#
remaining]],D91),0)),0)</f>
        <v>2539.6385391724571</v>
      </c>
      <c r="F90" s="14">
        <f ca="1">IFERROR(IF(AND(ValuesEntered,Amortization[[#This Row],[payment
date]]&lt;&gt;""),-PPMT(InterestRate/12,1,DurationOfLoan-ROWS($C$4:C90)+1,Amortization[[#This Row],[opening
balance]]),""),0)</f>
        <v>644.47408698754271</v>
      </c>
      <c r="G90" s="14">
        <f ca="1">IF(Amortization[[#This Row],[payment
date]]="",0,PropertyTaxAmount)</f>
        <v>375</v>
      </c>
      <c r="H90" s="14">
        <f ca="1">IF(Amortization[[#This Row],[payment
date]]="",0,Amortization[[#This Row],[interest]]+Amortization[[#This Row],[principal]]+Amortization[[#This Row],[property
tax]])</f>
        <v>3559.1126261599998</v>
      </c>
      <c r="I90" s="14">
        <f ca="1">IF(Amortization[[#This Row],[payment
date]]="",0,Amortization[[#This Row],[opening
balance]]-Amortization[[#This Row],[principal]])</f>
        <v>338618.47188966093</v>
      </c>
      <c r="J90" s="18">
        <f ca="1">IF(Amortization[[#This Row],[closing
balance]]&gt;0,LastRow-ROW(),0)</f>
        <v>213</v>
      </c>
    </row>
    <row r="91" spans="2:10" ht="15" customHeight="1" x14ac:dyDescent="0.25">
      <c r="B91" s="15">
        <f>ROWS($B$4:B91)</f>
        <v>88</v>
      </c>
      <c r="C91" s="20">
        <f ca="1">IF(ValuesEntered,IF(Amortization[[#This Row],['#]]&lt;=DurationOfLoan,IF(ROW()-ROW(Amortization[[#Headers],[payment
date]])=1,LoanStart,IF(I90&gt;0,EDATE(C90,1),"")),""),"")</f>
        <v>46831</v>
      </c>
      <c r="D91" s="14">
        <f ca="1">IF(ROW()-ROW(Amortization[[#Headers],[opening
balance]])=1,LoanAmount,IF(Amortization[[#This Row],[payment
date]]="",0,INDEX(Amortization[], ROW()-4,8)))</f>
        <v>338618.47188966093</v>
      </c>
      <c r="E91" s="14">
        <f ca="1">IF(ValuesEntered,IF(ROW()-ROW(Amortization[[#Headers],[interest]])=1,-IPMT(InterestRate/12,1,DurationOfLoan-ROWS($C$4:C91)+1,Amortization[[#This Row],[opening
balance]]),IFERROR(-IPMT(InterestRate/12,1,Amortization[[#This Row],['#
remaining]],D92),0)),0)</f>
        <v>2534.7687318526573</v>
      </c>
      <c r="F91" s="14">
        <f ca="1">IFERROR(IF(AND(ValuesEntered,Amortization[[#This Row],[payment
date]]&lt;&gt;""),-PPMT(InterestRate/12,1,DurationOfLoan-ROWS($C$4:C91)+1,Amortization[[#This Row],[opening
balance]]),""),0)</f>
        <v>649.30764263994934</v>
      </c>
      <c r="G91" s="14">
        <f ca="1">IF(Amortization[[#This Row],[payment
date]]="",0,PropertyTaxAmount)</f>
        <v>375</v>
      </c>
      <c r="H91" s="14">
        <f ca="1">IF(Amortization[[#This Row],[payment
date]]="",0,Amortization[[#This Row],[interest]]+Amortization[[#This Row],[principal]]+Amortization[[#This Row],[property
tax]])</f>
        <v>3559.0763744926066</v>
      </c>
      <c r="I91" s="14">
        <f ca="1">IF(Amortization[[#This Row],[payment
date]]="",0,Amortization[[#This Row],[opening
balance]]-Amortization[[#This Row],[principal]])</f>
        <v>337969.16424702096</v>
      </c>
      <c r="J91" s="18">
        <f ca="1">IF(Amortization[[#This Row],[closing
balance]]&gt;0,LastRow-ROW(),0)</f>
        <v>212</v>
      </c>
    </row>
    <row r="92" spans="2:10" ht="15" customHeight="1" x14ac:dyDescent="0.25">
      <c r="B92" s="15">
        <f>ROWS($B$4:B92)</f>
        <v>89</v>
      </c>
      <c r="C92" s="20">
        <f ca="1">IF(ValuesEntered,IF(Amortization[[#This Row],['#]]&lt;=DurationOfLoan,IF(ROW()-ROW(Amortization[[#Headers],[payment
date]])=1,LoanStart,IF(I91&gt;0,EDATE(C91,1),"")),""),"")</f>
        <v>46862</v>
      </c>
      <c r="D92" s="14">
        <f ca="1">IF(ROW()-ROW(Amortization[[#Headers],[opening
balance]])=1,LoanAmount,IF(Amortization[[#This Row],[payment
date]]="",0,INDEX(Amortization[], ROW()-4,8)))</f>
        <v>337969.16424702096</v>
      </c>
      <c r="E92" s="14">
        <f ca="1">IF(ValuesEntered,IF(ROW()-ROW(Amortization[[#Headers],[interest]])=1,-IPMT(InterestRate/12,1,DurationOfLoan-ROWS($C$4:C92)+1,Amortization[[#This Row],[opening
balance]]),IFERROR(-IPMT(InterestRate/12,1,Amortization[[#This Row],['#
remaining]],D93),0)),0)</f>
        <v>2529.8624009779592</v>
      </c>
      <c r="F92" s="14">
        <f ca="1">IFERROR(IF(AND(ValuesEntered,Amortization[[#This Row],[payment
date]]&lt;&gt;""),-PPMT(InterestRate/12,1,DurationOfLoan-ROWS($C$4:C92)+1,Amortization[[#This Row],[opening
balance]]),""),0)</f>
        <v>654.17744995974874</v>
      </c>
      <c r="G92" s="14">
        <f ca="1">IF(Amortization[[#This Row],[payment
date]]="",0,PropertyTaxAmount)</f>
        <v>375</v>
      </c>
      <c r="H92" s="14">
        <f ca="1">IF(Amortization[[#This Row],[payment
date]]="",0,Amortization[[#This Row],[interest]]+Amortization[[#This Row],[principal]]+Amortization[[#This Row],[property
tax]])</f>
        <v>3559.0398509377078</v>
      </c>
      <c r="I92" s="14">
        <f ca="1">IF(Amortization[[#This Row],[payment
date]]="",0,Amortization[[#This Row],[opening
balance]]-Amortization[[#This Row],[principal]])</f>
        <v>337314.98679706122</v>
      </c>
      <c r="J92" s="18">
        <f ca="1">IF(Amortization[[#This Row],[closing
balance]]&gt;0,LastRow-ROW(),0)</f>
        <v>211</v>
      </c>
    </row>
    <row r="93" spans="2:10" ht="15" customHeight="1" x14ac:dyDescent="0.25">
      <c r="B93" s="15">
        <f>ROWS($B$4:B93)</f>
        <v>90</v>
      </c>
      <c r="C93" s="20">
        <f ca="1">IF(ValuesEntered,IF(Amortization[[#This Row],['#]]&lt;=DurationOfLoan,IF(ROW()-ROW(Amortization[[#Headers],[payment
date]])=1,LoanStart,IF(I92&gt;0,EDATE(C92,1),"")),""),"")</f>
        <v>46892</v>
      </c>
      <c r="D93" s="14">
        <f ca="1">IF(ROW()-ROW(Amortization[[#Headers],[opening
balance]])=1,LoanAmount,IF(Amortization[[#This Row],[payment
date]]="",0,INDEX(Amortization[], ROW()-4,8)))</f>
        <v>337314.98679706122</v>
      </c>
      <c r="E93" s="14">
        <f ca="1">IF(ValuesEntered,IF(ROW()-ROW(Amortization[[#Headers],[interest]])=1,-IPMT(InterestRate/12,1,DurationOfLoan-ROWS($C$4:C93)+1,Amortization[[#This Row],[opening
balance]]),IFERROR(-IPMT(InterestRate/12,1,Amortization[[#This Row],['#
remaining]],D94),0)),0)</f>
        <v>2524.9192726217007</v>
      </c>
      <c r="F93" s="14">
        <f ca="1">IFERROR(IF(AND(ValuesEntered,Amortization[[#This Row],[payment
date]]&lt;&gt;""),-PPMT(InterestRate/12,1,DurationOfLoan-ROWS($C$4:C93)+1,Amortization[[#This Row],[opening
balance]]),""),0)</f>
        <v>659.08378083444688</v>
      </c>
      <c r="G93" s="14">
        <f ca="1">IF(Amortization[[#This Row],[payment
date]]="",0,PropertyTaxAmount)</f>
        <v>375</v>
      </c>
      <c r="H93" s="14">
        <f ca="1">IF(Amortization[[#This Row],[payment
date]]="",0,Amortization[[#This Row],[interest]]+Amortization[[#This Row],[principal]]+Amortization[[#This Row],[property
tax]])</f>
        <v>3559.0030534561474</v>
      </c>
      <c r="I93" s="14">
        <f ca="1">IF(Amortization[[#This Row],[payment
date]]="",0,Amortization[[#This Row],[opening
balance]]-Amortization[[#This Row],[principal]])</f>
        <v>336655.90301622677</v>
      </c>
      <c r="J93" s="18">
        <f ca="1">IF(Amortization[[#This Row],[closing
balance]]&gt;0,LastRow-ROW(),0)</f>
        <v>210</v>
      </c>
    </row>
    <row r="94" spans="2:10" ht="15" customHeight="1" x14ac:dyDescent="0.25">
      <c r="B94" s="15">
        <f>ROWS($B$4:B94)</f>
        <v>91</v>
      </c>
      <c r="C94" s="20">
        <f ca="1">IF(ValuesEntered,IF(Amortization[[#This Row],['#]]&lt;=DurationOfLoan,IF(ROW()-ROW(Amortization[[#Headers],[payment
date]])=1,LoanStart,IF(I93&gt;0,EDATE(C93,1),"")),""),"")</f>
        <v>46923</v>
      </c>
      <c r="D94" s="14">
        <f ca="1">IF(ROW()-ROW(Amortization[[#Headers],[opening
balance]])=1,LoanAmount,IF(Amortization[[#This Row],[payment
date]]="",0,INDEX(Amortization[], ROW()-4,8)))</f>
        <v>336655.90301622677</v>
      </c>
      <c r="E94" s="14">
        <f ca="1">IF(ValuesEntered,IF(ROW()-ROW(Amortization[[#Headers],[interest]])=1,-IPMT(InterestRate/12,1,DurationOfLoan-ROWS($C$4:C94)+1,Amortization[[#This Row],[opening
balance]]),IFERROR(-IPMT(InterestRate/12,1,Amortization[[#This Row],['#
remaining]],D95),0)),0)</f>
        <v>2519.9390708027704</v>
      </c>
      <c r="F94" s="14">
        <f ca="1">IFERROR(IF(AND(ValuesEntered,Amortization[[#This Row],[payment
date]]&lt;&gt;""),-PPMT(InterestRate/12,1,DurationOfLoan-ROWS($C$4:C94)+1,Amortization[[#This Row],[opening
balance]]),""),0)</f>
        <v>664.02690919070528</v>
      </c>
      <c r="G94" s="14">
        <f ca="1">IF(Amortization[[#This Row],[payment
date]]="",0,PropertyTaxAmount)</f>
        <v>375</v>
      </c>
      <c r="H94" s="14">
        <f ca="1">IF(Amortization[[#This Row],[payment
date]]="",0,Amortization[[#This Row],[interest]]+Amortization[[#This Row],[principal]]+Amortization[[#This Row],[property
tax]])</f>
        <v>3558.9659799934757</v>
      </c>
      <c r="I94" s="14">
        <f ca="1">IF(Amortization[[#This Row],[payment
date]]="",0,Amortization[[#This Row],[opening
balance]]-Amortization[[#This Row],[principal]])</f>
        <v>335991.87610703608</v>
      </c>
      <c r="J94" s="18">
        <f ca="1">IF(Amortization[[#This Row],[closing
balance]]&gt;0,LastRow-ROW(),0)</f>
        <v>209</v>
      </c>
    </row>
    <row r="95" spans="2:10" ht="15" customHeight="1" x14ac:dyDescent="0.25">
      <c r="B95" s="15">
        <f>ROWS($B$4:B95)</f>
        <v>92</v>
      </c>
      <c r="C95" s="20">
        <f ca="1">IF(ValuesEntered,IF(Amortization[[#This Row],['#]]&lt;=DurationOfLoan,IF(ROW()-ROW(Amortization[[#Headers],[payment
date]])=1,LoanStart,IF(I94&gt;0,EDATE(C94,1),"")),""),"")</f>
        <v>46953</v>
      </c>
      <c r="D95" s="14">
        <f ca="1">IF(ROW()-ROW(Amortization[[#Headers],[opening
balance]])=1,LoanAmount,IF(Amortization[[#This Row],[payment
date]]="",0,INDEX(Amortization[], ROW()-4,8)))</f>
        <v>335991.87610703608</v>
      </c>
      <c r="E95" s="14">
        <f ca="1">IF(ValuesEntered,IF(ROW()-ROW(Amortization[[#Headers],[interest]])=1,-IPMT(InterestRate/12,1,DurationOfLoan-ROWS($C$4:C95)+1,Amortization[[#This Row],[opening
balance]]),IFERROR(-IPMT(InterestRate/12,1,Amortization[[#This Row],['#
remaining]],D96),0)),0)</f>
        <v>2514.9215174701985</v>
      </c>
      <c r="F95" s="14">
        <f ca="1">IFERROR(IF(AND(ValuesEntered,Amortization[[#This Row],[payment
date]]&lt;&gt;""),-PPMT(InterestRate/12,1,DurationOfLoan-ROWS($C$4:C95)+1,Amortization[[#This Row],[opening
balance]]),""),0)</f>
        <v>669.00711100963554</v>
      </c>
      <c r="G95" s="14">
        <f ca="1">IF(Amortization[[#This Row],[payment
date]]="",0,PropertyTaxAmount)</f>
        <v>375</v>
      </c>
      <c r="H95" s="14">
        <f ca="1">IF(Amortization[[#This Row],[payment
date]]="",0,Amortization[[#This Row],[interest]]+Amortization[[#This Row],[principal]]+Amortization[[#This Row],[property
tax]])</f>
        <v>3558.9286284798341</v>
      </c>
      <c r="I95" s="14">
        <f ca="1">IF(Amortization[[#This Row],[payment
date]]="",0,Amortization[[#This Row],[opening
balance]]-Amortization[[#This Row],[principal]])</f>
        <v>335322.86899602646</v>
      </c>
      <c r="J95" s="18">
        <f ca="1">IF(Amortization[[#This Row],[closing
balance]]&gt;0,LastRow-ROW(),0)</f>
        <v>208</v>
      </c>
    </row>
    <row r="96" spans="2:10" ht="15" customHeight="1" x14ac:dyDescent="0.25">
      <c r="B96" s="15">
        <f>ROWS($B$4:B96)</f>
        <v>93</v>
      </c>
      <c r="C96" s="20">
        <f ca="1">IF(ValuesEntered,IF(Amortization[[#This Row],['#]]&lt;=DurationOfLoan,IF(ROW()-ROW(Amortization[[#Headers],[payment
date]])=1,LoanStart,IF(I95&gt;0,EDATE(C95,1),"")),""),"")</f>
        <v>46984</v>
      </c>
      <c r="D96" s="14">
        <f ca="1">IF(ROW()-ROW(Amortization[[#Headers],[opening
balance]])=1,LoanAmount,IF(Amortization[[#This Row],[payment
date]]="",0,INDEX(Amortization[], ROW()-4,8)))</f>
        <v>335322.86899602646</v>
      </c>
      <c r="E96" s="14">
        <f ca="1">IF(ValuesEntered,IF(ROW()-ROW(Amortization[[#Headers],[interest]])=1,-IPMT(InterestRate/12,1,DurationOfLoan-ROWS($C$4:C96)+1,Amortization[[#This Row],[opening
balance]]),IFERROR(-IPMT(InterestRate/12,1,Amortization[[#This Row],['#
remaining]],D97),0)),0)</f>
        <v>2509.8663324876316</v>
      </c>
      <c r="F96" s="14">
        <f ca="1">IFERROR(IF(AND(ValuesEntered,Amortization[[#This Row],[payment
date]]&lt;&gt;""),-PPMT(InterestRate/12,1,DurationOfLoan-ROWS($C$4:C96)+1,Amortization[[#This Row],[opening
balance]]),""),0)</f>
        <v>674.02466434220798</v>
      </c>
      <c r="G96" s="14">
        <f ca="1">IF(Amortization[[#This Row],[payment
date]]="",0,PropertyTaxAmount)</f>
        <v>375</v>
      </c>
      <c r="H96" s="14">
        <f ca="1">IF(Amortization[[#This Row],[payment
date]]="",0,Amortization[[#This Row],[interest]]+Amortization[[#This Row],[principal]]+Amortization[[#This Row],[property
tax]])</f>
        <v>3558.8909968298394</v>
      </c>
      <c r="I96" s="14">
        <f ca="1">IF(Amortization[[#This Row],[payment
date]]="",0,Amortization[[#This Row],[opening
balance]]-Amortization[[#This Row],[principal]])</f>
        <v>334648.84433168423</v>
      </c>
      <c r="J96" s="18">
        <f ca="1">IF(Amortization[[#This Row],[closing
balance]]&gt;0,LastRow-ROW(),0)</f>
        <v>207</v>
      </c>
    </row>
    <row r="97" spans="2:10" ht="15" customHeight="1" x14ac:dyDescent="0.25">
      <c r="B97" s="15">
        <f>ROWS($B$4:B97)</f>
        <v>94</v>
      </c>
      <c r="C97" s="20">
        <f ca="1">IF(ValuesEntered,IF(Amortization[[#This Row],['#]]&lt;=DurationOfLoan,IF(ROW()-ROW(Amortization[[#Headers],[payment
date]])=1,LoanStart,IF(I96&gt;0,EDATE(C96,1),"")),""),"")</f>
        <v>47015</v>
      </c>
      <c r="D97" s="14">
        <f ca="1">IF(ROW()-ROW(Amortization[[#Headers],[opening
balance]])=1,LoanAmount,IF(Amortization[[#This Row],[payment
date]]="",0,INDEX(Amortization[], ROW()-4,8)))</f>
        <v>334648.84433168423</v>
      </c>
      <c r="E97" s="14">
        <f ca="1">IF(ValuesEntered,IF(ROW()-ROW(Amortization[[#Headers],[interest]])=1,-IPMT(InterestRate/12,1,DurationOfLoan-ROWS($C$4:C97)+1,Amortization[[#This Row],[opening
balance]]),IFERROR(-IPMT(InterestRate/12,1,Amortization[[#This Row],['#
remaining]],D98),0)),0)</f>
        <v>2504.773233617696</v>
      </c>
      <c r="F97" s="14">
        <f ca="1">IFERROR(IF(AND(ValuesEntered,Amortization[[#This Row],[payment
date]]&lt;&gt;""),-PPMT(InterestRate/12,1,DurationOfLoan-ROWS($C$4:C97)+1,Amortization[[#This Row],[opening
balance]]),""),0)</f>
        <v>679.0798493247745</v>
      </c>
      <c r="G97" s="14">
        <f ca="1">IF(Amortization[[#This Row],[payment
date]]="",0,PropertyTaxAmount)</f>
        <v>375</v>
      </c>
      <c r="H97" s="14">
        <f ca="1">IF(Amortization[[#This Row],[payment
date]]="",0,Amortization[[#This Row],[interest]]+Amortization[[#This Row],[principal]]+Amortization[[#This Row],[property
tax]])</f>
        <v>3558.8530829424703</v>
      </c>
      <c r="I97" s="14">
        <f ca="1">IF(Amortization[[#This Row],[payment
date]]="",0,Amortization[[#This Row],[opening
balance]]-Amortization[[#This Row],[principal]])</f>
        <v>333969.76448235946</v>
      </c>
      <c r="J97" s="18">
        <f ca="1">IF(Amortization[[#This Row],[closing
balance]]&gt;0,LastRow-ROW(),0)</f>
        <v>206</v>
      </c>
    </row>
    <row r="98" spans="2:10" ht="15" customHeight="1" x14ac:dyDescent="0.25">
      <c r="B98" s="15">
        <f>ROWS($B$4:B98)</f>
        <v>95</v>
      </c>
      <c r="C98" s="20">
        <f ca="1">IF(ValuesEntered,IF(Amortization[[#This Row],['#]]&lt;=DurationOfLoan,IF(ROW()-ROW(Amortization[[#Headers],[payment
date]])=1,LoanStart,IF(I97&gt;0,EDATE(C97,1),"")),""),"")</f>
        <v>47045</v>
      </c>
      <c r="D98" s="14">
        <f ca="1">IF(ROW()-ROW(Amortization[[#Headers],[opening
balance]])=1,LoanAmount,IF(Amortization[[#This Row],[payment
date]]="",0,INDEX(Amortization[], ROW()-4,8)))</f>
        <v>333969.76448235946</v>
      </c>
      <c r="E98" s="14">
        <f ca="1">IF(ValuesEntered,IF(ROW()-ROW(Amortization[[#Headers],[interest]])=1,-IPMT(InterestRate/12,1,DurationOfLoan-ROWS($C$4:C98)+1,Amortization[[#This Row],[opening
balance]]),IFERROR(-IPMT(InterestRate/12,1,Amortization[[#This Row],['#
remaining]],D99),0)),0)</f>
        <v>2499.6419365062352</v>
      </c>
      <c r="F98" s="14">
        <f ca="1">IFERROR(IF(AND(ValuesEntered,Amortization[[#This Row],[payment
date]]&lt;&gt;""),-PPMT(InterestRate/12,1,DurationOfLoan-ROWS($C$4:C98)+1,Amortization[[#This Row],[opening
balance]]),""),0)</f>
        <v>684.17294819471033</v>
      </c>
      <c r="G98" s="14">
        <f ca="1">IF(Amortization[[#This Row],[payment
date]]="",0,PropertyTaxAmount)</f>
        <v>375</v>
      </c>
      <c r="H98" s="14">
        <f ca="1">IF(Amortization[[#This Row],[payment
date]]="",0,Amortization[[#This Row],[interest]]+Amortization[[#This Row],[principal]]+Amortization[[#This Row],[property
tax]])</f>
        <v>3558.8148847009456</v>
      </c>
      <c r="I98" s="14">
        <f ca="1">IF(Amortization[[#This Row],[payment
date]]="",0,Amortization[[#This Row],[opening
balance]]-Amortization[[#This Row],[principal]])</f>
        <v>333285.59153416473</v>
      </c>
      <c r="J98" s="18">
        <f ca="1">IF(Amortization[[#This Row],[closing
balance]]&gt;0,LastRow-ROW(),0)</f>
        <v>205</v>
      </c>
    </row>
    <row r="99" spans="2:10" ht="15" customHeight="1" x14ac:dyDescent="0.25">
      <c r="B99" s="15">
        <f>ROWS($B$4:B99)</f>
        <v>96</v>
      </c>
      <c r="C99" s="20">
        <f ca="1">IF(ValuesEntered,IF(Amortization[[#This Row],['#]]&lt;=DurationOfLoan,IF(ROW()-ROW(Amortization[[#Headers],[payment
date]])=1,LoanStart,IF(I98&gt;0,EDATE(C98,1),"")),""),"")</f>
        <v>47076</v>
      </c>
      <c r="D99" s="14">
        <f ca="1">IF(ROW()-ROW(Amortization[[#Headers],[opening
balance]])=1,LoanAmount,IF(Amortization[[#This Row],[payment
date]]="",0,INDEX(Amortization[], ROW()-4,8)))</f>
        <v>333285.59153416473</v>
      </c>
      <c r="E99" s="14">
        <f ca="1">IF(ValuesEntered,IF(ROW()-ROW(Amortization[[#Headers],[interest]])=1,-IPMT(InterestRate/12,1,DurationOfLoan-ROWS($C$4:C99)+1,Amortization[[#This Row],[opening
balance]]),IFERROR(-IPMT(InterestRate/12,1,Amortization[[#This Row],['#
remaining]],D100),0)),0)</f>
        <v>2494.4721546664391</v>
      </c>
      <c r="F99" s="14">
        <f ca="1">IFERROR(IF(AND(ValuesEntered,Amortization[[#This Row],[payment
date]]&lt;&gt;""),-PPMT(InterestRate/12,1,DurationOfLoan-ROWS($C$4:C99)+1,Amortization[[#This Row],[opening
balance]]),""),0)</f>
        <v>689.30424530617051</v>
      </c>
      <c r="G99" s="14">
        <f ca="1">IF(Amortization[[#This Row],[payment
date]]="",0,PropertyTaxAmount)</f>
        <v>375</v>
      </c>
      <c r="H99" s="14">
        <f ca="1">IF(Amortization[[#This Row],[payment
date]]="",0,Amortization[[#This Row],[interest]]+Amortization[[#This Row],[principal]]+Amortization[[#This Row],[property
tax]])</f>
        <v>3558.7763999726094</v>
      </c>
      <c r="I99" s="14">
        <f ca="1">IF(Amortization[[#This Row],[payment
date]]="",0,Amortization[[#This Row],[opening
balance]]-Amortization[[#This Row],[principal]])</f>
        <v>332596.28728885856</v>
      </c>
      <c r="J99" s="18">
        <f ca="1">IF(Amortization[[#This Row],[closing
balance]]&gt;0,LastRow-ROW(),0)</f>
        <v>204</v>
      </c>
    </row>
    <row r="100" spans="2:10" ht="15" customHeight="1" x14ac:dyDescent="0.25">
      <c r="B100" s="15">
        <f>ROWS($B$4:B100)</f>
        <v>97</v>
      </c>
      <c r="C100" s="20">
        <f ca="1">IF(ValuesEntered,IF(Amortization[[#This Row],['#]]&lt;=DurationOfLoan,IF(ROW()-ROW(Amortization[[#Headers],[payment
date]])=1,LoanStart,IF(I99&gt;0,EDATE(C99,1),"")),""),"")</f>
        <v>47106</v>
      </c>
      <c r="D100" s="14">
        <f ca="1">IF(ROW()-ROW(Amortization[[#Headers],[opening
balance]])=1,LoanAmount,IF(Amortization[[#This Row],[payment
date]]="",0,INDEX(Amortization[], ROW()-4,8)))</f>
        <v>332596.28728885856</v>
      </c>
      <c r="E100" s="14">
        <f ca="1">IF(ValuesEntered,IF(ROW()-ROW(Amortization[[#Headers],[interest]])=1,-IPMT(InterestRate/12,1,DurationOfLoan-ROWS($C$4:C100)+1,Amortization[[#This Row],[opening
balance]]),IFERROR(-IPMT(InterestRate/12,1,Amortization[[#This Row],['#
remaining]],D101),0)),0)</f>
        <v>2489.2635994628445</v>
      </c>
      <c r="F100" s="14">
        <f ca="1">IFERROR(IF(AND(ValuesEntered,Amortization[[#This Row],[payment
date]]&lt;&gt;""),-PPMT(InterestRate/12,1,DurationOfLoan-ROWS($C$4:C100)+1,Amortization[[#This Row],[opening
balance]]),""),0)</f>
        <v>694.47402714596683</v>
      </c>
      <c r="G100" s="14">
        <f ca="1">IF(Amortization[[#This Row],[payment
date]]="",0,PropertyTaxAmount)</f>
        <v>375</v>
      </c>
      <c r="H100" s="14">
        <f ca="1">IF(Amortization[[#This Row],[payment
date]]="",0,Amortization[[#This Row],[interest]]+Amortization[[#This Row],[principal]]+Amortization[[#This Row],[property
tax]])</f>
        <v>3558.7376266088113</v>
      </c>
      <c r="I100" s="14">
        <f ca="1">IF(Amortization[[#This Row],[payment
date]]="",0,Amortization[[#This Row],[opening
balance]]-Amortization[[#This Row],[principal]])</f>
        <v>331901.81326171261</v>
      </c>
      <c r="J100" s="18">
        <f ca="1">IF(Amortization[[#This Row],[closing
balance]]&gt;0,LastRow-ROW(),0)</f>
        <v>203</v>
      </c>
    </row>
    <row r="101" spans="2:10" ht="15" customHeight="1" x14ac:dyDescent="0.25">
      <c r="B101" s="15">
        <f>ROWS($B$4:B101)</f>
        <v>98</v>
      </c>
      <c r="C101" s="20">
        <f ca="1">IF(ValuesEntered,IF(Amortization[[#This Row],['#]]&lt;=DurationOfLoan,IF(ROW()-ROW(Amortization[[#Headers],[payment
date]])=1,LoanStart,IF(I100&gt;0,EDATE(C100,1),"")),""),"")</f>
        <v>47137</v>
      </c>
      <c r="D101" s="14">
        <f ca="1">IF(ROW()-ROW(Amortization[[#Headers],[opening
balance]])=1,LoanAmount,IF(Amortization[[#This Row],[payment
date]]="",0,INDEX(Amortization[], ROW()-4,8)))</f>
        <v>331901.81326171261</v>
      </c>
      <c r="E101" s="14">
        <f ca="1">IF(ValuesEntered,IF(ROW()-ROW(Amortization[[#Headers],[interest]])=1,-IPMT(InterestRate/12,1,DurationOfLoan-ROWS($C$4:C101)+1,Amortization[[#This Row],[opening
balance]]),IFERROR(-IPMT(InterestRate/12,1,Amortization[[#This Row],['#
remaining]],D102),0)),0)</f>
        <v>2484.0159800952229</v>
      </c>
      <c r="F101" s="14">
        <f ca="1">IFERROR(IF(AND(ValuesEntered,Amortization[[#This Row],[payment
date]]&lt;&gt;""),-PPMT(InterestRate/12,1,DurationOfLoan-ROWS($C$4:C101)+1,Amortization[[#This Row],[opening
balance]]),""),0)</f>
        <v>699.68258234956147</v>
      </c>
      <c r="G101" s="14">
        <f ca="1">IF(Amortization[[#This Row],[payment
date]]="",0,PropertyTaxAmount)</f>
        <v>375</v>
      </c>
      <c r="H101" s="14">
        <f ca="1">IF(Amortization[[#This Row],[payment
date]]="",0,Amortization[[#This Row],[interest]]+Amortization[[#This Row],[principal]]+Amortization[[#This Row],[property
tax]])</f>
        <v>3558.6985624447843</v>
      </c>
      <c r="I101" s="14">
        <f ca="1">IF(Amortization[[#This Row],[payment
date]]="",0,Amortization[[#This Row],[opening
balance]]-Amortization[[#This Row],[principal]])</f>
        <v>331202.13067936304</v>
      </c>
      <c r="J101" s="18">
        <f ca="1">IF(Amortization[[#This Row],[closing
balance]]&gt;0,LastRow-ROW(),0)</f>
        <v>202</v>
      </c>
    </row>
    <row r="102" spans="2:10" ht="15" customHeight="1" x14ac:dyDescent="0.25">
      <c r="B102" s="15">
        <f>ROWS($B$4:B102)</f>
        <v>99</v>
      </c>
      <c r="C102" s="20">
        <f ca="1">IF(ValuesEntered,IF(Amortization[[#This Row],['#]]&lt;=DurationOfLoan,IF(ROW()-ROW(Amortization[[#Headers],[payment
date]])=1,LoanStart,IF(I101&gt;0,EDATE(C101,1),"")),""),"")</f>
        <v>47168</v>
      </c>
      <c r="D102" s="14">
        <f ca="1">IF(ROW()-ROW(Amortization[[#Headers],[opening
balance]])=1,LoanAmount,IF(Amortization[[#This Row],[payment
date]]="",0,INDEX(Amortization[], ROW()-4,8)))</f>
        <v>331202.13067936304</v>
      </c>
      <c r="E102" s="14">
        <f ca="1">IF(ValuesEntered,IF(ROW()-ROW(Amortization[[#Headers],[interest]])=1,-IPMT(InterestRate/12,1,DurationOfLoan-ROWS($C$4:C102)+1,Amortization[[#This Row],[opening
balance]]),IFERROR(-IPMT(InterestRate/12,1,Amortization[[#This Row],['#
remaining]],D103),0)),0)</f>
        <v>2478.7290035823439</v>
      </c>
      <c r="F102" s="14">
        <f ca="1">IFERROR(IF(AND(ValuesEntered,Amortization[[#This Row],[payment
date]]&lt;&gt;""),-PPMT(InterestRate/12,1,DurationOfLoan-ROWS($C$4:C102)+1,Amortization[[#This Row],[opening
balance]]),""),0)</f>
        <v>704.93020171718331</v>
      </c>
      <c r="G102" s="14">
        <f ca="1">IF(Amortization[[#This Row],[payment
date]]="",0,PropertyTaxAmount)</f>
        <v>375</v>
      </c>
      <c r="H102" s="14">
        <f ca="1">IF(Amortization[[#This Row],[payment
date]]="",0,Amortization[[#This Row],[interest]]+Amortization[[#This Row],[principal]]+Amortization[[#This Row],[property
tax]])</f>
        <v>3558.6592052995275</v>
      </c>
      <c r="I102" s="14">
        <f ca="1">IF(Amortization[[#This Row],[payment
date]]="",0,Amortization[[#This Row],[opening
balance]]-Amortization[[#This Row],[principal]])</f>
        <v>330497.20047764585</v>
      </c>
      <c r="J102" s="18">
        <f ca="1">IF(Amortization[[#This Row],[closing
balance]]&gt;0,LastRow-ROW(),0)</f>
        <v>201</v>
      </c>
    </row>
    <row r="103" spans="2:10" ht="15" customHeight="1" x14ac:dyDescent="0.25">
      <c r="B103" s="15">
        <f>ROWS($B$4:B103)</f>
        <v>100</v>
      </c>
      <c r="C103" s="20">
        <f ca="1">IF(ValuesEntered,IF(Amortization[[#This Row],['#]]&lt;=DurationOfLoan,IF(ROW()-ROW(Amortization[[#Headers],[payment
date]])=1,LoanStart,IF(I102&gt;0,EDATE(C102,1),"")),""),"")</f>
        <v>47196</v>
      </c>
      <c r="D103" s="14">
        <f ca="1">IF(ROW()-ROW(Amortization[[#Headers],[opening
balance]])=1,LoanAmount,IF(Amortization[[#This Row],[payment
date]]="",0,INDEX(Amortization[], ROW()-4,8)))</f>
        <v>330497.20047764585</v>
      </c>
      <c r="E103" s="14">
        <f ca="1">IF(ValuesEntered,IF(ROW()-ROW(Amortization[[#Headers],[interest]])=1,-IPMT(InterestRate/12,1,DurationOfLoan-ROWS($C$4:C103)+1,Amortization[[#This Row],[opening
balance]]),IFERROR(-IPMT(InterestRate/12,1,Amortization[[#This Row],['#
remaining]],D104),0)),0)</f>
        <v>2473.4023747456185</v>
      </c>
      <c r="F103" s="14">
        <f ca="1">IFERROR(IF(AND(ValuesEntered,Amortization[[#This Row],[payment
date]]&lt;&gt;""),-PPMT(InterestRate/12,1,DurationOfLoan-ROWS($C$4:C103)+1,Amortization[[#This Row],[opening
balance]]),""),0)</f>
        <v>710.21717823006213</v>
      </c>
      <c r="G103" s="14">
        <f ca="1">IF(Amortization[[#This Row],[payment
date]]="",0,PropertyTaxAmount)</f>
        <v>375</v>
      </c>
      <c r="H103" s="14">
        <f ca="1">IF(Amortization[[#This Row],[payment
date]]="",0,Amortization[[#This Row],[interest]]+Amortization[[#This Row],[principal]]+Amortization[[#This Row],[property
tax]])</f>
        <v>3558.6195529756806</v>
      </c>
      <c r="I103" s="14">
        <f ca="1">IF(Amortization[[#This Row],[payment
date]]="",0,Amortization[[#This Row],[opening
balance]]-Amortization[[#This Row],[principal]])</f>
        <v>329786.98329941579</v>
      </c>
      <c r="J103" s="18">
        <f ca="1">IF(Amortization[[#This Row],[closing
balance]]&gt;0,LastRow-ROW(),0)</f>
        <v>200</v>
      </c>
    </row>
    <row r="104" spans="2:10" ht="15" customHeight="1" x14ac:dyDescent="0.25">
      <c r="B104" s="15">
        <f>ROWS($B$4:B104)</f>
        <v>101</v>
      </c>
      <c r="C104" s="20">
        <f ca="1">IF(ValuesEntered,IF(Amortization[[#This Row],['#]]&lt;=DurationOfLoan,IF(ROW()-ROW(Amortization[[#Headers],[payment
date]])=1,LoanStart,IF(I103&gt;0,EDATE(C103,1),"")),""),"")</f>
        <v>47227</v>
      </c>
      <c r="D104" s="14">
        <f ca="1">IF(ROW()-ROW(Amortization[[#Headers],[opening
balance]])=1,LoanAmount,IF(Amortization[[#This Row],[payment
date]]="",0,INDEX(Amortization[], ROW()-4,8)))</f>
        <v>329786.98329941579</v>
      </c>
      <c r="E104" s="14">
        <f ca="1">IF(ValuesEntered,IF(ROW()-ROW(Amortization[[#Headers],[interest]])=1,-IPMT(InterestRate/12,1,DurationOfLoan-ROWS($C$4:C104)+1,Amortization[[#This Row],[opening
balance]]),IFERROR(-IPMT(InterestRate/12,1,Amortization[[#This Row],['#
remaining]],D105),0)),0)</f>
        <v>2468.0357961926175</v>
      </c>
      <c r="F104" s="14">
        <f ca="1">IFERROR(IF(AND(ValuesEntered,Amortization[[#This Row],[payment
date]]&lt;&gt;""),-PPMT(InterestRate/12,1,DurationOfLoan-ROWS($C$4:C104)+1,Amortization[[#This Row],[opening
balance]]),""),0)</f>
        <v>715.54380706678762</v>
      </c>
      <c r="G104" s="14">
        <f ca="1">IF(Amortization[[#This Row],[payment
date]]="",0,PropertyTaxAmount)</f>
        <v>375</v>
      </c>
      <c r="H104" s="14">
        <f ca="1">IF(Amortization[[#This Row],[payment
date]]="",0,Amortization[[#This Row],[interest]]+Amortization[[#This Row],[principal]]+Amortization[[#This Row],[property
tax]])</f>
        <v>3558.5796032594053</v>
      </c>
      <c r="I104" s="14">
        <f ca="1">IF(Amortization[[#This Row],[payment
date]]="",0,Amortization[[#This Row],[opening
balance]]-Amortization[[#This Row],[principal]])</f>
        <v>329071.43949234899</v>
      </c>
      <c r="J104" s="18">
        <f ca="1">IF(Amortization[[#This Row],[closing
balance]]&gt;0,LastRow-ROW(),0)</f>
        <v>199</v>
      </c>
    </row>
    <row r="105" spans="2:10" ht="15" customHeight="1" x14ac:dyDescent="0.25">
      <c r="B105" s="15">
        <f>ROWS($B$4:B105)</f>
        <v>102</v>
      </c>
      <c r="C105" s="20">
        <f ca="1">IF(ValuesEntered,IF(Amortization[[#This Row],['#]]&lt;=DurationOfLoan,IF(ROW()-ROW(Amortization[[#Headers],[payment
date]])=1,LoanStart,IF(I104&gt;0,EDATE(C104,1),"")),""),"")</f>
        <v>47257</v>
      </c>
      <c r="D105" s="14">
        <f ca="1">IF(ROW()-ROW(Amortization[[#Headers],[opening
balance]])=1,LoanAmount,IF(Amortization[[#This Row],[payment
date]]="",0,INDEX(Amortization[], ROW()-4,8)))</f>
        <v>329071.43949234899</v>
      </c>
      <c r="E105" s="14">
        <f ca="1">IF(ValuesEntered,IF(ROW()-ROW(Amortization[[#Headers],[interest]])=1,-IPMT(InterestRate/12,1,DurationOfLoan-ROWS($C$4:C105)+1,Amortization[[#This Row],[opening
balance]]),IFERROR(-IPMT(InterestRate/12,1,Amortization[[#This Row],['#
remaining]],D106),0)),0)</f>
        <v>2462.6289683004688</v>
      </c>
      <c r="F105" s="14">
        <f ca="1">IFERROR(IF(AND(ValuesEntered,Amortization[[#This Row],[payment
date]]&lt;&gt;""),-PPMT(InterestRate/12,1,DurationOfLoan-ROWS($C$4:C105)+1,Amortization[[#This Row],[opening
balance]]),""),0)</f>
        <v>720.91038561978849</v>
      </c>
      <c r="G105" s="14">
        <f ca="1">IF(Amortization[[#This Row],[payment
date]]="",0,PropertyTaxAmount)</f>
        <v>375</v>
      </c>
      <c r="H105" s="14">
        <f ca="1">IF(Amortization[[#This Row],[payment
date]]="",0,Amortization[[#This Row],[interest]]+Amortization[[#This Row],[principal]]+Amortization[[#This Row],[property
tax]])</f>
        <v>3558.5393539202573</v>
      </c>
      <c r="I105" s="14">
        <f ca="1">IF(Amortization[[#This Row],[payment
date]]="",0,Amortization[[#This Row],[opening
balance]]-Amortization[[#This Row],[principal]])</f>
        <v>328350.5291067292</v>
      </c>
      <c r="J105" s="18">
        <f ca="1">IF(Amortization[[#This Row],[closing
balance]]&gt;0,LastRow-ROW(),0)</f>
        <v>198</v>
      </c>
    </row>
    <row r="106" spans="2:10" ht="15" customHeight="1" x14ac:dyDescent="0.25">
      <c r="B106" s="15">
        <f>ROWS($B$4:B106)</f>
        <v>103</v>
      </c>
      <c r="C106" s="20">
        <f ca="1">IF(ValuesEntered,IF(Amortization[[#This Row],['#]]&lt;=DurationOfLoan,IF(ROW()-ROW(Amortization[[#Headers],[payment
date]])=1,LoanStart,IF(I105&gt;0,EDATE(C105,1),"")),""),"")</f>
        <v>47288</v>
      </c>
      <c r="D106" s="14">
        <f ca="1">IF(ROW()-ROW(Amortization[[#Headers],[opening
balance]])=1,LoanAmount,IF(Amortization[[#This Row],[payment
date]]="",0,INDEX(Amortization[], ROW()-4,8)))</f>
        <v>328350.5291067292</v>
      </c>
      <c r="E106" s="14">
        <f ca="1">IF(ValuesEntered,IF(ROW()-ROW(Amortization[[#Headers],[interest]])=1,-IPMT(InterestRate/12,1,DurationOfLoan-ROWS($C$4:C106)+1,Amortization[[#This Row],[opening
balance]]),IFERROR(-IPMT(InterestRate/12,1,Amortization[[#This Row],['#
remaining]],D107),0)),0)</f>
        <v>2457.1815891991296</v>
      </c>
      <c r="F106" s="14">
        <f ca="1">IFERROR(IF(AND(ValuesEntered,Amortization[[#This Row],[payment
date]]&lt;&gt;""),-PPMT(InterestRate/12,1,DurationOfLoan-ROWS($C$4:C106)+1,Amortization[[#This Row],[opening
balance]]),""),0)</f>
        <v>726.31721351193698</v>
      </c>
      <c r="G106" s="14">
        <f ca="1">IF(Amortization[[#This Row],[payment
date]]="",0,PropertyTaxAmount)</f>
        <v>375</v>
      </c>
      <c r="H106" s="14">
        <f ca="1">IF(Amortization[[#This Row],[payment
date]]="",0,Amortization[[#This Row],[interest]]+Amortization[[#This Row],[principal]]+Amortization[[#This Row],[property
tax]])</f>
        <v>3558.4988027110667</v>
      </c>
      <c r="I106" s="14">
        <f ca="1">IF(Amortization[[#This Row],[payment
date]]="",0,Amortization[[#This Row],[opening
balance]]-Amortization[[#This Row],[principal]])</f>
        <v>327624.21189321729</v>
      </c>
      <c r="J106" s="18">
        <f ca="1">IF(Amortization[[#This Row],[closing
balance]]&gt;0,LastRow-ROW(),0)</f>
        <v>197</v>
      </c>
    </row>
    <row r="107" spans="2:10" ht="15" customHeight="1" x14ac:dyDescent="0.25">
      <c r="B107" s="15">
        <f>ROWS($B$4:B107)</f>
        <v>104</v>
      </c>
      <c r="C107" s="20">
        <f ca="1">IF(ValuesEntered,IF(Amortization[[#This Row],['#]]&lt;=DurationOfLoan,IF(ROW()-ROW(Amortization[[#Headers],[payment
date]])=1,LoanStart,IF(I106&gt;0,EDATE(C106,1),"")),""),"")</f>
        <v>47318</v>
      </c>
      <c r="D107" s="14">
        <f ca="1">IF(ROW()-ROW(Amortization[[#Headers],[opening
balance]])=1,LoanAmount,IF(Amortization[[#This Row],[payment
date]]="",0,INDEX(Amortization[], ROW()-4,8)))</f>
        <v>327624.21189321729</v>
      </c>
      <c r="E107" s="14">
        <f ca="1">IF(ValuesEntered,IF(ROW()-ROW(Amortization[[#Headers],[interest]])=1,-IPMT(InterestRate/12,1,DurationOfLoan-ROWS($C$4:C107)+1,Amortization[[#This Row],[opening
balance]]),IFERROR(-IPMT(InterestRate/12,1,Amortization[[#This Row],['#
remaining]],D108),0)),0)</f>
        <v>2451.69335475453</v>
      </c>
      <c r="F107" s="14">
        <f ca="1">IFERROR(IF(AND(ValuesEntered,Amortization[[#This Row],[payment
date]]&lt;&gt;""),-PPMT(InterestRate/12,1,DurationOfLoan-ROWS($C$4:C107)+1,Amortization[[#This Row],[opening
balance]]),""),0)</f>
        <v>731.76459261327648</v>
      </c>
      <c r="G107" s="14">
        <f ca="1">IF(Amortization[[#This Row],[payment
date]]="",0,PropertyTaxAmount)</f>
        <v>375</v>
      </c>
      <c r="H107" s="14">
        <f ca="1">IF(Amortization[[#This Row],[payment
date]]="",0,Amortization[[#This Row],[interest]]+Amortization[[#This Row],[principal]]+Amortization[[#This Row],[property
tax]])</f>
        <v>3558.4579473678064</v>
      </c>
      <c r="I107" s="14">
        <f ca="1">IF(Amortization[[#This Row],[payment
date]]="",0,Amortization[[#This Row],[opening
balance]]-Amortization[[#This Row],[principal]])</f>
        <v>326892.44730060402</v>
      </c>
      <c r="J107" s="18">
        <f ca="1">IF(Amortization[[#This Row],[closing
balance]]&gt;0,LastRow-ROW(),0)</f>
        <v>196</v>
      </c>
    </row>
    <row r="108" spans="2:10" ht="15" customHeight="1" x14ac:dyDescent="0.25">
      <c r="B108" s="15">
        <f>ROWS($B$4:B108)</f>
        <v>105</v>
      </c>
      <c r="C108" s="20">
        <f ca="1">IF(ValuesEntered,IF(Amortization[[#This Row],['#]]&lt;=DurationOfLoan,IF(ROW()-ROW(Amortization[[#Headers],[payment
date]])=1,LoanStart,IF(I107&gt;0,EDATE(C107,1),"")),""),"")</f>
        <v>47349</v>
      </c>
      <c r="D108" s="14">
        <f ca="1">IF(ROW()-ROW(Amortization[[#Headers],[opening
balance]])=1,LoanAmount,IF(Amortization[[#This Row],[payment
date]]="",0,INDEX(Amortization[], ROW()-4,8)))</f>
        <v>326892.44730060402</v>
      </c>
      <c r="E108" s="14">
        <f ca="1">IF(ValuesEntered,IF(ROW()-ROW(Amortization[[#Headers],[interest]])=1,-IPMT(InterestRate/12,1,DurationOfLoan-ROWS($C$4:C108)+1,Amortization[[#This Row],[opening
balance]]),IFERROR(-IPMT(InterestRate/12,1,Amortization[[#This Row],['#
remaining]],D109),0)),0)</f>
        <v>2446.1639585515964</v>
      </c>
      <c r="F108" s="14">
        <f ca="1">IFERROR(IF(AND(ValuesEntered,Amortization[[#This Row],[payment
date]]&lt;&gt;""),-PPMT(InterestRate/12,1,DurationOfLoan-ROWS($C$4:C108)+1,Amortization[[#This Row],[opening
balance]]),""),0)</f>
        <v>737.25282705787606</v>
      </c>
      <c r="G108" s="14">
        <f ca="1">IF(Amortization[[#This Row],[payment
date]]="",0,PropertyTaxAmount)</f>
        <v>375</v>
      </c>
      <c r="H108" s="14">
        <f ca="1">IF(Amortization[[#This Row],[payment
date]]="",0,Amortization[[#This Row],[interest]]+Amortization[[#This Row],[principal]]+Amortization[[#This Row],[property
tax]])</f>
        <v>3558.4167856094723</v>
      </c>
      <c r="I108" s="14">
        <f ca="1">IF(Amortization[[#This Row],[payment
date]]="",0,Amortization[[#This Row],[opening
balance]]-Amortization[[#This Row],[principal]])</f>
        <v>326155.19447354617</v>
      </c>
      <c r="J108" s="18">
        <f ca="1">IF(Amortization[[#This Row],[closing
balance]]&gt;0,LastRow-ROW(),0)</f>
        <v>195</v>
      </c>
    </row>
    <row r="109" spans="2:10" ht="15" customHeight="1" x14ac:dyDescent="0.25">
      <c r="B109" s="15">
        <f>ROWS($B$4:B109)</f>
        <v>106</v>
      </c>
      <c r="C109" s="20">
        <f ca="1">IF(ValuesEntered,IF(Amortization[[#This Row],['#]]&lt;=DurationOfLoan,IF(ROW()-ROW(Amortization[[#Headers],[payment
date]])=1,LoanStart,IF(I108&gt;0,EDATE(C108,1),"")),""),"")</f>
        <v>47380</v>
      </c>
      <c r="D109" s="14">
        <f ca="1">IF(ROW()-ROW(Amortization[[#Headers],[opening
balance]])=1,LoanAmount,IF(Amortization[[#This Row],[payment
date]]="",0,INDEX(Amortization[], ROW()-4,8)))</f>
        <v>326155.19447354617</v>
      </c>
      <c r="E109" s="14">
        <f ca="1">IF(ValuesEntered,IF(ROW()-ROW(Amortization[[#Headers],[interest]])=1,-IPMT(InterestRate/12,1,DurationOfLoan-ROWS($C$4:C109)+1,Amortization[[#This Row],[opening
balance]]),IFERROR(-IPMT(InterestRate/12,1,Amortization[[#This Row],['#
remaining]],D110),0)),0)</f>
        <v>2440.5930918771405</v>
      </c>
      <c r="F109" s="14">
        <f ca="1">IFERROR(IF(AND(ValuesEntered,Amortization[[#This Row],[payment
date]]&lt;&gt;""),-PPMT(InterestRate/12,1,DurationOfLoan-ROWS($C$4:C109)+1,Amortization[[#This Row],[opening
balance]]),""),0)</f>
        <v>742.78222326081027</v>
      </c>
      <c r="G109" s="14">
        <f ca="1">IF(Amortization[[#This Row],[payment
date]]="",0,PropertyTaxAmount)</f>
        <v>375</v>
      </c>
      <c r="H109" s="14">
        <f ca="1">IF(Amortization[[#This Row],[payment
date]]="",0,Amortization[[#This Row],[interest]]+Amortization[[#This Row],[principal]]+Amortization[[#This Row],[property
tax]])</f>
        <v>3558.3753151379506</v>
      </c>
      <c r="I109" s="14">
        <f ca="1">IF(Amortization[[#This Row],[payment
date]]="",0,Amortization[[#This Row],[opening
balance]]-Amortization[[#This Row],[principal]])</f>
        <v>325412.41225028539</v>
      </c>
      <c r="J109" s="18">
        <f ca="1">IF(Amortization[[#This Row],[closing
balance]]&gt;0,LastRow-ROW(),0)</f>
        <v>194</v>
      </c>
    </row>
    <row r="110" spans="2:10" ht="15" customHeight="1" x14ac:dyDescent="0.25">
      <c r="B110" s="15">
        <f>ROWS($B$4:B110)</f>
        <v>107</v>
      </c>
      <c r="C110" s="20">
        <f ca="1">IF(ValuesEntered,IF(Amortization[[#This Row],['#]]&lt;=DurationOfLoan,IF(ROW()-ROW(Amortization[[#Headers],[payment
date]])=1,LoanStart,IF(I109&gt;0,EDATE(C109,1),"")),""),"")</f>
        <v>47410</v>
      </c>
      <c r="D110" s="14">
        <f ca="1">IF(ROW()-ROW(Amortization[[#Headers],[opening
balance]])=1,LoanAmount,IF(Amortization[[#This Row],[payment
date]]="",0,INDEX(Amortization[], ROW()-4,8)))</f>
        <v>325412.41225028539</v>
      </c>
      <c r="E110" s="14">
        <f ca="1">IF(ValuesEntered,IF(ROW()-ROW(Amortization[[#Headers],[interest]])=1,-IPMT(InterestRate/12,1,DurationOfLoan-ROWS($C$4:C110)+1,Amortization[[#This Row],[opening
balance]]),IFERROR(-IPMT(InterestRate/12,1,Amortization[[#This Row],['#
remaining]],D111),0)),0)</f>
        <v>2434.980443702626</v>
      </c>
      <c r="F110" s="14">
        <f ca="1">IFERROR(IF(AND(ValuesEntered,Amortization[[#This Row],[payment
date]]&lt;&gt;""),-PPMT(InterestRate/12,1,DurationOfLoan-ROWS($C$4:C110)+1,Amortization[[#This Row],[opening
balance]]),""),0)</f>
        <v>748.35308993526655</v>
      </c>
      <c r="G110" s="14">
        <f ca="1">IF(Amortization[[#This Row],[payment
date]]="",0,PropertyTaxAmount)</f>
        <v>375</v>
      </c>
      <c r="H110" s="14">
        <f ca="1">IF(Amortization[[#This Row],[payment
date]]="",0,Amortization[[#This Row],[interest]]+Amortization[[#This Row],[principal]]+Amortization[[#This Row],[property
tax]])</f>
        <v>3558.3335336378923</v>
      </c>
      <c r="I110" s="14">
        <f ca="1">IF(Amortization[[#This Row],[payment
date]]="",0,Amortization[[#This Row],[opening
balance]]-Amortization[[#This Row],[principal]])</f>
        <v>324664.05916035012</v>
      </c>
      <c r="J110" s="18">
        <f ca="1">IF(Amortization[[#This Row],[closing
balance]]&gt;0,LastRow-ROW(),0)</f>
        <v>193</v>
      </c>
    </row>
    <row r="111" spans="2:10" ht="15" customHeight="1" x14ac:dyDescent="0.25">
      <c r="B111" s="15">
        <f>ROWS($B$4:B111)</f>
        <v>108</v>
      </c>
      <c r="C111" s="20">
        <f ca="1">IF(ValuesEntered,IF(Amortization[[#This Row],['#]]&lt;=DurationOfLoan,IF(ROW()-ROW(Amortization[[#Headers],[payment
date]])=1,LoanStart,IF(I110&gt;0,EDATE(C110,1),"")),""),"")</f>
        <v>47441</v>
      </c>
      <c r="D111" s="14">
        <f ca="1">IF(ROW()-ROW(Amortization[[#Headers],[opening
balance]])=1,LoanAmount,IF(Amortization[[#This Row],[payment
date]]="",0,INDEX(Amortization[], ROW()-4,8)))</f>
        <v>324664.05916035012</v>
      </c>
      <c r="E111" s="14">
        <f ca="1">IF(ValuesEntered,IF(ROW()-ROW(Amortization[[#Headers],[interest]])=1,-IPMT(InterestRate/12,1,DurationOfLoan-ROWS($C$4:C111)+1,Amortization[[#This Row],[opening
balance]]),IFERROR(-IPMT(InterestRate/12,1,Amortization[[#This Row],['#
remaining]],D112),0)),0)</f>
        <v>2429.3257006668023</v>
      </c>
      <c r="F111" s="14">
        <f ca="1">IFERROR(IF(AND(ValuesEntered,Amortization[[#This Row],[payment
date]]&lt;&gt;""),-PPMT(InterestRate/12,1,DurationOfLoan-ROWS($C$4:C111)+1,Amortization[[#This Row],[opening
balance]]),""),0)</f>
        <v>753.96573810978089</v>
      </c>
      <c r="G111" s="14">
        <f ca="1">IF(Amortization[[#This Row],[payment
date]]="",0,PropertyTaxAmount)</f>
        <v>375</v>
      </c>
      <c r="H111" s="14">
        <f ca="1">IF(Amortization[[#This Row],[payment
date]]="",0,Amortization[[#This Row],[interest]]+Amortization[[#This Row],[principal]]+Amortization[[#This Row],[property
tax]])</f>
        <v>3558.2914387765832</v>
      </c>
      <c r="I111" s="14">
        <f ca="1">IF(Amortization[[#This Row],[payment
date]]="",0,Amortization[[#This Row],[opening
balance]]-Amortization[[#This Row],[principal]])</f>
        <v>323910.09342224034</v>
      </c>
      <c r="J111" s="18">
        <f ca="1">IF(Amortization[[#This Row],[closing
balance]]&gt;0,LastRow-ROW(),0)</f>
        <v>192</v>
      </c>
    </row>
    <row r="112" spans="2:10" ht="15" customHeight="1" x14ac:dyDescent="0.25">
      <c r="B112" s="15">
        <f>ROWS($B$4:B112)</f>
        <v>109</v>
      </c>
      <c r="C112" s="20">
        <f ca="1">IF(ValuesEntered,IF(Amortization[[#This Row],['#]]&lt;=DurationOfLoan,IF(ROW()-ROW(Amortization[[#Headers],[payment
date]])=1,LoanStart,IF(I111&gt;0,EDATE(C111,1),"")),""),"")</f>
        <v>47471</v>
      </c>
      <c r="D112" s="14">
        <f ca="1">IF(ROW()-ROW(Amortization[[#Headers],[opening
balance]])=1,LoanAmount,IF(Amortization[[#This Row],[payment
date]]="",0,INDEX(Amortization[], ROW()-4,8)))</f>
        <v>323910.09342224034</v>
      </c>
      <c r="E112" s="14">
        <f ca="1">IF(ValuesEntered,IF(ROW()-ROW(Amortization[[#Headers],[interest]])=1,-IPMT(InterestRate/12,1,DurationOfLoan-ROWS($C$4:C112)+1,Amortization[[#This Row],[opening
balance]]),IFERROR(-IPMT(InterestRate/12,1,Amortization[[#This Row],['#
remaining]],D113),0)),0)</f>
        <v>2423.6285470582102</v>
      </c>
      <c r="F112" s="14">
        <f ca="1">IFERROR(IF(AND(ValuesEntered,Amortization[[#This Row],[payment
date]]&lt;&gt;""),-PPMT(InterestRate/12,1,DurationOfLoan-ROWS($C$4:C112)+1,Amortization[[#This Row],[opening
balance]]),""),0)</f>
        <v>759.62048114560446</v>
      </c>
      <c r="G112" s="14">
        <f ca="1">IF(Amortization[[#This Row],[payment
date]]="",0,PropertyTaxAmount)</f>
        <v>375</v>
      </c>
      <c r="H112" s="14">
        <f ca="1">IF(Amortization[[#This Row],[payment
date]]="",0,Amortization[[#This Row],[interest]]+Amortization[[#This Row],[principal]]+Amortization[[#This Row],[property
tax]])</f>
        <v>3558.2490282038148</v>
      </c>
      <c r="I112" s="14">
        <f ca="1">IF(Amortization[[#This Row],[payment
date]]="",0,Amortization[[#This Row],[opening
balance]]-Amortization[[#This Row],[principal]])</f>
        <v>323150.47294109472</v>
      </c>
      <c r="J112" s="18">
        <f ca="1">IF(Amortization[[#This Row],[closing
balance]]&gt;0,LastRow-ROW(),0)</f>
        <v>191</v>
      </c>
    </row>
    <row r="113" spans="2:10" ht="15" customHeight="1" x14ac:dyDescent="0.25">
      <c r="B113" s="15">
        <f>ROWS($B$4:B113)</f>
        <v>110</v>
      </c>
      <c r="C113" s="20">
        <f ca="1">IF(ValuesEntered,IF(Amortization[[#This Row],['#]]&lt;=DurationOfLoan,IF(ROW()-ROW(Amortization[[#Headers],[payment
date]])=1,LoanStart,IF(I112&gt;0,EDATE(C112,1),"")),""),"")</f>
        <v>47502</v>
      </c>
      <c r="D113" s="14">
        <f ca="1">IF(ROW()-ROW(Amortization[[#Headers],[opening
balance]])=1,LoanAmount,IF(Amortization[[#This Row],[payment
date]]="",0,INDEX(Amortization[], ROW()-4,8)))</f>
        <v>323150.47294109472</v>
      </c>
      <c r="E113" s="14">
        <f ca="1">IF(ValuesEntered,IF(ROW()-ROW(Amortization[[#Headers],[interest]])=1,-IPMT(InterestRate/12,1,DurationOfLoan-ROWS($C$4:C113)+1,Amortization[[#This Row],[opening
balance]]),IFERROR(-IPMT(InterestRate/12,1,Amortization[[#This Row],['#
remaining]],D114),0)),0)</f>
        <v>2417.8886647975542</v>
      </c>
      <c r="F113" s="14">
        <f ca="1">IFERROR(IF(AND(ValuesEntered,Amortization[[#This Row],[payment
date]]&lt;&gt;""),-PPMT(InterestRate/12,1,DurationOfLoan-ROWS($C$4:C113)+1,Amortization[[#This Row],[opening
balance]]),""),0)</f>
        <v>765.31763475419609</v>
      </c>
      <c r="G113" s="14">
        <f ca="1">IF(Amortization[[#This Row],[payment
date]]="",0,PropertyTaxAmount)</f>
        <v>375</v>
      </c>
      <c r="H113" s="14">
        <f ca="1">IF(Amortization[[#This Row],[payment
date]]="",0,Amortization[[#This Row],[interest]]+Amortization[[#This Row],[principal]]+Amortization[[#This Row],[property
tax]])</f>
        <v>3558.2062995517504</v>
      </c>
      <c r="I113" s="14">
        <f ca="1">IF(Amortization[[#This Row],[payment
date]]="",0,Amortization[[#This Row],[opening
balance]]-Amortization[[#This Row],[principal]])</f>
        <v>322385.15530634054</v>
      </c>
      <c r="J113" s="18">
        <f ca="1">IF(Amortization[[#This Row],[closing
balance]]&gt;0,LastRow-ROW(),0)</f>
        <v>190</v>
      </c>
    </row>
    <row r="114" spans="2:10" ht="15" customHeight="1" x14ac:dyDescent="0.25">
      <c r="B114" s="15">
        <f>ROWS($B$4:B114)</f>
        <v>111</v>
      </c>
      <c r="C114" s="20">
        <f ca="1">IF(ValuesEntered,IF(Amortization[[#This Row],['#]]&lt;=DurationOfLoan,IF(ROW()-ROW(Amortization[[#Headers],[payment
date]])=1,LoanStart,IF(I113&gt;0,EDATE(C113,1),"")),""),"")</f>
        <v>47533</v>
      </c>
      <c r="D114" s="14">
        <f ca="1">IF(ROW()-ROW(Amortization[[#Headers],[opening
balance]])=1,LoanAmount,IF(Amortization[[#This Row],[payment
date]]="",0,INDEX(Amortization[], ROW()-4,8)))</f>
        <v>322385.15530634054</v>
      </c>
      <c r="E114" s="14">
        <f ca="1">IF(ValuesEntered,IF(ROW()-ROW(Amortization[[#Headers],[interest]])=1,-IPMT(InterestRate/12,1,DurationOfLoan-ROWS($C$4:C114)+1,Amortization[[#This Row],[opening
balance]]),IFERROR(-IPMT(InterestRate/12,1,Amortization[[#This Row],['#
remaining]],D115),0)),0)</f>
        <v>2412.1057334199427</v>
      </c>
      <c r="F114" s="14">
        <f ca="1">IFERROR(IF(AND(ValuesEntered,Amortization[[#This Row],[payment
date]]&lt;&gt;""),-PPMT(InterestRate/12,1,DurationOfLoan-ROWS($C$4:C114)+1,Amortization[[#This Row],[opening
balance]]),""),0)</f>
        <v>771.05751701485281</v>
      </c>
      <c r="G114" s="14">
        <f ca="1">IF(Amortization[[#This Row],[payment
date]]="",0,PropertyTaxAmount)</f>
        <v>375</v>
      </c>
      <c r="H114" s="14">
        <f ca="1">IF(Amortization[[#This Row],[payment
date]]="",0,Amortization[[#This Row],[interest]]+Amortization[[#This Row],[principal]]+Amortization[[#This Row],[property
tax]])</f>
        <v>3558.1632504347954</v>
      </c>
      <c r="I114" s="14">
        <f ca="1">IF(Amortization[[#This Row],[payment
date]]="",0,Amortization[[#This Row],[opening
balance]]-Amortization[[#This Row],[principal]])</f>
        <v>321614.09778932569</v>
      </c>
      <c r="J114" s="18">
        <f ca="1">IF(Amortization[[#This Row],[closing
balance]]&gt;0,LastRow-ROW(),0)</f>
        <v>189</v>
      </c>
    </row>
    <row r="115" spans="2:10" ht="15" customHeight="1" x14ac:dyDescent="0.25">
      <c r="B115" s="15">
        <f>ROWS($B$4:B115)</f>
        <v>112</v>
      </c>
      <c r="C115" s="20">
        <f ca="1">IF(ValuesEntered,IF(Amortization[[#This Row],['#]]&lt;=DurationOfLoan,IF(ROW()-ROW(Amortization[[#Headers],[payment
date]])=1,LoanStart,IF(I114&gt;0,EDATE(C114,1),"")),""),"")</f>
        <v>47561</v>
      </c>
      <c r="D115" s="14">
        <f ca="1">IF(ROW()-ROW(Amortization[[#Headers],[opening
balance]])=1,LoanAmount,IF(Amortization[[#This Row],[payment
date]]="",0,INDEX(Amortization[], ROW()-4,8)))</f>
        <v>321614.09778932569</v>
      </c>
      <c r="E115" s="14">
        <f ca="1">IF(ValuesEntered,IF(ROW()-ROW(Amortization[[#Headers],[interest]])=1,-IPMT(InterestRate/12,1,DurationOfLoan-ROWS($C$4:C115)+1,Amortization[[#This Row],[opening
balance]]),IFERROR(-IPMT(InterestRate/12,1,Amortization[[#This Row],['#
remaining]],D116),0)),0)</f>
        <v>2406.2794300569994</v>
      </c>
      <c r="F115" s="14">
        <f ca="1">IFERROR(IF(AND(ValuesEntered,Amortization[[#This Row],[payment
date]]&lt;&gt;""),-PPMT(InterestRate/12,1,DurationOfLoan-ROWS($C$4:C115)+1,Amortization[[#This Row],[opening
balance]]),""),0)</f>
        <v>776.8404483924644</v>
      </c>
      <c r="G115" s="14">
        <f ca="1">IF(Amortization[[#This Row],[payment
date]]="",0,PropertyTaxAmount)</f>
        <v>375</v>
      </c>
      <c r="H115" s="14">
        <f ca="1">IF(Amortization[[#This Row],[payment
date]]="",0,Amortization[[#This Row],[interest]]+Amortization[[#This Row],[principal]]+Amortization[[#This Row],[property
tax]])</f>
        <v>3558.1198784494636</v>
      </c>
      <c r="I115" s="14">
        <f ca="1">IF(Amortization[[#This Row],[payment
date]]="",0,Amortization[[#This Row],[opening
balance]]-Amortization[[#This Row],[principal]])</f>
        <v>320837.25734093325</v>
      </c>
      <c r="J115" s="18">
        <f ca="1">IF(Amortization[[#This Row],[closing
balance]]&gt;0,LastRow-ROW(),0)</f>
        <v>188</v>
      </c>
    </row>
    <row r="116" spans="2:10" ht="15" customHeight="1" x14ac:dyDescent="0.25">
      <c r="B116" s="15">
        <f>ROWS($B$4:B116)</f>
        <v>113</v>
      </c>
      <c r="C116" s="20">
        <f ca="1">IF(ValuesEntered,IF(Amortization[[#This Row],['#]]&lt;=DurationOfLoan,IF(ROW()-ROW(Amortization[[#Headers],[payment
date]])=1,LoanStart,IF(I115&gt;0,EDATE(C115,1),"")),""),"")</f>
        <v>47592</v>
      </c>
      <c r="D116" s="14">
        <f ca="1">IF(ROW()-ROW(Amortization[[#Headers],[opening
balance]])=1,LoanAmount,IF(Amortization[[#This Row],[payment
date]]="",0,INDEX(Amortization[], ROW()-4,8)))</f>
        <v>320837.25734093325</v>
      </c>
      <c r="E116" s="14">
        <f ca="1">IF(ValuesEntered,IF(ROW()-ROW(Amortization[[#Headers],[interest]])=1,-IPMT(InterestRate/12,1,DurationOfLoan-ROWS($C$4:C116)+1,Amortization[[#This Row],[opening
balance]]),IFERROR(-IPMT(InterestRate/12,1,Amortization[[#This Row],['#
remaining]],D117),0)),0)</f>
        <v>2400.409429418834</v>
      </c>
      <c r="F116" s="14">
        <f ca="1">IFERROR(IF(AND(ValuesEntered,Amortization[[#This Row],[payment
date]]&lt;&gt;""),-PPMT(InterestRate/12,1,DurationOfLoan-ROWS($C$4:C116)+1,Amortization[[#This Row],[opening
balance]]),""),0)</f>
        <v>782.66675175540774</v>
      </c>
      <c r="G116" s="14">
        <f ca="1">IF(Amortization[[#This Row],[payment
date]]="",0,PropertyTaxAmount)</f>
        <v>375</v>
      </c>
      <c r="H116" s="14">
        <f ca="1">IF(Amortization[[#This Row],[payment
date]]="",0,Amortization[[#This Row],[interest]]+Amortization[[#This Row],[principal]]+Amortization[[#This Row],[property
tax]])</f>
        <v>3558.0761811742418</v>
      </c>
      <c r="I116" s="14">
        <f ca="1">IF(Amortization[[#This Row],[payment
date]]="",0,Amortization[[#This Row],[opening
balance]]-Amortization[[#This Row],[principal]])</f>
        <v>320054.59058917785</v>
      </c>
      <c r="J116" s="18">
        <f ca="1">IF(Amortization[[#This Row],[closing
balance]]&gt;0,LastRow-ROW(),0)</f>
        <v>187</v>
      </c>
    </row>
    <row r="117" spans="2:10" ht="15" customHeight="1" x14ac:dyDescent="0.25">
      <c r="B117" s="15">
        <f>ROWS($B$4:B117)</f>
        <v>114</v>
      </c>
      <c r="C117" s="20">
        <f ca="1">IF(ValuesEntered,IF(Amortization[[#This Row],['#]]&lt;=DurationOfLoan,IF(ROW()-ROW(Amortization[[#Headers],[payment
date]])=1,LoanStart,IF(I116&gt;0,EDATE(C116,1),"")),""),"")</f>
        <v>47622</v>
      </c>
      <c r="D117" s="14">
        <f ca="1">IF(ROW()-ROW(Amortization[[#Headers],[opening
balance]])=1,LoanAmount,IF(Amortization[[#This Row],[payment
date]]="",0,INDEX(Amortization[], ROW()-4,8)))</f>
        <v>320054.59058917785</v>
      </c>
      <c r="E117" s="14">
        <f ca="1">IF(ValuesEntered,IF(ROW()-ROW(Amortization[[#Headers],[interest]])=1,-IPMT(InterestRate/12,1,DurationOfLoan-ROWS($C$4:C117)+1,Amortization[[#This Row],[opening
balance]]),IFERROR(-IPMT(InterestRate/12,1,Amortization[[#This Row],['#
remaining]],D118),0)),0)</f>
        <v>2394.4954037758821</v>
      </c>
      <c r="F117" s="14">
        <f ca="1">IFERROR(IF(AND(ValuesEntered,Amortization[[#This Row],[payment
date]]&lt;&gt;""),-PPMT(InterestRate/12,1,DurationOfLoan-ROWS($C$4:C117)+1,Amortization[[#This Row],[opening
balance]]),""),0)</f>
        <v>788.53675239357324</v>
      </c>
      <c r="G117" s="14">
        <f ca="1">IF(Amortization[[#This Row],[payment
date]]="",0,PropertyTaxAmount)</f>
        <v>375</v>
      </c>
      <c r="H117" s="14">
        <f ca="1">IF(Amortization[[#This Row],[payment
date]]="",0,Amortization[[#This Row],[interest]]+Amortization[[#This Row],[principal]]+Amortization[[#This Row],[property
tax]])</f>
        <v>3558.0321561694554</v>
      </c>
      <c r="I117" s="14">
        <f ca="1">IF(Amortization[[#This Row],[payment
date]]="",0,Amortization[[#This Row],[opening
balance]]-Amortization[[#This Row],[principal]])</f>
        <v>319266.05383678427</v>
      </c>
      <c r="J117" s="18">
        <f ca="1">IF(Amortization[[#This Row],[closing
balance]]&gt;0,LastRow-ROW(),0)</f>
        <v>186</v>
      </c>
    </row>
    <row r="118" spans="2:10" ht="15" customHeight="1" x14ac:dyDescent="0.25">
      <c r="B118" s="15">
        <f>ROWS($B$4:B118)</f>
        <v>115</v>
      </c>
      <c r="C118" s="20">
        <f ca="1">IF(ValuesEntered,IF(Amortization[[#This Row],['#]]&lt;=DurationOfLoan,IF(ROW()-ROW(Amortization[[#Headers],[payment
date]])=1,LoanStart,IF(I117&gt;0,EDATE(C117,1),"")),""),"")</f>
        <v>47653</v>
      </c>
      <c r="D118" s="14">
        <f ca="1">IF(ROW()-ROW(Amortization[[#Headers],[opening
balance]])=1,LoanAmount,IF(Amortization[[#This Row],[payment
date]]="",0,INDEX(Amortization[], ROW()-4,8)))</f>
        <v>319266.05383678427</v>
      </c>
      <c r="E118" s="14">
        <f ca="1">IF(ValuesEntered,IF(ROW()-ROW(Amortization[[#Headers],[interest]])=1,-IPMT(InterestRate/12,1,DurationOfLoan-ROWS($C$4:C118)+1,Amortization[[#This Row],[opening
balance]]),IFERROR(-IPMT(InterestRate/12,1,Amortization[[#This Row],['#
remaining]],D119),0)),0)</f>
        <v>2388.5370229406076</v>
      </c>
      <c r="F118" s="14">
        <f ca="1">IFERROR(IF(AND(ValuesEntered,Amortization[[#This Row],[payment
date]]&lt;&gt;""),-PPMT(InterestRate/12,1,DurationOfLoan-ROWS($C$4:C118)+1,Amortization[[#This Row],[opening
balance]]),""),0)</f>
        <v>794.45077803652498</v>
      </c>
      <c r="G118" s="14">
        <f ca="1">IF(Amortization[[#This Row],[payment
date]]="",0,PropertyTaxAmount)</f>
        <v>375</v>
      </c>
      <c r="H118" s="14">
        <f ca="1">IF(Amortization[[#This Row],[payment
date]]="",0,Amortization[[#This Row],[interest]]+Amortization[[#This Row],[principal]]+Amortization[[#This Row],[property
tax]])</f>
        <v>3557.9878009771328</v>
      </c>
      <c r="I118" s="14">
        <f ca="1">IF(Amortization[[#This Row],[payment
date]]="",0,Amortization[[#This Row],[opening
balance]]-Amortization[[#This Row],[principal]])</f>
        <v>318471.60305874771</v>
      </c>
      <c r="J118" s="18">
        <f ca="1">IF(Amortization[[#This Row],[closing
balance]]&gt;0,LastRow-ROW(),0)</f>
        <v>185</v>
      </c>
    </row>
    <row r="119" spans="2:10" ht="15" customHeight="1" x14ac:dyDescent="0.25">
      <c r="B119" s="15">
        <f>ROWS($B$4:B119)</f>
        <v>116</v>
      </c>
      <c r="C119" s="20">
        <f ca="1">IF(ValuesEntered,IF(Amortization[[#This Row],['#]]&lt;=DurationOfLoan,IF(ROW()-ROW(Amortization[[#Headers],[payment
date]])=1,LoanStart,IF(I118&gt;0,EDATE(C118,1),"")),""),"")</f>
        <v>47683</v>
      </c>
      <c r="D119" s="14">
        <f ca="1">IF(ROW()-ROW(Amortization[[#Headers],[opening
balance]])=1,LoanAmount,IF(Amortization[[#This Row],[payment
date]]="",0,INDEX(Amortization[], ROW()-4,8)))</f>
        <v>318471.60305874771</v>
      </c>
      <c r="E119" s="14">
        <f ca="1">IF(ValuesEntered,IF(ROW()-ROW(Amortization[[#Headers],[interest]])=1,-IPMT(InterestRate/12,1,DurationOfLoan-ROWS($C$4:C119)+1,Amortization[[#This Row],[opening
balance]]),IFERROR(-IPMT(InterestRate/12,1,Amortization[[#This Row],['#
remaining]],D120),0)),0)</f>
        <v>2382.5339542490692</v>
      </c>
      <c r="F119" s="14">
        <f ca="1">IFERROR(IF(AND(ValuesEntered,Amortization[[#This Row],[payment
date]]&lt;&gt;""),-PPMT(InterestRate/12,1,DurationOfLoan-ROWS($C$4:C119)+1,Amortization[[#This Row],[opening
balance]]),""),0)</f>
        <v>800.40915887179881</v>
      </c>
      <c r="G119" s="14">
        <f ca="1">IF(Amortization[[#This Row],[payment
date]]="",0,PropertyTaxAmount)</f>
        <v>375</v>
      </c>
      <c r="H119" s="14">
        <f ca="1">IF(Amortization[[#This Row],[payment
date]]="",0,Amortization[[#This Row],[interest]]+Amortization[[#This Row],[principal]]+Amortization[[#This Row],[property
tax]])</f>
        <v>3557.943113120868</v>
      </c>
      <c r="I119" s="14">
        <f ca="1">IF(Amortization[[#This Row],[payment
date]]="",0,Amortization[[#This Row],[opening
balance]]-Amortization[[#This Row],[principal]])</f>
        <v>317671.19389987591</v>
      </c>
      <c r="J119" s="18">
        <f ca="1">IF(Amortization[[#This Row],[closing
balance]]&gt;0,LastRow-ROW(),0)</f>
        <v>184</v>
      </c>
    </row>
    <row r="120" spans="2:10" ht="15" customHeight="1" x14ac:dyDescent="0.25">
      <c r="B120" s="15">
        <f>ROWS($B$4:B120)</f>
        <v>117</v>
      </c>
      <c r="C120" s="20">
        <f ca="1">IF(ValuesEntered,IF(Amortization[[#This Row],['#]]&lt;=DurationOfLoan,IF(ROW()-ROW(Amortization[[#Headers],[payment
date]])=1,LoanStart,IF(I119&gt;0,EDATE(C119,1),"")),""),"")</f>
        <v>47714</v>
      </c>
      <c r="D120" s="14">
        <f ca="1">IF(ROW()-ROW(Amortization[[#Headers],[opening
balance]])=1,LoanAmount,IF(Amortization[[#This Row],[payment
date]]="",0,INDEX(Amortization[], ROW()-4,8)))</f>
        <v>317671.19389987591</v>
      </c>
      <c r="E120" s="14">
        <f ca="1">IF(ValuesEntered,IF(ROW()-ROW(Amortization[[#Headers],[interest]])=1,-IPMT(InterestRate/12,1,DurationOfLoan-ROWS($C$4:C120)+1,Amortization[[#This Row],[opening
balance]]),IFERROR(-IPMT(InterestRate/12,1,Amortization[[#This Row],['#
remaining]],D121),0)),0)</f>
        <v>2376.4858625423444</v>
      </c>
      <c r="F120" s="14">
        <f ca="1">IFERROR(IF(AND(ValuesEntered,Amortization[[#This Row],[payment
date]]&lt;&gt;""),-PPMT(InterestRate/12,1,DurationOfLoan-ROWS($C$4:C120)+1,Amortization[[#This Row],[opening
balance]]),""),0)</f>
        <v>806.41222756333752</v>
      </c>
      <c r="G120" s="14">
        <f ca="1">IF(Amortization[[#This Row],[payment
date]]="",0,PropertyTaxAmount)</f>
        <v>375</v>
      </c>
      <c r="H120" s="14">
        <f ca="1">IF(Amortization[[#This Row],[payment
date]]="",0,Amortization[[#This Row],[interest]]+Amortization[[#This Row],[principal]]+Amortization[[#This Row],[property
tax]])</f>
        <v>3557.8980901056821</v>
      </c>
      <c r="I120" s="14">
        <f ca="1">IF(Amortization[[#This Row],[payment
date]]="",0,Amortization[[#This Row],[opening
balance]]-Amortization[[#This Row],[principal]])</f>
        <v>316864.78167231259</v>
      </c>
      <c r="J120" s="18">
        <f ca="1">IF(Amortization[[#This Row],[closing
balance]]&gt;0,LastRow-ROW(),0)</f>
        <v>183</v>
      </c>
    </row>
    <row r="121" spans="2:10" ht="15" customHeight="1" x14ac:dyDescent="0.25">
      <c r="B121" s="15">
        <f>ROWS($B$4:B121)</f>
        <v>118</v>
      </c>
      <c r="C121" s="20">
        <f ca="1">IF(ValuesEntered,IF(Amortization[[#This Row],['#]]&lt;=DurationOfLoan,IF(ROW()-ROW(Amortization[[#Headers],[payment
date]])=1,LoanStart,IF(I120&gt;0,EDATE(C120,1),"")),""),"")</f>
        <v>47745</v>
      </c>
      <c r="D121" s="14">
        <f ca="1">IF(ROW()-ROW(Amortization[[#Headers],[opening
balance]])=1,LoanAmount,IF(Amortization[[#This Row],[payment
date]]="",0,INDEX(Amortization[], ROW()-4,8)))</f>
        <v>316864.78167231259</v>
      </c>
      <c r="E121" s="14">
        <f ca="1">IF(ValuesEntered,IF(ROW()-ROW(Amortization[[#Headers],[interest]])=1,-IPMT(InterestRate/12,1,DurationOfLoan-ROWS($C$4:C121)+1,Amortization[[#This Row],[opening
balance]]),IFERROR(-IPMT(InterestRate/12,1,Amortization[[#This Row],['#
remaining]],D122),0)),0)</f>
        <v>2370.3924101478187</v>
      </c>
      <c r="F121" s="14">
        <f ca="1">IFERROR(IF(AND(ValuesEntered,Amortization[[#This Row],[payment
date]]&lt;&gt;""),-PPMT(InterestRate/12,1,DurationOfLoan-ROWS($C$4:C121)+1,Amortization[[#This Row],[opening
balance]]),""),0)</f>
        <v>812.46031927006243</v>
      </c>
      <c r="G121" s="14">
        <f ca="1">IF(Amortization[[#This Row],[payment
date]]="",0,PropertyTaxAmount)</f>
        <v>375</v>
      </c>
      <c r="H121" s="14">
        <f ca="1">IF(Amortization[[#This Row],[payment
date]]="",0,Amortization[[#This Row],[interest]]+Amortization[[#This Row],[principal]]+Amortization[[#This Row],[property
tax]])</f>
        <v>3557.8527294178812</v>
      </c>
      <c r="I121" s="14">
        <f ca="1">IF(Amortization[[#This Row],[payment
date]]="",0,Amortization[[#This Row],[opening
balance]]-Amortization[[#This Row],[principal]])</f>
        <v>316052.3213530425</v>
      </c>
      <c r="J121" s="18">
        <f ca="1">IF(Amortization[[#This Row],[closing
balance]]&gt;0,LastRow-ROW(),0)</f>
        <v>182</v>
      </c>
    </row>
    <row r="122" spans="2:10" ht="15" customHeight="1" x14ac:dyDescent="0.25">
      <c r="B122" s="15">
        <f>ROWS($B$4:B122)</f>
        <v>119</v>
      </c>
      <c r="C122" s="20">
        <f ca="1">IF(ValuesEntered,IF(Amortization[[#This Row],['#]]&lt;=DurationOfLoan,IF(ROW()-ROW(Amortization[[#Headers],[payment
date]])=1,LoanStart,IF(I121&gt;0,EDATE(C121,1),"")),""),"")</f>
        <v>47775</v>
      </c>
      <c r="D122" s="14">
        <f ca="1">IF(ROW()-ROW(Amortization[[#Headers],[opening
balance]])=1,LoanAmount,IF(Amortization[[#This Row],[payment
date]]="",0,INDEX(Amortization[], ROW()-4,8)))</f>
        <v>316052.3213530425</v>
      </c>
      <c r="E122" s="14">
        <f ca="1">IF(ValuesEntered,IF(ROW()-ROW(Amortization[[#Headers],[interest]])=1,-IPMT(InterestRate/12,1,DurationOfLoan-ROWS($C$4:C122)+1,Amortization[[#This Row],[opening
balance]]),IFERROR(-IPMT(InterestRate/12,1,Amortization[[#This Row],['#
remaining]],D123),0)),0)</f>
        <v>2364.2532568603342</v>
      </c>
      <c r="F122" s="14">
        <f ca="1">IFERROR(IF(AND(ValuesEntered,Amortization[[#This Row],[payment
date]]&lt;&gt;""),-PPMT(InterestRate/12,1,DurationOfLoan-ROWS($C$4:C122)+1,Amortization[[#This Row],[opening
balance]]),""),0)</f>
        <v>818.55377166458788</v>
      </c>
      <c r="G122" s="14">
        <f ca="1">IF(Amortization[[#This Row],[payment
date]]="",0,PropertyTaxAmount)</f>
        <v>375</v>
      </c>
      <c r="H122" s="14">
        <f ca="1">IF(Amortization[[#This Row],[payment
date]]="",0,Amortization[[#This Row],[interest]]+Amortization[[#This Row],[principal]]+Amortization[[#This Row],[property
tax]])</f>
        <v>3557.8070285249223</v>
      </c>
      <c r="I122" s="14">
        <f ca="1">IF(Amortization[[#This Row],[payment
date]]="",0,Amortization[[#This Row],[opening
balance]]-Amortization[[#This Row],[principal]])</f>
        <v>315233.76758137794</v>
      </c>
      <c r="J122" s="18">
        <f ca="1">IF(Amortization[[#This Row],[closing
balance]]&gt;0,LastRow-ROW(),0)</f>
        <v>181</v>
      </c>
    </row>
    <row r="123" spans="2:10" ht="15" customHeight="1" x14ac:dyDescent="0.25">
      <c r="B123" s="15">
        <f>ROWS($B$4:B123)</f>
        <v>120</v>
      </c>
      <c r="C123" s="20">
        <f ca="1">IF(ValuesEntered,IF(Amortization[[#This Row],['#]]&lt;=DurationOfLoan,IF(ROW()-ROW(Amortization[[#Headers],[payment
date]])=1,LoanStart,IF(I122&gt;0,EDATE(C122,1),"")),""),"")</f>
        <v>47806</v>
      </c>
      <c r="D123" s="14">
        <f ca="1">IF(ROW()-ROW(Amortization[[#Headers],[opening
balance]])=1,LoanAmount,IF(Amortization[[#This Row],[payment
date]]="",0,INDEX(Amortization[], ROW()-4,8)))</f>
        <v>315233.76758137794</v>
      </c>
      <c r="E123" s="14">
        <f ca="1">IF(ValuesEntered,IF(ROW()-ROW(Amortization[[#Headers],[interest]])=1,-IPMT(InterestRate/12,1,DurationOfLoan-ROWS($C$4:C123)+1,Amortization[[#This Row],[opening
balance]]),IFERROR(-IPMT(InterestRate/12,1,Amortization[[#This Row],['#
remaining]],D124),0)),0)</f>
        <v>2358.0680599231937</v>
      </c>
      <c r="F123" s="14">
        <f ca="1">IFERROR(IF(AND(ValuesEntered,Amortization[[#This Row],[payment
date]]&lt;&gt;""),-PPMT(InterestRate/12,1,DurationOfLoan-ROWS($C$4:C123)+1,Amortization[[#This Row],[opening
balance]]),""),0)</f>
        <v>824.69292495207253</v>
      </c>
      <c r="G123" s="14">
        <f ca="1">IF(Amortization[[#This Row],[payment
date]]="",0,PropertyTaxAmount)</f>
        <v>375</v>
      </c>
      <c r="H123" s="14">
        <f ca="1">IF(Amortization[[#This Row],[payment
date]]="",0,Amortization[[#This Row],[interest]]+Amortization[[#This Row],[principal]]+Amortization[[#This Row],[property
tax]])</f>
        <v>3557.7609848752663</v>
      </c>
      <c r="I123" s="14">
        <f ca="1">IF(Amortization[[#This Row],[payment
date]]="",0,Amortization[[#This Row],[opening
balance]]-Amortization[[#This Row],[principal]])</f>
        <v>314409.07465642586</v>
      </c>
      <c r="J123" s="18">
        <f ca="1">IF(Amortization[[#This Row],[closing
balance]]&gt;0,LastRow-ROW(),0)</f>
        <v>180</v>
      </c>
    </row>
    <row r="124" spans="2:10" ht="15" customHeight="1" x14ac:dyDescent="0.25">
      <c r="B124" s="15">
        <f>ROWS($B$4:B124)</f>
        <v>121</v>
      </c>
      <c r="C124" s="20">
        <f ca="1">IF(ValuesEntered,IF(Amortization[[#This Row],['#]]&lt;=DurationOfLoan,IF(ROW()-ROW(Amortization[[#Headers],[payment
date]])=1,LoanStart,IF(I123&gt;0,EDATE(C123,1),"")),""),"")</f>
        <v>47836</v>
      </c>
      <c r="D124" s="14">
        <f ca="1">IF(ROW()-ROW(Amortization[[#Headers],[opening
balance]])=1,LoanAmount,IF(Amortization[[#This Row],[payment
date]]="",0,INDEX(Amortization[], ROW()-4,8)))</f>
        <v>314409.07465642586</v>
      </c>
      <c r="E124" s="14">
        <f ca="1">IF(ValuesEntered,IF(ROW()-ROW(Amortization[[#Headers],[interest]])=1,-IPMT(InterestRate/12,1,DurationOfLoan-ROWS($C$4:C124)+1,Amortization[[#This Row],[opening
balance]]),IFERROR(-IPMT(InterestRate/12,1,Amortization[[#This Row],['#
remaining]],D125),0)),0)</f>
        <v>2351.8364740090251</v>
      </c>
      <c r="F124" s="14">
        <f ca="1">IFERROR(IF(AND(ValuesEntered,Amortization[[#This Row],[payment
date]]&lt;&gt;""),-PPMT(InterestRate/12,1,DurationOfLoan-ROWS($C$4:C124)+1,Amortization[[#This Row],[opening
balance]]),""),0)</f>
        <v>830.87812188921293</v>
      </c>
      <c r="G124" s="14">
        <f ca="1">IF(Amortization[[#This Row],[payment
date]]="",0,PropertyTaxAmount)</f>
        <v>375</v>
      </c>
      <c r="H124" s="14">
        <f ca="1">IF(Amortization[[#This Row],[payment
date]]="",0,Amortization[[#This Row],[interest]]+Amortization[[#This Row],[principal]]+Amortization[[#This Row],[property
tax]])</f>
        <v>3557.7145958982383</v>
      </c>
      <c r="I124" s="14">
        <f ca="1">IF(Amortization[[#This Row],[payment
date]]="",0,Amortization[[#This Row],[opening
balance]]-Amortization[[#This Row],[principal]])</f>
        <v>313578.19653453666</v>
      </c>
      <c r="J124" s="18">
        <f ca="1">IF(Amortization[[#This Row],[closing
balance]]&gt;0,LastRow-ROW(),0)</f>
        <v>179</v>
      </c>
    </row>
    <row r="125" spans="2:10" ht="15" customHeight="1" x14ac:dyDescent="0.25">
      <c r="B125" s="15">
        <f>ROWS($B$4:B125)</f>
        <v>122</v>
      </c>
      <c r="C125" s="20">
        <f ca="1">IF(ValuesEntered,IF(Amortization[[#This Row],['#]]&lt;=DurationOfLoan,IF(ROW()-ROW(Amortization[[#Headers],[payment
date]])=1,LoanStart,IF(I124&gt;0,EDATE(C124,1),"")),""),"")</f>
        <v>47867</v>
      </c>
      <c r="D125" s="14">
        <f ca="1">IF(ROW()-ROW(Amortization[[#Headers],[opening
balance]])=1,LoanAmount,IF(Amortization[[#This Row],[payment
date]]="",0,INDEX(Amortization[], ROW()-4,8)))</f>
        <v>313578.19653453666</v>
      </c>
      <c r="E125" s="14">
        <f ca="1">IF(ValuesEntered,IF(ROW()-ROW(Amortization[[#Headers],[interest]])=1,-IPMT(InterestRate/12,1,DurationOfLoan-ROWS($C$4:C125)+1,Amortization[[#This Row],[opening
balance]]),IFERROR(-IPMT(InterestRate/12,1,Amortization[[#This Row],['#
remaining]],D126),0)),0)</f>
        <v>2345.5581512004992</v>
      </c>
      <c r="F125" s="14">
        <f ca="1">IFERROR(IF(AND(ValuesEntered,Amortization[[#This Row],[payment
date]]&lt;&gt;""),-PPMT(InterestRate/12,1,DurationOfLoan-ROWS($C$4:C125)+1,Amortization[[#This Row],[opening
balance]]),""),0)</f>
        <v>837.10970780338198</v>
      </c>
      <c r="G125" s="14">
        <f ca="1">IF(Amortization[[#This Row],[payment
date]]="",0,PropertyTaxAmount)</f>
        <v>375</v>
      </c>
      <c r="H125" s="14">
        <f ca="1">IF(Amortization[[#This Row],[payment
date]]="",0,Amortization[[#This Row],[interest]]+Amortization[[#This Row],[principal]]+Amortization[[#This Row],[property
tax]])</f>
        <v>3557.6678590038809</v>
      </c>
      <c r="I125" s="14">
        <f ca="1">IF(Amortization[[#This Row],[payment
date]]="",0,Amortization[[#This Row],[opening
balance]]-Amortization[[#This Row],[principal]])</f>
        <v>312741.08682673326</v>
      </c>
      <c r="J125" s="18">
        <f ca="1">IF(Amortization[[#This Row],[closing
balance]]&gt;0,LastRow-ROW(),0)</f>
        <v>178</v>
      </c>
    </row>
    <row r="126" spans="2:10" ht="15" customHeight="1" x14ac:dyDescent="0.25">
      <c r="B126" s="15">
        <f>ROWS($B$4:B126)</f>
        <v>123</v>
      </c>
      <c r="C126" s="20">
        <f ca="1">IF(ValuesEntered,IF(Amortization[[#This Row],['#]]&lt;=DurationOfLoan,IF(ROW()-ROW(Amortization[[#Headers],[payment
date]])=1,LoanStart,IF(I125&gt;0,EDATE(C125,1),"")),""),"")</f>
        <v>47898</v>
      </c>
      <c r="D126" s="14">
        <f ca="1">IF(ROW()-ROW(Amortization[[#Headers],[opening
balance]])=1,LoanAmount,IF(Amortization[[#This Row],[payment
date]]="",0,INDEX(Amortization[], ROW()-4,8)))</f>
        <v>312741.08682673326</v>
      </c>
      <c r="E126" s="14">
        <f ca="1">IF(ValuesEntered,IF(ROW()-ROW(Amortization[[#Headers],[interest]])=1,-IPMT(InterestRate/12,1,DurationOfLoan-ROWS($C$4:C126)+1,Amortization[[#This Row],[opening
balance]]),IFERROR(-IPMT(InterestRate/12,1,Amortization[[#This Row],['#
remaining]],D127),0)),0)</f>
        <v>2339.2327409709101</v>
      </c>
      <c r="F126" s="14">
        <f ca="1">IFERROR(IF(AND(ValuesEntered,Amortization[[#This Row],[payment
date]]&lt;&gt;""),-PPMT(InterestRate/12,1,DurationOfLoan-ROWS($C$4:C126)+1,Amortization[[#This Row],[opening
balance]]),""),0)</f>
        <v>843.3880306119072</v>
      </c>
      <c r="G126" s="14">
        <f ca="1">IF(Amortization[[#This Row],[payment
date]]="",0,PropertyTaxAmount)</f>
        <v>375</v>
      </c>
      <c r="H126" s="14">
        <f ca="1">IF(Amortization[[#This Row],[payment
date]]="",0,Amortization[[#This Row],[interest]]+Amortization[[#This Row],[principal]]+Amortization[[#This Row],[property
tax]])</f>
        <v>3557.6207715828173</v>
      </c>
      <c r="I126" s="14">
        <f ca="1">IF(Amortization[[#This Row],[payment
date]]="",0,Amortization[[#This Row],[opening
balance]]-Amortization[[#This Row],[principal]])</f>
        <v>311897.69879612135</v>
      </c>
      <c r="J126" s="18">
        <f ca="1">IF(Amortization[[#This Row],[closing
balance]]&gt;0,LastRow-ROW(),0)</f>
        <v>177</v>
      </c>
    </row>
    <row r="127" spans="2:10" ht="15" customHeight="1" x14ac:dyDescent="0.25">
      <c r="B127" s="15">
        <f>ROWS($B$4:B127)</f>
        <v>124</v>
      </c>
      <c r="C127" s="20">
        <f ca="1">IF(ValuesEntered,IF(Amortization[[#This Row],['#]]&lt;=DurationOfLoan,IF(ROW()-ROW(Amortization[[#Headers],[payment
date]])=1,LoanStart,IF(I126&gt;0,EDATE(C126,1),"")),""),"")</f>
        <v>47926</v>
      </c>
      <c r="D127" s="14">
        <f ca="1">IF(ROW()-ROW(Amortization[[#Headers],[opening
balance]])=1,LoanAmount,IF(Amortization[[#This Row],[payment
date]]="",0,INDEX(Amortization[], ROW()-4,8)))</f>
        <v>311897.69879612135</v>
      </c>
      <c r="E127" s="14">
        <f ca="1">IF(ValuesEntered,IF(ROW()-ROW(Amortization[[#Headers],[interest]])=1,-IPMT(InterestRate/12,1,DurationOfLoan-ROWS($C$4:C127)+1,Amortization[[#This Row],[opening
balance]]),IFERROR(-IPMT(InterestRate/12,1,Amortization[[#This Row],['#
remaining]],D128),0)),0)</f>
        <v>2332.8598901645992</v>
      </c>
      <c r="F127" s="14">
        <f ca="1">IFERROR(IF(AND(ValuesEntered,Amortization[[#This Row],[payment
date]]&lt;&gt;""),-PPMT(InterestRate/12,1,DurationOfLoan-ROWS($C$4:C127)+1,Amortization[[#This Row],[opening
balance]]),""),0)</f>
        <v>849.71344084149678</v>
      </c>
      <c r="G127" s="14">
        <f ca="1">IF(Amortization[[#This Row],[payment
date]]="",0,PropertyTaxAmount)</f>
        <v>375</v>
      </c>
      <c r="H127" s="14">
        <f ca="1">IF(Amortization[[#This Row],[payment
date]]="",0,Amortization[[#This Row],[interest]]+Amortization[[#This Row],[principal]]+Amortization[[#This Row],[property
tax]])</f>
        <v>3557.5733310060959</v>
      </c>
      <c r="I127" s="14">
        <f ca="1">IF(Amortization[[#This Row],[payment
date]]="",0,Amortization[[#This Row],[opening
balance]]-Amortization[[#This Row],[principal]])</f>
        <v>311047.98535527987</v>
      </c>
      <c r="J127" s="18">
        <f ca="1">IF(Amortization[[#This Row],[closing
balance]]&gt;0,LastRow-ROW(),0)</f>
        <v>176</v>
      </c>
    </row>
    <row r="128" spans="2:10" ht="15" customHeight="1" x14ac:dyDescent="0.25">
      <c r="B128" s="15">
        <f>ROWS($B$4:B128)</f>
        <v>125</v>
      </c>
      <c r="C128" s="20">
        <f ca="1">IF(ValuesEntered,IF(Amortization[[#This Row],['#]]&lt;=DurationOfLoan,IF(ROW()-ROW(Amortization[[#Headers],[payment
date]])=1,LoanStart,IF(I127&gt;0,EDATE(C127,1),"")),""),"")</f>
        <v>47957</v>
      </c>
      <c r="D128" s="14">
        <f ca="1">IF(ROW()-ROW(Amortization[[#Headers],[opening
balance]])=1,LoanAmount,IF(Amortization[[#This Row],[payment
date]]="",0,INDEX(Amortization[], ROW()-4,8)))</f>
        <v>311047.98535527987</v>
      </c>
      <c r="E128" s="14">
        <f ca="1">IF(ValuesEntered,IF(ROW()-ROW(Amortization[[#Headers],[interest]])=1,-IPMT(InterestRate/12,1,DurationOfLoan-ROWS($C$4:C128)+1,Amortization[[#This Row],[opening
balance]]),IFERROR(-IPMT(InterestRate/12,1,Amortization[[#This Row],['#
remaining]],D129),0)),0)</f>
        <v>2326.4392429772406</v>
      </c>
      <c r="F128" s="14">
        <f ca="1">IFERROR(IF(AND(ValuesEntered,Amortization[[#This Row],[payment
date]]&lt;&gt;""),-PPMT(InterestRate/12,1,DurationOfLoan-ROWS($C$4:C128)+1,Amortization[[#This Row],[opening
balance]]),""),0)</f>
        <v>856.08629164780791</v>
      </c>
      <c r="G128" s="14">
        <f ca="1">IF(Amortization[[#This Row],[payment
date]]="",0,PropertyTaxAmount)</f>
        <v>375</v>
      </c>
      <c r="H128" s="14">
        <f ca="1">IF(Amortization[[#This Row],[payment
date]]="",0,Amortization[[#This Row],[interest]]+Amortization[[#This Row],[principal]]+Amortization[[#This Row],[property
tax]])</f>
        <v>3557.5255346250487</v>
      </c>
      <c r="I128" s="14">
        <f ca="1">IF(Amortization[[#This Row],[payment
date]]="",0,Amortization[[#This Row],[opening
balance]]-Amortization[[#This Row],[principal]])</f>
        <v>310191.89906363207</v>
      </c>
      <c r="J128" s="18">
        <f ca="1">IF(Amortization[[#This Row],[closing
balance]]&gt;0,LastRow-ROW(),0)</f>
        <v>175</v>
      </c>
    </row>
    <row r="129" spans="2:10" ht="15" customHeight="1" x14ac:dyDescent="0.25">
      <c r="B129" s="15">
        <f>ROWS($B$4:B129)</f>
        <v>126</v>
      </c>
      <c r="C129" s="20">
        <f ca="1">IF(ValuesEntered,IF(Amortization[[#This Row],['#]]&lt;=DurationOfLoan,IF(ROW()-ROW(Amortization[[#Headers],[payment
date]])=1,LoanStart,IF(I128&gt;0,EDATE(C128,1),"")),""),"")</f>
        <v>47987</v>
      </c>
      <c r="D129" s="14">
        <f ca="1">IF(ROW()-ROW(Amortization[[#Headers],[opening
balance]])=1,LoanAmount,IF(Amortization[[#This Row],[payment
date]]="",0,INDEX(Amortization[], ROW()-4,8)))</f>
        <v>310191.89906363207</v>
      </c>
      <c r="E129" s="14">
        <f ca="1">IF(ValuesEntered,IF(ROW()-ROW(Amortization[[#Headers],[interest]])=1,-IPMT(InterestRate/12,1,DurationOfLoan-ROWS($C$4:C129)+1,Amortization[[#This Row],[opening
balance]]),IFERROR(-IPMT(InterestRate/12,1,Amortization[[#This Row],['#
remaining]],D130),0)),0)</f>
        <v>2319.970440935977</v>
      </c>
      <c r="F129" s="14">
        <f ca="1">IFERROR(IF(AND(ValuesEntered,Amortization[[#This Row],[payment
date]]&lt;&gt;""),-PPMT(InterestRate/12,1,DurationOfLoan-ROWS($C$4:C129)+1,Amortization[[#This Row],[opening
balance]]),""),0)</f>
        <v>862.50693883516635</v>
      </c>
      <c r="G129" s="14">
        <f ca="1">IF(Amortization[[#This Row],[payment
date]]="",0,PropertyTaxAmount)</f>
        <v>375</v>
      </c>
      <c r="H129" s="14">
        <f ca="1">IF(Amortization[[#This Row],[payment
date]]="",0,Amortization[[#This Row],[interest]]+Amortization[[#This Row],[principal]]+Amortization[[#This Row],[property
tax]])</f>
        <v>3557.4773797711432</v>
      </c>
      <c r="I129" s="14">
        <f ca="1">IF(Amortization[[#This Row],[payment
date]]="",0,Amortization[[#This Row],[opening
balance]]-Amortization[[#This Row],[principal]])</f>
        <v>309329.39212479693</v>
      </c>
      <c r="J129" s="18">
        <f ca="1">IF(Amortization[[#This Row],[closing
balance]]&gt;0,LastRow-ROW(),0)</f>
        <v>174</v>
      </c>
    </row>
    <row r="130" spans="2:10" ht="15" customHeight="1" x14ac:dyDescent="0.25">
      <c r="B130" s="15">
        <f>ROWS($B$4:B130)</f>
        <v>127</v>
      </c>
      <c r="C130" s="20">
        <f ca="1">IF(ValuesEntered,IF(Amortization[[#This Row],['#]]&lt;=DurationOfLoan,IF(ROW()-ROW(Amortization[[#Headers],[payment
date]])=1,LoanStart,IF(I129&gt;0,EDATE(C129,1),"")),""),"")</f>
        <v>48018</v>
      </c>
      <c r="D130" s="14">
        <f ca="1">IF(ROW()-ROW(Amortization[[#Headers],[opening
balance]])=1,LoanAmount,IF(Amortization[[#This Row],[payment
date]]="",0,INDEX(Amortization[], ROW()-4,8)))</f>
        <v>309329.39212479693</v>
      </c>
      <c r="E130" s="14">
        <f ca="1">IF(ValuesEntered,IF(ROW()-ROW(Amortization[[#Headers],[interest]])=1,-IPMT(InterestRate/12,1,DurationOfLoan-ROWS($C$4:C130)+1,Amortization[[#This Row],[opening
balance]]),IFERROR(-IPMT(InterestRate/12,1,Amortization[[#This Row],['#
remaining]],D131),0)),0)</f>
        <v>2313.4531228794035</v>
      </c>
      <c r="F130" s="14">
        <f ca="1">IFERROR(IF(AND(ValuesEntered,Amortization[[#This Row],[payment
date]]&lt;&gt;""),-PPMT(InterestRate/12,1,DurationOfLoan-ROWS($C$4:C130)+1,Amortization[[#This Row],[opening
balance]]),""),0)</f>
        <v>868.97574087643034</v>
      </c>
      <c r="G130" s="14">
        <f ca="1">IF(Amortization[[#This Row],[payment
date]]="",0,PropertyTaxAmount)</f>
        <v>375</v>
      </c>
      <c r="H130" s="14">
        <f ca="1">IF(Amortization[[#This Row],[payment
date]]="",0,Amortization[[#This Row],[interest]]+Amortization[[#This Row],[principal]]+Amortization[[#This Row],[property
tax]])</f>
        <v>3557.4288637558338</v>
      </c>
      <c r="I130" s="14">
        <f ca="1">IF(Amortization[[#This Row],[payment
date]]="",0,Amortization[[#This Row],[opening
balance]]-Amortization[[#This Row],[principal]])</f>
        <v>308460.41638392047</v>
      </c>
      <c r="J130" s="18">
        <f ca="1">IF(Amortization[[#This Row],[closing
balance]]&gt;0,LastRow-ROW(),0)</f>
        <v>173</v>
      </c>
    </row>
    <row r="131" spans="2:10" ht="15" customHeight="1" x14ac:dyDescent="0.25">
      <c r="B131" s="15">
        <f>ROWS($B$4:B131)</f>
        <v>128</v>
      </c>
      <c r="C131" s="20">
        <f ca="1">IF(ValuesEntered,IF(Amortization[[#This Row],['#]]&lt;=DurationOfLoan,IF(ROW()-ROW(Amortization[[#Headers],[payment
date]])=1,LoanStart,IF(I130&gt;0,EDATE(C130,1),"")),""),"")</f>
        <v>48048</v>
      </c>
      <c r="D131" s="14">
        <f ca="1">IF(ROW()-ROW(Amortization[[#Headers],[opening
balance]])=1,LoanAmount,IF(Amortization[[#This Row],[payment
date]]="",0,INDEX(Amortization[], ROW()-4,8)))</f>
        <v>308460.41638392047</v>
      </c>
      <c r="E131" s="14">
        <f ca="1">IF(ValuesEntered,IF(ROW()-ROW(Amortization[[#Headers],[interest]])=1,-IPMT(InterestRate/12,1,DurationOfLoan-ROWS($C$4:C131)+1,Amortization[[#This Row],[opening
balance]]),IFERROR(-IPMT(InterestRate/12,1,Amortization[[#This Row],['#
remaining]],D132),0)),0)</f>
        <v>2306.8869249374061</v>
      </c>
      <c r="F131" s="14">
        <f ca="1">IFERROR(IF(AND(ValuesEntered,Amortization[[#This Row],[payment
date]]&lt;&gt;""),-PPMT(InterestRate/12,1,DurationOfLoan-ROWS($C$4:C131)+1,Amortization[[#This Row],[opening
balance]]),""),0)</f>
        <v>875.49305893300368</v>
      </c>
      <c r="G131" s="14">
        <f ca="1">IF(Amortization[[#This Row],[payment
date]]="",0,PropertyTaxAmount)</f>
        <v>375</v>
      </c>
      <c r="H131" s="14">
        <f ca="1">IF(Amortization[[#This Row],[payment
date]]="",0,Amortization[[#This Row],[interest]]+Amortization[[#This Row],[principal]]+Amortization[[#This Row],[property
tax]])</f>
        <v>3557.3799838704099</v>
      </c>
      <c r="I131" s="14">
        <f ca="1">IF(Amortization[[#This Row],[payment
date]]="",0,Amortization[[#This Row],[opening
balance]]-Amortization[[#This Row],[principal]])</f>
        <v>307584.92332498747</v>
      </c>
      <c r="J131" s="18">
        <f ca="1">IF(Amortization[[#This Row],[closing
balance]]&gt;0,LastRow-ROW(),0)</f>
        <v>172</v>
      </c>
    </row>
    <row r="132" spans="2:10" ht="15" customHeight="1" x14ac:dyDescent="0.25">
      <c r="B132" s="15">
        <f>ROWS($B$4:B132)</f>
        <v>129</v>
      </c>
      <c r="C132" s="20">
        <f ca="1">IF(ValuesEntered,IF(Amortization[[#This Row],['#]]&lt;=DurationOfLoan,IF(ROW()-ROW(Amortization[[#Headers],[payment
date]])=1,LoanStart,IF(I131&gt;0,EDATE(C131,1),"")),""),"")</f>
        <v>48079</v>
      </c>
      <c r="D132" s="14">
        <f ca="1">IF(ROW()-ROW(Amortization[[#Headers],[opening
balance]])=1,LoanAmount,IF(Amortization[[#This Row],[payment
date]]="",0,INDEX(Amortization[], ROW()-4,8)))</f>
        <v>307584.92332498747</v>
      </c>
      <c r="E132" s="14">
        <f ca="1">IF(ValuesEntered,IF(ROW()-ROW(Amortization[[#Headers],[interest]])=1,-IPMT(InterestRate/12,1,DurationOfLoan-ROWS($C$4:C132)+1,Amortization[[#This Row],[opening
balance]]),IFERROR(-IPMT(InterestRate/12,1,Amortization[[#This Row],['#
remaining]],D133),0)),0)</f>
        <v>2300.2714805108435</v>
      </c>
      <c r="F132" s="14">
        <f ca="1">IFERROR(IF(AND(ValuesEntered,Amortization[[#This Row],[payment
date]]&lt;&gt;""),-PPMT(InterestRate/12,1,DurationOfLoan-ROWS($C$4:C132)+1,Amortization[[#This Row],[opening
balance]]),""),0)</f>
        <v>882.05925687500087</v>
      </c>
      <c r="G132" s="14">
        <f ca="1">IF(Amortization[[#This Row],[payment
date]]="",0,PropertyTaxAmount)</f>
        <v>375</v>
      </c>
      <c r="H132" s="14">
        <f ca="1">IF(Amortization[[#This Row],[payment
date]]="",0,Amortization[[#This Row],[interest]]+Amortization[[#This Row],[principal]]+Amortization[[#This Row],[property
tax]])</f>
        <v>3557.3307373858443</v>
      </c>
      <c r="I132" s="14">
        <f ca="1">IF(Amortization[[#This Row],[payment
date]]="",0,Amortization[[#This Row],[opening
balance]]-Amortization[[#This Row],[principal]])</f>
        <v>306702.86406811245</v>
      </c>
      <c r="J132" s="18">
        <f ca="1">IF(Amortization[[#This Row],[closing
balance]]&gt;0,LastRow-ROW(),0)</f>
        <v>171</v>
      </c>
    </row>
    <row r="133" spans="2:10" ht="15" customHeight="1" x14ac:dyDescent="0.25">
      <c r="B133" s="15">
        <f>ROWS($B$4:B133)</f>
        <v>130</v>
      </c>
      <c r="C133" s="20">
        <f ca="1">IF(ValuesEntered,IF(Amortization[[#This Row],['#]]&lt;=DurationOfLoan,IF(ROW()-ROW(Amortization[[#Headers],[payment
date]])=1,LoanStart,IF(I132&gt;0,EDATE(C132,1),"")),""),"")</f>
        <v>48110</v>
      </c>
      <c r="D133" s="14">
        <f ca="1">IF(ROW()-ROW(Amortization[[#Headers],[opening
balance]])=1,LoanAmount,IF(Amortization[[#This Row],[payment
date]]="",0,INDEX(Amortization[], ROW()-4,8)))</f>
        <v>306702.86406811245</v>
      </c>
      <c r="E133" s="14">
        <f ca="1">IF(ValuesEntered,IF(ROW()-ROW(Amortization[[#Headers],[interest]])=1,-IPMT(InterestRate/12,1,DurationOfLoan-ROWS($C$4:C133)+1,Amortization[[#This Row],[opening
balance]]),IFERROR(-IPMT(InterestRate/12,1,Amortization[[#This Row],['#
remaining]],D134),0)),0)</f>
        <v>2293.6064202510815</v>
      </c>
      <c r="F133" s="14">
        <f ca="1">IFERROR(IF(AND(ValuesEntered,Amortization[[#This Row],[payment
date]]&lt;&gt;""),-PPMT(InterestRate/12,1,DurationOfLoan-ROWS($C$4:C133)+1,Amortization[[#This Row],[opening
balance]]),""),0)</f>
        <v>888.67470130156346</v>
      </c>
      <c r="G133" s="14">
        <f ca="1">IF(Amortization[[#This Row],[payment
date]]="",0,PropertyTaxAmount)</f>
        <v>375</v>
      </c>
      <c r="H133" s="14">
        <f ca="1">IF(Amortization[[#This Row],[payment
date]]="",0,Amortization[[#This Row],[interest]]+Amortization[[#This Row],[principal]]+Amortization[[#This Row],[property
tax]])</f>
        <v>3557.2811215526449</v>
      </c>
      <c r="I133" s="14">
        <f ca="1">IF(Amortization[[#This Row],[payment
date]]="",0,Amortization[[#This Row],[opening
balance]]-Amortization[[#This Row],[principal]])</f>
        <v>305814.1893668109</v>
      </c>
      <c r="J133" s="18">
        <f ca="1">IF(Amortization[[#This Row],[closing
balance]]&gt;0,LastRow-ROW(),0)</f>
        <v>170</v>
      </c>
    </row>
    <row r="134" spans="2:10" ht="15" customHeight="1" x14ac:dyDescent="0.25">
      <c r="B134" s="15">
        <f>ROWS($B$4:B134)</f>
        <v>131</v>
      </c>
      <c r="C134" s="20">
        <f ca="1">IF(ValuesEntered,IF(Amortization[[#This Row],['#]]&lt;=DurationOfLoan,IF(ROW()-ROW(Amortization[[#Headers],[payment
date]])=1,LoanStart,IF(I133&gt;0,EDATE(C133,1),"")),""),"")</f>
        <v>48140</v>
      </c>
      <c r="D134" s="14">
        <f ca="1">IF(ROW()-ROW(Amortization[[#Headers],[opening
balance]])=1,LoanAmount,IF(Amortization[[#This Row],[payment
date]]="",0,INDEX(Amortization[], ROW()-4,8)))</f>
        <v>305814.1893668109</v>
      </c>
      <c r="E134" s="14">
        <f ca="1">IF(ValuesEntered,IF(ROW()-ROW(Amortization[[#Headers],[interest]])=1,-IPMT(InterestRate/12,1,DurationOfLoan-ROWS($C$4:C134)+1,Amortization[[#This Row],[opening
balance]]),IFERROR(-IPMT(InterestRate/12,1,Amortization[[#This Row],['#
remaining]],D135),0)),0)</f>
        <v>2286.8913720393716</v>
      </c>
      <c r="F134" s="14">
        <f ca="1">IFERROR(IF(AND(ValuesEntered,Amortization[[#This Row],[payment
date]]&lt;&gt;""),-PPMT(InterestRate/12,1,DurationOfLoan-ROWS($C$4:C134)+1,Amortization[[#This Row],[opening
balance]]),""),0)</f>
        <v>895.33976156132508</v>
      </c>
      <c r="G134" s="14">
        <f ca="1">IF(Amortization[[#This Row],[payment
date]]="",0,PropertyTaxAmount)</f>
        <v>375</v>
      </c>
      <c r="H134" s="14">
        <f ca="1">IF(Amortization[[#This Row],[payment
date]]="",0,Amortization[[#This Row],[interest]]+Amortization[[#This Row],[principal]]+Amortization[[#This Row],[property
tax]])</f>
        <v>3557.2311336006969</v>
      </c>
      <c r="I134" s="14">
        <f ca="1">IF(Amortization[[#This Row],[payment
date]]="",0,Amortization[[#This Row],[opening
balance]]-Amortization[[#This Row],[principal]])</f>
        <v>304918.84960524959</v>
      </c>
      <c r="J134" s="18">
        <f ca="1">IF(Amortization[[#This Row],[closing
balance]]&gt;0,LastRow-ROW(),0)</f>
        <v>169</v>
      </c>
    </row>
    <row r="135" spans="2:10" ht="15" customHeight="1" x14ac:dyDescent="0.25">
      <c r="B135" s="15">
        <f>ROWS($B$4:B135)</f>
        <v>132</v>
      </c>
      <c r="C135" s="20">
        <f ca="1">IF(ValuesEntered,IF(Amortization[[#This Row],['#]]&lt;=DurationOfLoan,IF(ROW()-ROW(Amortization[[#Headers],[payment
date]])=1,LoanStart,IF(I134&gt;0,EDATE(C134,1),"")),""),"")</f>
        <v>48171</v>
      </c>
      <c r="D135" s="14">
        <f ca="1">IF(ROW()-ROW(Amortization[[#Headers],[opening
balance]])=1,LoanAmount,IF(Amortization[[#This Row],[payment
date]]="",0,INDEX(Amortization[], ROW()-4,8)))</f>
        <v>304918.84960524959</v>
      </c>
      <c r="E135" s="14">
        <f ca="1">IF(ValuesEntered,IF(ROW()-ROW(Amortization[[#Headers],[interest]])=1,-IPMT(InterestRate/12,1,DurationOfLoan-ROWS($C$4:C135)+1,Amortization[[#This Row],[opening
balance]]),IFERROR(-IPMT(InterestRate/12,1,Amortization[[#This Row],['#
remaining]],D136),0)),0)</f>
        <v>2280.1259609660738</v>
      </c>
      <c r="F135" s="14">
        <f ca="1">IFERROR(IF(AND(ValuesEntered,Amortization[[#This Row],[payment
date]]&lt;&gt;""),-PPMT(InterestRate/12,1,DurationOfLoan-ROWS($C$4:C135)+1,Amortization[[#This Row],[opening
balance]]),""),0)</f>
        <v>902.05480977303523</v>
      </c>
      <c r="G135" s="14">
        <f ca="1">IF(Amortization[[#This Row],[payment
date]]="",0,PropertyTaxAmount)</f>
        <v>375</v>
      </c>
      <c r="H135" s="14">
        <f ca="1">IF(Amortization[[#This Row],[payment
date]]="",0,Amortization[[#This Row],[interest]]+Amortization[[#This Row],[principal]]+Amortization[[#This Row],[property
tax]])</f>
        <v>3557.180770739109</v>
      </c>
      <c r="I135" s="14">
        <f ca="1">IF(Amortization[[#This Row],[payment
date]]="",0,Amortization[[#This Row],[opening
balance]]-Amortization[[#This Row],[principal]])</f>
        <v>304016.79479547654</v>
      </c>
      <c r="J135" s="18">
        <f ca="1">IF(Amortization[[#This Row],[closing
balance]]&gt;0,LastRow-ROW(),0)</f>
        <v>168</v>
      </c>
    </row>
    <row r="136" spans="2:10" ht="15" customHeight="1" x14ac:dyDescent="0.25">
      <c r="B136" s="15">
        <f>ROWS($B$4:B136)</f>
        <v>133</v>
      </c>
      <c r="C136" s="20">
        <f ca="1">IF(ValuesEntered,IF(Amortization[[#This Row],['#]]&lt;=DurationOfLoan,IF(ROW()-ROW(Amortization[[#Headers],[payment
date]])=1,LoanStart,IF(I135&gt;0,EDATE(C135,1),"")),""),"")</f>
        <v>48201</v>
      </c>
      <c r="D136" s="14">
        <f ca="1">IF(ROW()-ROW(Amortization[[#Headers],[opening
balance]])=1,LoanAmount,IF(Amortization[[#This Row],[payment
date]]="",0,INDEX(Amortization[], ROW()-4,8)))</f>
        <v>304016.79479547654</v>
      </c>
      <c r="E136" s="14">
        <f ca="1">IF(ValuesEntered,IF(ROW()-ROW(Amortization[[#Headers],[interest]])=1,-IPMT(InterestRate/12,1,DurationOfLoan-ROWS($C$4:C136)+1,Amortization[[#This Row],[opening
balance]]),IFERROR(-IPMT(InterestRate/12,1,Amortization[[#This Row],['#
remaining]],D137),0)),0)</f>
        <v>2273.3098093097265</v>
      </c>
      <c r="F136" s="14">
        <f ca="1">IFERROR(IF(AND(ValuesEntered,Amortization[[#This Row],[payment
date]]&lt;&gt;""),-PPMT(InterestRate/12,1,DurationOfLoan-ROWS($C$4:C136)+1,Amortization[[#This Row],[opening
balance]]),""),0)</f>
        <v>908.82022084633286</v>
      </c>
      <c r="G136" s="14">
        <f ca="1">IF(Amortization[[#This Row],[payment
date]]="",0,PropertyTaxAmount)</f>
        <v>375</v>
      </c>
      <c r="H136" s="14">
        <f ca="1">IF(Amortization[[#This Row],[payment
date]]="",0,Amortization[[#This Row],[interest]]+Amortization[[#This Row],[principal]]+Amortization[[#This Row],[property
tax]])</f>
        <v>3557.1300301560595</v>
      </c>
      <c r="I136" s="14">
        <f ca="1">IF(Amortization[[#This Row],[payment
date]]="",0,Amortization[[#This Row],[opening
balance]]-Amortization[[#This Row],[principal]])</f>
        <v>303107.97457463021</v>
      </c>
      <c r="J136" s="18">
        <f ca="1">IF(Amortization[[#This Row],[closing
balance]]&gt;0,LastRow-ROW(),0)</f>
        <v>167</v>
      </c>
    </row>
    <row r="137" spans="2:10" ht="15" customHeight="1" x14ac:dyDescent="0.25">
      <c r="B137" s="15">
        <f>ROWS($B$4:B137)</f>
        <v>134</v>
      </c>
      <c r="C137" s="20">
        <f ca="1">IF(ValuesEntered,IF(Amortization[[#This Row],['#]]&lt;=DurationOfLoan,IF(ROW()-ROW(Amortization[[#Headers],[payment
date]])=1,LoanStart,IF(I136&gt;0,EDATE(C136,1),"")),""),"")</f>
        <v>48232</v>
      </c>
      <c r="D137" s="14">
        <f ca="1">IF(ROW()-ROW(Amortization[[#Headers],[opening
balance]])=1,LoanAmount,IF(Amortization[[#This Row],[payment
date]]="",0,INDEX(Amortization[], ROW()-4,8)))</f>
        <v>303107.97457463021</v>
      </c>
      <c r="E137" s="14">
        <f ca="1">IF(ValuesEntered,IF(ROW()-ROW(Amortization[[#Headers],[interest]])=1,-IPMT(InterestRate/12,1,DurationOfLoan-ROWS($C$4:C137)+1,Amortization[[#This Row],[opening
balance]]),IFERROR(-IPMT(InterestRate/12,1,Amortization[[#This Row],['#
remaining]],D138),0)),0)</f>
        <v>2266.4425365159564</v>
      </c>
      <c r="F137" s="14">
        <f ca="1">IFERROR(IF(AND(ValuesEntered,Amortization[[#This Row],[payment
date]]&lt;&gt;""),-PPMT(InterestRate/12,1,DurationOfLoan-ROWS($C$4:C137)+1,Amortization[[#This Row],[opening
balance]]),""),0)</f>
        <v>915.6363725026805</v>
      </c>
      <c r="G137" s="14">
        <f ca="1">IF(Amortization[[#This Row],[payment
date]]="",0,PropertyTaxAmount)</f>
        <v>375</v>
      </c>
      <c r="H137" s="14">
        <f ca="1">IF(Amortization[[#This Row],[payment
date]]="",0,Amortization[[#This Row],[interest]]+Amortization[[#This Row],[principal]]+Amortization[[#This Row],[property
tax]])</f>
        <v>3557.0789090186368</v>
      </c>
      <c r="I137" s="14">
        <f ca="1">IF(Amortization[[#This Row],[payment
date]]="",0,Amortization[[#This Row],[opening
balance]]-Amortization[[#This Row],[principal]])</f>
        <v>302192.33820212755</v>
      </c>
      <c r="J137" s="18">
        <f ca="1">IF(Amortization[[#This Row],[closing
balance]]&gt;0,LastRow-ROW(),0)</f>
        <v>166</v>
      </c>
    </row>
    <row r="138" spans="2:10" ht="15" customHeight="1" x14ac:dyDescent="0.25">
      <c r="B138" s="15">
        <f>ROWS($B$4:B138)</f>
        <v>135</v>
      </c>
      <c r="C138" s="20">
        <f ca="1">IF(ValuesEntered,IF(Amortization[[#This Row],['#]]&lt;=DurationOfLoan,IF(ROW()-ROW(Amortization[[#Headers],[payment
date]])=1,LoanStart,IF(I137&gt;0,EDATE(C137,1),"")),""),"")</f>
        <v>48263</v>
      </c>
      <c r="D138" s="14">
        <f ca="1">IF(ROW()-ROW(Amortization[[#Headers],[opening
balance]])=1,LoanAmount,IF(Amortization[[#This Row],[payment
date]]="",0,INDEX(Amortization[], ROW()-4,8)))</f>
        <v>302192.33820212755</v>
      </c>
      <c r="E138" s="14">
        <f ca="1">IF(ValuesEntered,IF(ROW()-ROW(Amortization[[#Headers],[interest]])=1,-IPMT(InterestRate/12,1,DurationOfLoan-ROWS($C$4:C138)+1,Amortization[[#This Row],[opening
balance]]),IFERROR(-IPMT(InterestRate/12,1,Amortization[[#This Row],['#
remaining]],D139),0)),0)</f>
        <v>2259.5237591762334</v>
      </c>
      <c r="F138" s="14">
        <f ca="1">IFERROR(IF(AND(ValuesEntered,Amortization[[#This Row],[payment
date]]&lt;&gt;""),-PPMT(InterestRate/12,1,DurationOfLoan-ROWS($C$4:C138)+1,Amortization[[#This Row],[opening
balance]]),""),0)</f>
        <v>922.50364529645071</v>
      </c>
      <c r="G138" s="14">
        <f ca="1">IF(Amortization[[#This Row],[payment
date]]="",0,PropertyTaxAmount)</f>
        <v>375</v>
      </c>
      <c r="H138" s="14">
        <f ca="1">IF(Amortization[[#This Row],[payment
date]]="",0,Amortization[[#This Row],[interest]]+Amortization[[#This Row],[principal]]+Amortization[[#This Row],[property
tax]])</f>
        <v>3557.0274044726839</v>
      </c>
      <c r="I138" s="14">
        <f ca="1">IF(Amortization[[#This Row],[payment
date]]="",0,Amortization[[#This Row],[opening
balance]]-Amortization[[#This Row],[principal]])</f>
        <v>301269.83455683111</v>
      </c>
      <c r="J138" s="18">
        <f ca="1">IF(Amortization[[#This Row],[closing
balance]]&gt;0,LastRow-ROW(),0)</f>
        <v>165</v>
      </c>
    </row>
    <row r="139" spans="2:10" ht="15" customHeight="1" x14ac:dyDescent="0.25">
      <c r="B139" s="15">
        <f>ROWS($B$4:B139)</f>
        <v>136</v>
      </c>
      <c r="C139" s="20">
        <f ca="1">IF(ValuesEntered,IF(Amortization[[#This Row],['#]]&lt;=DurationOfLoan,IF(ROW()-ROW(Amortization[[#Headers],[payment
date]])=1,LoanStart,IF(I138&gt;0,EDATE(C138,1),"")),""),"")</f>
        <v>48292</v>
      </c>
      <c r="D139" s="14">
        <f ca="1">IF(ROW()-ROW(Amortization[[#Headers],[opening
balance]])=1,LoanAmount,IF(Amortization[[#This Row],[payment
date]]="",0,INDEX(Amortization[], ROW()-4,8)))</f>
        <v>301269.83455683111</v>
      </c>
      <c r="E139" s="14">
        <f ca="1">IF(ValuesEntered,IF(ROW()-ROW(Amortization[[#Headers],[interest]])=1,-IPMT(InterestRate/12,1,DurationOfLoan-ROWS($C$4:C139)+1,Amortization[[#This Row],[opening
balance]]),IFERROR(-IPMT(InterestRate/12,1,Amortization[[#This Row],['#
remaining]],D140),0)),0)</f>
        <v>2252.5530910064617</v>
      </c>
      <c r="F139" s="14">
        <f ca="1">IFERROR(IF(AND(ValuesEntered,Amortization[[#This Row],[payment
date]]&lt;&gt;""),-PPMT(InterestRate/12,1,DurationOfLoan-ROWS($C$4:C139)+1,Amortization[[#This Row],[opening
balance]]),""),0)</f>
        <v>929.42242263617436</v>
      </c>
      <c r="G139" s="14">
        <f ca="1">IF(Amortization[[#This Row],[payment
date]]="",0,PropertyTaxAmount)</f>
        <v>375</v>
      </c>
      <c r="H139" s="14">
        <f ca="1">IF(Amortization[[#This Row],[payment
date]]="",0,Amortization[[#This Row],[interest]]+Amortization[[#This Row],[principal]]+Amortization[[#This Row],[property
tax]])</f>
        <v>3556.9755136426361</v>
      </c>
      <c r="I139" s="14">
        <f ca="1">IF(Amortization[[#This Row],[payment
date]]="",0,Amortization[[#This Row],[opening
balance]]-Amortization[[#This Row],[principal]])</f>
        <v>300340.41213419492</v>
      </c>
      <c r="J139" s="18">
        <f ca="1">IF(Amortization[[#This Row],[closing
balance]]&gt;0,LastRow-ROW(),0)</f>
        <v>164</v>
      </c>
    </row>
    <row r="140" spans="2:10" ht="15" customHeight="1" x14ac:dyDescent="0.25">
      <c r="B140" s="15">
        <f>ROWS($B$4:B140)</f>
        <v>137</v>
      </c>
      <c r="C140" s="20">
        <f ca="1">IF(ValuesEntered,IF(Amortization[[#This Row],['#]]&lt;=DurationOfLoan,IF(ROW()-ROW(Amortization[[#Headers],[payment
date]])=1,LoanStart,IF(I139&gt;0,EDATE(C139,1),"")),""),"")</f>
        <v>48323</v>
      </c>
      <c r="D140" s="14">
        <f ca="1">IF(ROW()-ROW(Amortization[[#Headers],[opening
balance]])=1,LoanAmount,IF(Amortization[[#This Row],[payment
date]]="",0,INDEX(Amortization[], ROW()-4,8)))</f>
        <v>300340.41213419492</v>
      </c>
      <c r="E140" s="14">
        <f ca="1">IF(ValuesEntered,IF(ROW()-ROW(Amortization[[#Headers],[interest]])=1,-IPMT(InterestRate/12,1,DurationOfLoan-ROWS($C$4:C140)+1,Amortization[[#This Row],[opening
balance]]),IFERROR(-IPMT(InterestRate/12,1,Amortization[[#This Row],['#
remaining]],D141),0)),0)</f>
        <v>2245.530142825417</v>
      </c>
      <c r="F140" s="14">
        <f ca="1">IFERROR(IF(AND(ValuesEntered,Amortization[[#This Row],[payment
date]]&lt;&gt;""),-PPMT(InterestRate/12,1,DurationOfLoan-ROWS($C$4:C140)+1,Amortization[[#This Row],[opening
balance]]),""),0)</f>
        <v>936.39309080594535</v>
      </c>
      <c r="G140" s="14">
        <f ca="1">IF(Amortization[[#This Row],[payment
date]]="",0,PropertyTaxAmount)</f>
        <v>375</v>
      </c>
      <c r="H140" s="14">
        <f ca="1">IF(Amortization[[#This Row],[payment
date]]="",0,Amortization[[#This Row],[interest]]+Amortization[[#This Row],[principal]]+Amortization[[#This Row],[property
tax]])</f>
        <v>3556.9232336313626</v>
      </c>
      <c r="I140" s="14">
        <f ca="1">IF(Amortization[[#This Row],[payment
date]]="",0,Amortization[[#This Row],[opening
balance]]-Amortization[[#This Row],[principal]])</f>
        <v>299404.01904338895</v>
      </c>
      <c r="J140" s="18">
        <f ca="1">IF(Amortization[[#This Row],[closing
balance]]&gt;0,LastRow-ROW(),0)</f>
        <v>163</v>
      </c>
    </row>
    <row r="141" spans="2:10" ht="15" customHeight="1" x14ac:dyDescent="0.25">
      <c r="B141" s="15">
        <f>ROWS($B$4:B141)</f>
        <v>138</v>
      </c>
      <c r="C141" s="20">
        <f ca="1">IF(ValuesEntered,IF(Amortization[[#This Row],['#]]&lt;=DurationOfLoan,IF(ROW()-ROW(Amortization[[#Headers],[payment
date]])=1,LoanStart,IF(I140&gt;0,EDATE(C140,1),"")),""),"")</f>
        <v>48353</v>
      </c>
      <c r="D141" s="14">
        <f ca="1">IF(ROW()-ROW(Amortization[[#Headers],[opening
balance]])=1,LoanAmount,IF(Amortization[[#This Row],[payment
date]]="",0,INDEX(Amortization[], ROW()-4,8)))</f>
        <v>299404.01904338895</v>
      </c>
      <c r="E141" s="14">
        <f ca="1">IF(ValuesEntered,IF(ROW()-ROW(Amortization[[#Headers],[interest]])=1,-IPMT(InterestRate/12,1,DurationOfLoan-ROWS($C$4:C141)+1,Amortization[[#This Row],[opening
balance]]),IFERROR(-IPMT(InterestRate/12,1,Amortization[[#This Row],['#
remaining]],D142),0)),0)</f>
        <v>2238.4545225330144</v>
      </c>
      <c r="F141" s="14">
        <f ca="1">IFERROR(IF(AND(ValuesEntered,Amortization[[#This Row],[payment
date]]&lt;&gt;""),-PPMT(InterestRate/12,1,DurationOfLoan-ROWS($C$4:C141)+1,Amortization[[#This Row],[opening
balance]]),""),0)</f>
        <v>943.41603898698986</v>
      </c>
      <c r="G141" s="14">
        <f ca="1">IF(Amortization[[#This Row],[payment
date]]="",0,PropertyTaxAmount)</f>
        <v>375</v>
      </c>
      <c r="H141" s="14">
        <f ca="1">IF(Amortization[[#This Row],[payment
date]]="",0,Amortization[[#This Row],[interest]]+Amortization[[#This Row],[principal]]+Amortization[[#This Row],[property
tax]])</f>
        <v>3556.8705615200042</v>
      </c>
      <c r="I141" s="14">
        <f ca="1">IF(Amortization[[#This Row],[payment
date]]="",0,Amortization[[#This Row],[opening
balance]]-Amortization[[#This Row],[principal]])</f>
        <v>298460.60300440196</v>
      </c>
      <c r="J141" s="18">
        <f ca="1">IF(Amortization[[#This Row],[closing
balance]]&gt;0,LastRow-ROW(),0)</f>
        <v>162</v>
      </c>
    </row>
    <row r="142" spans="2:10" ht="15" customHeight="1" x14ac:dyDescent="0.25">
      <c r="B142" s="15">
        <f>ROWS($B$4:B142)</f>
        <v>139</v>
      </c>
      <c r="C142" s="20">
        <f ca="1">IF(ValuesEntered,IF(Amortization[[#This Row],['#]]&lt;=DurationOfLoan,IF(ROW()-ROW(Amortization[[#Headers],[payment
date]])=1,LoanStart,IF(I141&gt;0,EDATE(C141,1),"")),""),"")</f>
        <v>48384</v>
      </c>
      <c r="D142" s="14">
        <f ca="1">IF(ROW()-ROW(Amortization[[#Headers],[opening
balance]])=1,LoanAmount,IF(Amortization[[#This Row],[payment
date]]="",0,INDEX(Amortization[], ROW()-4,8)))</f>
        <v>298460.60300440196</v>
      </c>
      <c r="E142" s="14">
        <f ca="1">IF(ValuesEntered,IF(ROW()-ROW(Amortization[[#Headers],[interest]])=1,-IPMT(InterestRate/12,1,DurationOfLoan-ROWS($C$4:C142)+1,Amortization[[#This Row],[opening
balance]]),IFERROR(-IPMT(InterestRate/12,1,Amortization[[#This Row],['#
remaining]],D143),0)),0)</f>
        <v>2231.3258350884194</v>
      </c>
      <c r="F142" s="14">
        <f ca="1">IFERROR(IF(AND(ValuesEntered,Amortization[[#This Row],[payment
date]]&lt;&gt;""),-PPMT(InterestRate/12,1,DurationOfLoan-ROWS($C$4:C142)+1,Amortization[[#This Row],[opening
balance]]),""),0)</f>
        <v>950.49165927939202</v>
      </c>
      <c r="G142" s="14">
        <f ca="1">IF(Amortization[[#This Row],[payment
date]]="",0,PropertyTaxAmount)</f>
        <v>375</v>
      </c>
      <c r="H142" s="14">
        <f ca="1">IF(Amortization[[#This Row],[payment
date]]="",0,Amortization[[#This Row],[interest]]+Amortization[[#This Row],[principal]]+Amortization[[#This Row],[property
tax]])</f>
        <v>3556.8174943678114</v>
      </c>
      <c r="I142" s="14">
        <f ca="1">IF(Amortization[[#This Row],[payment
date]]="",0,Amortization[[#This Row],[opening
balance]]-Amortization[[#This Row],[principal]])</f>
        <v>297510.11134512257</v>
      </c>
      <c r="J142" s="18">
        <f ca="1">IF(Amortization[[#This Row],[closing
balance]]&gt;0,LastRow-ROW(),0)</f>
        <v>161</v>
      </c>
    </row>
    <row r="143" spans="2:10" ht="15" customHeight="1" x14ac:dyDescent="0.25">
      <c r="B143" s="15">
        <f>ROWS($B$4:B143)</f>
        <v>140</v>
      </c>
      <c r="C143" s="20">
        <f ca="1">IF(ValuesEntered,IF(Amortization[[#This Row],['#]]&lt;=DurationOfLoan,IF(ROW()-ROW(Amortization[[#Headers],[payment
date]])=1,LoanStart,IF(I142&gt;0,EDATE(C142,1),"")),""),"")</f>
        <v>48414</v>
      </c>
      <c r="D143" s="14">
        <f ca="1">IF(ROW()-ROW(Amortization[[#Headers],[opening
balance]])=1,LoanAmount,IF(Amortization[[#This Row],[payment
date]]="",0,INDEX(Amortization[], ROW()-4,8)))</f>
        <v>297510.11134512257</v>
      </c>
      <c r="E143" s="14">
        <f ca="1">IF(ValuesEntered,IF(ROW()-ROW(Amortization[[#Headers],[interest]])=1,-IPMT(InterestRate/12,1,DurationOfLoan-ROWS($C$4:C143)+1,Amortization[[#This Row],[opening
balance]]),IFERROR(-IPMT(InterestRate/12,1,Amortization[[#This Row],['#
remaining]],D144),0)),0)</f>
        <v>2224.1436824879893</v>
      </c>
      <c r="F143" s="14">
        <f ca="1">IFERROR(IF(AND(ValuesEntered,Amortization[[#This Row],[payment
date]]&lt;&gt;""),-PPMT(InterestRate/12,1,DurationOfLoan-ROWS($C$4:C143)+1,Amortization[[#This Row],[opening
balance]]),""),0)</f>
        <v>957.62034672398761</v>
      </c>
      <c r="G143" s="14">
        <f ca="1">IF(Amortization[[#This Row],[payment
date]]="",0,PropertyTaxAmount)</f>
        <v>375</v>
      </c>
      <c r="H143" s="14">
        <f ca="1">IF(Amortization[[#This Row],[payment
date]]="",0,Amortization[[#This Row],[interest]]+Amortization[[#This Row],[principal]]+Amortization[[#This Row],[property
tax]])</f>
        <v>3556.7640292119768</v>
      </c>
      <c r="I143" s="14">
        <f ca="1">IF(Amortization[[#This Row],[payment
date]]="",0,Amortization[[#This Row],[opening
balance]]-Amortization[[#This Row],[principal]])</f>
        <v>296552.49099839857</v>
      </c>
      <c r="J143" s="18">
        <f ca="1">IF(Amortization[[#This Row],[closing
balance]]&gt;0,LastRow-ROW(),0)</f>
        <v>160</v>
      </c>
    </row>
    <row r="144" spans="2:10" ht="15" customHeight="1" x14ac:dyDescent="0.25">
      <c r="B144" s="15">
        <f>ROWS($B$4:B144)</f>
        <v>141</v>
      </c>
      <c r="C144" s="20">
        <f ca="1">IF(ValuesEntered,IF(Amortization[[#This Row],['#]]&lt;=DurationOfLoan,IF(ROW()-ROW(Amortization[[#Headers],[payment
date]])=1,LoanStart,IF(I143&gt;0,EDATE(C143,1),"")),""),"")</f>
        <v>48445</v>
      </c>
      <c r="D144" s="14">
        <f ca="1">IF(ROW()-ROW(Amortization[[#Headers],[opening
balance]])=1,LoanAmount,IF(Amortization[[#This Row],[payment
date]]="",0,INDEX(Amortization[], ROW()-4,8)))</f>
        <v>296552.49099839857</v>
      </c>
      <c r="E144" s="14">
        <f ca="1">IF(ValuesEntered,IF(ROW()-ROW(Amortization[[#Headers],[interest]])=1,-IPMT(InterestRate/12,1,DurationOfLoan-ROWS($C$4:C144)+1,Amortization[[#This Row],[opening
balance]]),IFERROR(-IPMT(InterestRate/12,1,Amortization[[#This Row],['#
remaining]],D145),0)),0)</f>
        <v>2216.9076637430558</v>
      </c>
      <c r="F144" s="14">
        <f ca="1">IFERROR(IF(AND(ValuesEntered,Amortization[[#This Row],[payment
date]]&lt;&gt;""),-PPMT(InterestRate/12,1,DurationOfLoan-ROWS($C$4:C144)+1,Amortization[[#This Row],[opening
balance]]),""),0)</f>
        <v>964.80249932441768</v>
      </c>
      <c r="G144" s="14">
        <f ca="1">IF(Amortization[[#This Row],[payment
date]]="",0,PropertyTaxAmount)</f>
        <v>375</v>
      </c>
      <c r="H144" s="14">
        <f ca="1">IF(Amortization[[#This Row],[payment
date]]="",0,Amortization[[#This Row],[interest]]+Amortization[[#This Row],[principal]]+Amortization[[#This Row],[property
tax]])</f>
        <v>3556.7101630674733</v>
      </c>
      <c r="I144" s="14">
        <f ca="1">IF(Amortization[[#This Row],[payment
date]]="",0,Amortization[[#This Row],[opening
balance]]-Amortization[[#This Row],[principal]])</f>
        <v>295587.68849907414</v>
      </c>
      <c r="J144" s="18">
        <f ca="1">IF(Amortization[[#This Row],[closing
balance]]&gt;0,LastRow-ROW(),0)</f>
        <v>159</v>
      </c>
    </row>
    <row r="145" spans="2:10" ht="15" customHeight="1" x14ac:dyDescent="0.25">
      <c r="B145" s="15">
        <f>ROWS($B$4:B145)</f>
        <v>142</v>
      </c>
      <c r="C145" s="20">
        <f ca="1">IF(ValuesEntered,IF(Amortization[[#This Row],['#]]&lt;=DurationOfLoan,IF(ROW()-ROW(Amortization[[#Headers],[payment
date]])=1,LoanStart,IF(I144&gt;0,EDATE(C144,1),"")),""),"")</f>
        <v>48476</v>
      </c>
      <c r="D145" s="14">
        <f ca="1">IF(ROW()-ROW(Amortization[[#Headers],[opening
balance]])=1,LoanAmount,IF(Amortization[[#This Row],[payment
date]]="",0,INDEX(Amortization[], ROW()-4,8)))</f>
        <v>295587.68849907414</v>
      </c>
      <c r="E145" s="14">
        <f ca="1">IF(ValuesEntered,IF(ROW()-ROW(Amortization[[#Headers],[interest]])=1,-IPMT(InterestRate/12,1,DurationOfLoan-ROWS($C$4:C145)+1,Amortization[[#This Row],[opening
balance]]),IFERROR(-IPMT(InterestRate/12,1,Amortization[[#This Row],['#
remaining]],D146),0)),0)</f>
        <v>2209.6173748575357</v>
      </c>
      <c r="F145" s="14">
        <f ca="1">IFERROR(IF(AND(ValuesEntered,Amortization[[#This Row],[payment
date]]&lt;&gt;""),-PPMT(InterestRate/12,1,DurationOfLoan-ROWS($C$4:C145)+1,Amortization[[#This Row],[opening
balance]]),""),0)</f>
        <v>972.03851806935052</v>
      </c>
      <c r="G145" s="14">
        <f ca="1">IF(Amortization[[#This Row],[payment
date]]="",0,PropertyTaxAmount)</f>
        <v>375</v>
      </c>
      <c r="H145" s="14">
        <f ca="1">IF(Amortization[[#This Row],[payment
date]]="",0,Amortization[[#This Row],[interest]]+Amortization[[#This Row],[principal]]+Amortization[[#This Row],[property
tax]])</f>
        <v>3556.6558929268863</v>
      </c>
      <c r="I145" s="14">
        <f ca="1">IF(Amortization[[#This Row],[payment
date]]="",0,Amortization[[#This Row],[opening
balance]]-Amortization[[#This Row],[principal]])</f>
        <v>294615.64998100477</v>
      </c>
      <c r="J145" s="18">
        <f ca="1">IF(Amortization[[#This Row],[closing
balance]]&gt;0,LastRow-ROW(),0)</f>
        <v>158</v>
      </c>
    </row>
    <row r="146" spans="2:10" ht="15" customHeight="1" x14ac:dyDescent="0.25">
      <c r="B146" s="15">
        <f>ROWS($B$4:B146)</f>
        <v>143</v>
      </c>
      <c r="C146" s="20">
        <f ca="1">IF(ValuesEntered,IF(Amortization[[#This Row],['#]]&lt;=DurationOfLoan,IF(ROW()-ROW(Amortization[[#Headers],[payment
date]])=1,LoanStart,IF(I145&gt;0,EDATE(C145,1),"")),""),"")</f>
        <v>48506</v>
      </c>
      <c r="D146" s="14">
        <f ca="1">IF(ROW()-ROW(Amortization[[#Headers],[opening
balance]])=1,LoanAmount,IF(Amortization[[#This Row],[payment
date]]="",0,INDEX(Amortization[], ROW()-4,8)))</f>
        <v>294615.64998100477</v>
      </c>
      <c r="E146" s="14">
        <f ca="1">IF(ValuesEntered,IF(ROW()-ROW(Amortization[[#Headers],[interest]])=1,-IPMT(InterestRate/12,1,DurationOfLoan-ROWS($C$4:C146)+1,Amortization[[#This Row],[opening
balance]]),IFERROR(-IPMT(InterestRate/12,1,Amortization[[#This Row],['#
remaining]],D147),0)),0)</f>
        <v>2202.2724088053742</v>
      </c>
      <c r="F146" s="14">
        <f ca="1">IFERROR(IF(AND(ValuesEntered,Amortization[[#This Row],[payment
date]]&lt;&gt;""),-PPMT(InterestRate/12,1,DurationOfLoan-ROWS($C$4:C146)+1,Amortization[[#This Row],[opening
balance]]),""),0)</f>
        <v>979.32880695487052</v>
      </c>
      <c r="G146" s="14">
        <f ca="1">IF(Amortization[[#This Row],[payment
date]]="",0,PropertyTaxAmount)</f>
        <v>375</v>
      </c>
      <c r="H146" s="14">
        <f ca="1">IF(Amortization[[#This Row],[payment
date]]="",0,Amortization[[#This Row],[interest]]+Amortization[[#This Row],[principal]]+Amortization[[#This Row],[property
tax]])</f>
        <v>3556.6012157602445</v>
      </c>
      <c r="I146" s="14">
        <f ca="1">IF(Amortization[[#This Row],[payment
date]]="",0,Amortization[[#This Row],[opening
balance]]-Amortization[[#This Row],[principal]])</f>
        <v>293636.32117404992</v>
      </c>
      <c r="J146" s="18">
        <f ca="1">IF(Amortization[[#This Row],[closing
balance]]&gt;0,LastRow-ROW(),0)</f>
        <v>157</v>
      </c>
    </row>
    <row r="147" spans="2:10" ht="15" customHeight="1" x14ac:dyDescent="0.25">
      <c r="B147" s="15">
        <f>ROWS($B$4:B147)</f>
        <v>144</v>
      </c>
      <c r="C147" s="20">
        <f ca="1">IF(ValuesEntered,IF(Amortization[[#This Row],['#]]&lt;=DurationOfLoan,IF(ROW()-ROW(Amortization[[#Headers],[payment
date]])=1,LoanStart,IF(I146&gt;0,EDATE(C146,1),"")),""),"")</f>
        <v>48537</v>
      </c>
      <c r="D147" s="14">
        <f ca="1">IF(ROW()-ROW(Amortization[[#Headers],[opening
balance]])=1,LoanAmount,IF(Amortization[[#This Row],[payment
date]]="",0,INDEX(Amortization[], ROW()-4,8)))</f>
        <v>293636.32117404992</v>
      </c>
      <c r="E147" s="14">
        <f ca="1">IF(ValuesEntered,IF(ROW()-ROW(Amortization[[#Headers],[interest]])=1,-IPMT(InterestRate/12,1,DurationOfLoan-ROWS($C$4:C147)+1,Amortization[[#This Row],[opening
balance]]),IFERROR(-IPMT(InterestRate/12,1,Amortization[[#This Row],['#
remaining]],D148),0)),0)</f>
        <v>2194.8723555078213</v>
      </c>
      <c r="F147" s="14">
        <f ca="1">IFERROR(IF(AND(ValuesEntered,Amortization[[#This Row],[payment
date]]&lt;&gt;""),-PPMT(InterestRate/12,1,DurationOfLoan-ROWS($C$4:C147)+1,Amortization[[#This Row],[opening
balance]]),""),0)</f>
        <v>986.67377300703197</v>
      </c>
      <c r="G147" s="14">
        <f ca="1">IF(Amortization[[#This Row],[payment
date]]="",0,PropertyTaxAmount)</f>
        <v>375</v>
      </c>
      <c r="H147" s="14">
        <f ca="1">IF(Amortization[[#This Row],[payment
date]]="",0,Amortization[[#This Row],[interest]]+Amortization[[#This Row],[principal]]+Amortization[[#This Row],[property
tax]])</f>
        <v>3556.5461285148531</v>
      </c>
      <c r="I147" s="14">
        <f ca="1">IF(Amortization[[#This Row],[payment
date]]="",0,Amortization[[#This Row],[opening
balance]]-Amortization[[#This Row],[principal]])</f>
        <v>292649.64740104286</v>
      </c>
      <c r="J147" s="18">
        <f ca="1">IF(Amortization[[#This Row],[closing
balance]]&gt;0,LastRow-ROW(),0)</f>
        <v>156</v>
      </c>
    </row>
    <row r="148" spans="2:10" ht="15" customHeight="1" x14ac:dyDescent="0.25">
      <c r="B148" s="15">
        <f>ROWS($B$4:B148)</f>
        <v>145</v>
      </c>
      <c r="C148" s="20">
        <f ca="1">IF(ValuesEntered,IF(Amortization[[#This Row],['#]]&lt;=DurationOfLoan,IF(ROW()-ROW(Amortization[[#Headers],[payment
date]])=1,LoanStart,IF(I147&gt;0,EDATE(C147,1),"")),""),"")</f>
        <v>48567</v>
      </c>
      <c r="D148" s="14">
        <f ca="1">IF(ROW()-ROW(Amortization[[#Headers],[opening
balance]])=1,LoanAmount,IF(Amortization[[#This Row],[payment
date]]="",0,INDEX(Amortization[], ROW()-4,8)))</f>
        <v>292649.64740104286</v>
      </c>
      <c r="E148" s="14">
        <f ca="1">IF(ValuesEntered,IF(ROW()-ROW(Amortization[[#Headers],[interest]])=1,-IPMT(InterestRate/12,1,DurationOfLoan-ROWS($C$4:C148)+1,Amortization[[#This Row],[opening
balance]]),IFERROR(-IPMT(InterestRate/12,1,Amortization[[#This Row],['#
remaining]],D149),0)),0)</f>
        <v>2187.416801810537</v>
      </c>
      <c r="F148" s="14">
        <f ca="1">IFERROR(IF(AND(ValuesEntered,Amortization[[#This Row],[payment
date]]&lt;&gt;""),-PPMT(InterestRate/12,1,DurationOfLoan-ROWS($C$4:C148)+1,Amortization[[#This Row],[opening
balance]]),""),0)</f>
        <v>994.07382630458494</v>
      </c>
      <c r="G148" s="14">
        <f ca="1">IF(Amortization[[#This Row],[payment
date]]="",0,PropertyTaxAmount)</f>
        <v>375</v>
      </c>
      <c r="H148" s="14">
        <f ca="1">IF(Amortization[[#This Row],[payment
date]]="",0,Amortization[[#This Row],[interest]]+Amortization[[#This Row],[principal]]+Amortization[[#This Row],[property
tax]])</f>
        <v>3556.490628115122</v>
      </c>
      <c r="I148" s="14">
        <f ca="1">IF(Amortization[[#This Row],[payment
date]]="",0,Amortization[[#This Row],[opening
balance]]-Amortization[[#This Row],[principal]])</f>
        <v>291655.57357473829</v>
      </c>
      <c r="J148" s="18">
        <f ca="1">IF(Amortization[[#This Row],[closing
balance]]&gt;0,LastRow-ROW(),0)</f>
        <v>155</v>
      </c>
    </row>
    <row r="149" spans="2:10" ht="15" customHeight="1" x14ac:dyDescent="0.25">
      <c r="B149" s="15">
        <f>ROWS($B$4:B149)</f>
        <v>146</v>
      </c>
      <c r="C149" s="20">
        <f ca="1">IF(ValuesEntered,IF(Amortization[[#This Row],['#]]&lt;=DurationOfLoan,IF(ROW()-ROW(Amortization[[#Headers],[payment
date]])=1,LoanStart,IF(I148&gt;0,EDATE(C148,1),"")),""),"")</f>
        <v>48598</v>
      </c>
      <c r="D149" s="14">
        <f ca="1">IF(ROW()-ROW(Amortization[[#Headers],[opening
balance]])=1,LoanAmount,IF(Amortization[[#This Row],[payment
date]]="",0,INDEX(Amortization[], ROW()-4,8)))</f>
        <v>291655.57357473829</v>
      </c>
      <c r="E149" s="14">
        <f ca="1">IF(ValuesEntered,IF(ROW()-ROW(Amortization[[#Headers],[interest]])=1,-IPMT(InterestRate/12,1,DurationOfLoan-ROWS($C$4:C149)+1,Amortization[[#This Row],[opening
balance]]),IFERROR(-IPMT(InterestRate/12,1,Amortization[[#This Row],['#
remaining]],D150),0)),0)</f>
        <v>2179.905331460523</v>
      </c>
      <c r="F149" s="14">
        <f ca="1">IFERROR(IF(AND(ValuesEntered,Amortization[[#This Row],[payment
date]]&lt;&gt;""),-PPMT(InterestRate/12,1,DurationOfLoan-ROWS($C$4:C149)+1,Amortization[[#This Row],[opening
balance]]),""),0)</f>
        <v>1001.5293800018696</v>
      </c>
      <c r="G149" s="14">
        <f ca="1">IF(Amortization[[#This Row],[payment
date]]="",0,PropertyTaxAmount)</f>
        <v>375</v>
      </c>
      <c r="H149" s="14">
        <f ca="1">IF(Amortization[[#This Row],[payment
date]]="",0,Amortization[[#This Row],[interest]]+Amortization[[#This Row],[principal]]+Amortization[[#This Row],[property
tax]])</f>
        <v>3556.4347114623924</v>
      </c>
      <c r="I149" s="14">
        <f ca="1">IF(Amortization[[#This Row],[payment
date]]="",0,Amortization[[#This Row],[opening
balance]]-Amortization[[#This Row],[principal]])</f>
        <v>290654.0441947364</v>
      </c>
      <c r="J149" s="18">
        <f ca="1">IF(Amortization[[#This Row],[closing
balance]]&gt;0,LastRow-ROW(),0)</f>
        <v>154</v>
      </c>
    </row>
    <row r="150" spans="2:10" ht="15" customHeight="1" x14ac:dyDescent="0.25">
      <c r="B150" s="15">
        <f>ROWS($B$4:B150)</f>
        <v>147</v>
      </c>
      <c r="C150" s="20">
        <f ca="1">IF(ValuesEntered,IF(Amortization[[#This Row],['#]]&lt;=DurationOfLoan,IF(ROW()-ROW(Amortization[[#Headers],[payment
date]])=1,LoanStart,IF(I149&gt;0,EDATE(C149,1),"")),""),"")</f>
        <v>48629</v>
      </c>
      <c r="D150" s="14">
        <f ca="1">IF(ROW()-ROW(Amortization[[#Headers],[opening
balance]])=1,LoanAmount,IF(Amortization[[#This Row],[payment
date]]="",0,INDEX(Amortization[], ROW()-4,8)))</f>
        <v>290654.0441947364</v>
      </c>
      <c r="E150" s="14">
        <f ca="1">IF(ValuesEntered,IF(ROW()-ROW(Amortization[[#Headers],[interest]])=1,-IPMT(InterestRate/12,1,DurationOfLoan-ROWS($C$4:C150)+1,Amortization[[#This Row],[opening
balance]]),IFERROR(-IPMT(InterestRate/12,1,Amortization[[#This Row],['#
remaining]],D151),0)),0)</f>
        <v>2172.337525082884</v>
      </c>
      <c r="F150" s="14">
        <f ca="1">IFERROR(IF(AND(ValuesEntered,Amortization[[#This Row],[payment
date]]&lt;&gt;""),-PPMT(InterestRate/12,1,DurationOfLoan-ROWS($C$4:C150)+1,Amortization[[#This Row],[opening
balance]]),""),0)</f>
        <v>1009.0408503518831</v>
      </c>
      <c r="G150" s="14">
        <f ca="1">IF(Amortization[[#This Row],[payment
date]]="",0,PropertyTaxAmount)</f>
        <v>375</v>
      </c>
      <c r="H150" s="14">
        <f ca="1">IF(Amortization[[#This Row],[payment
date]]="",0,Amortization[[#This Row],[interest]]+Amortization[[#This Row],[principal]]+Amortization[[#This Row],[property
tax]])</f>
        <v>3556.3783754347669</v>
      </c>
      <c r="I150" s="14">
        <f ca="1">IF(Amortization[[#This Row],[payment
date]]="",0,Amortization[[#This Row],[opening
balance]]-Amortization[[#This Row],[principal]])</f>
        <v>289645.00334438455</v>
      </c>
      <c r="J150" s="18">
        <f ca="1">IF(Amortization[[#This Row],[closing
balance]]&gt;0,LastRow-ROW(),0)</f>
        <v>153</v>
      </c>
    </row>
    <row r="151" spans="2:10" ht="15" customHeight="1" x14ac:dyDescent="0.25">
      <c r="B151" s="15">
        <f>ROWS($B$4:B151)</f>
        <v>148</v>
      </c>
      <c r="C151" s="20">
        <f ca="1">IF(ValuesEntered,IF(Amortization[[#This Row],['#]]&lt;=DurationOfLoan,IF(ROW()-ROW(Amortization[[#Headers],[payment
date]])=1,LoanStart,IF(I150&gt;0,EDATE(C150,1),"")),""),"")</f>
        <v>48657</v>
      </c>
      <c r="D151" s="14">
        <f ca="1">IF(ROW()-ROW(Amortization[[#Headers],[opening
balance]])=1,LoanAmount,IF(Amortization[[#This Row],[payment
date]]="",0,INDEX(Amortization[], ROW()-4,8)))</f>
        <v>289645.00334438455</v>
      </c>
      <c r="E151" s="14">
        <f ca="1">IF(ValuesEntered,IF(ROW()-ROW(Amortization[[#Headers],[interest]])=1,-IPMT(InterestRate/12,1,DurationOfLoan-ROWS($C$4:C151)+1,Amortization[[#This Row],[opening
balance]]),IFERROR(-IPMT(InterestRate/12,1,Amortization[[#This Row],['#
remaining]],D152),0)),0)</f>
        <v>2164.7129601574125</v>
      </c>
      <c r="F151" s="14">
        <f ca="1">IFERROR(IF(AND(ValuesEntered,Amortization[[#This Row],[payment
date]]&lt;&gt;""),-PPMT(InterestRate/12,1,DurationOfLoan-ROWS($C$4:C151)+1,Amortization[[#This Row],[opening
balance]]),""),0)</f>
        <v>1016.6086567295223</v>
      </c>
      <c r="G151" s="14">
        <f ca="1">IF(Amortization[[#This Row],[payment
date]]="",0,PropertyTaxAmount)</f>
        <v>375</v>
      </c>
      <c r="H151" s="14">
        <f ca="1">IF(Amortization[[#This Row],[payment
date]]="",0,Amortization[[#This Row],[interest]]+Amortization[[#This Row],[principal]]+Amortization[[#This Row],[property
tax]])</f>
        <v>3556.3216168869349</v>
      </c>
      <c r="I151" s="14">
        <f ca="1">IF(Amortization[[#This Row],[payment
date]]="",0,Amortization[[#This Row],[opening
balance]]-Amortization[[#This Row],[principal]])</f>
        <v>288628.39468765503</v>
      </c>
      <c r="J151" s="18">
        <f ca="1">IF(Amortization[[#This Row],[closing
balance]]&gt;0,LastRow-ROW(),0)</f>
        <v>152</v>
      </c>
    </row>
    <row r="152" spans="2:10" ht="15" customHeight="1" x14ac:dyDescent="0.25">
      <c r="B152" s="15">
        <f>ROWS($B$4:B152)</f>
        <v>149</v>
      </c>
      <c r="C152" s="20">
        <f ca="1">IF(ValuesEntered,IF(Amortization[[#This Row],['#]]&lt;=DurationOfLoan,IF(ROW()-ROW(Amortization[[#Headers],[payment
date]])=1,LoanStart,IF(I151&gt;0,EDATE(C151,1),"")),""),"")</f>
        <v>48688</v>
      </c>
      <c r="D152" s="14">
        <f ca="1">IF(ROW()-ROW(Amortization[[#Headers],[opening
balance]])=1,LoanAmount,IF(Amortization[[#This Row],[payment
date]]="",0,INDEX(Amortization[], ROW()-4,8)))</f>
        <v>288628.39468765503</v>
      </c>
      <c r="E152" s="14">
        <f ca="1">IF(ValuesEntered,IF(ROW()-ROW(Amortization[[#Headers],[interest]])=1,-IPMT(InterestRate/12,1,DurationOfLoan-ROWS($C$4:C152)+1,Amortization[[#This Row],[opening
balance]]),IFERROR(-IPMT(InterestRate/12,1,Amortization[[#This Row],['#
remaining]],D153),0)),0)</f>
        <v>2157.031210995</v>
      </c>
      <c r="F152" s="14">
        <f ca="1">IFERROR(IF(AND(ValuesEntered,Amortization[[#This Row],[payment
date]]&lt;&gt;""),-PPMT(InterestRate/12,1,DurationOfLoan-ROWS($C$4:C152)+1,Amortization[[#This Row],[opening
balance]]),""),0)</f>
        <v>1024.2332216549939</v>
      </c>
      <c r="G152" s="14">
        <f ca="1">IF(Amortization[[#This Row],[payment
date]]="",0,PropertyTaxAmount)</f>
        <v>375</v>
      </c>
      <c r="H152" s="14">
        <f ca="1">IF(Amortization[[#This Row],[payment
date]]="",0,Amortization[[#This Row],[interest]]+Amortization[[#This Row],[principal]]+Amortization[[#This Row],[property
tax]])</f>
        <v>3556.264432649994</v>
      </c>
      <c r="I152" s="14">
        <f ca="1">IF(Amortization[[#This Row],[payment
date]]="",0,Amortization[[#This Row],[opening
balance]]-Amortization[[#This Row],[principal]])</f>
        <v>287604.16146600002</v>
      </c>
      <c r="J152" s="18">
        <f ca="1">IF(Amortization[[#This Row],[closing
balance]]&gt;0,LastRow-ROW(),0)</f>
        <v>151</v>
      </c>
    </row>
    <row r="153" spans="2:10" ht="15" customHeight="1" x14ac:dyDescent="0.25">
      <c r="B153" s="15">
        <f>ROWS($B$4:B153)</f>
        <v>150</v>
      </c>
      <c r="C153" s="20">
        <f ca="1">IF(ValuesEntered,IF(Amortization[[#This Row],['#]]&lt;=DurationOfLoan,IF(ROW()-ROW(Amortization[[#Headers],[payment
date]])=1,LoanStart,IF(I152&gt;0,EDATE(C152,1),"")),""),"")</f>
        <v>48718</v>
      </c>
      <c r="D153" s="14">
        <f ca="1">IF(ROW()-ROW(Amortization[[#Headers],[opening
balance]])=1,LoanAmount,IF(Amortization[[#This Row],[payment
date]]="",0,INDEX(Amortization[], ROW()-4,8)))</f>
        <v>287604.16146600002</v>
      </c>
      <c r="E153" s="14">
        <f ca="1">IF(ValuesEntered,IF(ROW()-ROW(Amortization[[#Headers],[interest]])=1,-IPMT(InterestRate/12,1,DurationOfLoan-ROWS($C$4:C153)+1,Amortization[[#This Row],[opening
balance]]),IFERROR(-IPMT(InterestRate/12,1,Amortization[[#This Row],['#
remaining]],D154),0)),0)</f>
        <v>2149.2918487138695</v>
      </c>
      <c r="F153" s="14">
        <f ca="1">IFERROR(IF(AND(ValuesEntered,Amortization[[#This Row],[payment
date]]&lt;&gt;""),-PPMT(InterestRate/12,1,DurationOfLoan-ROWS($C$4:C153)+1,Amortization[[#This Row],[opening
balance]]),""),0)</f>
        <v>1031.9149708174064</v>
      </c>
      <c r="G153" s="14">
        <f ca="1">IF(Amortization[[#This Row],[payment
date]]="",0,PropertyTaxAmount)</f>
        <v>375</v>
      </c>
      <c r="H153" s="14">
        <f ca="1">IF(Amortization[[#This Row],[payment
date]]="",0,Amortization[[#This Row],[interest]]+Amortization[[#This Row],[principal]]+Amortization[[#This Row],[property
tax]])</f>
        <v>3556.2068195312759</v>
      </c>
      <c r="I153" s="14">
        <f ca="1">IF(Amortization[[#This Row],[payment
date]]="",0,Amortization[[#This Row],[opening
balance]]-Amortization[[#This Row],[principal]])</f>
        <v>286572.24649518263</v>
      </c>
      <c r="J153" s="18">
        <f ca="1">IF(Amortization[[#This Row],[closing
balance]]&gt;0,LastRow-ROW(),0)</f>
        <v>150</v>
      </c>
    </row>
    <row r="154" spans="2:10" ht="15" customHeight="1" x14ac:dyDescent="0.25">
      <c r="B154" s="15">
        <f>ROWS($B$4:B154)</f>
        <v>151</v>
      </c>
      <c r="C154" s="20">
        <f ca="1">IF(ValuesEntered,IF(Amortization[[#This Row],['#]]&lt;=DurationOfLoan,IF(ROW()-ROW(Amortization[[#Headers],[payment
date]])=1,LoanStart,IF(I153&gt;0,EDATE(C153,1),"")),""),"")</f>
        <v>48749</v>
      </c>
      <c r="D154" s="14">
        <f ca="1">IF(ROW()-ROW(Amortization[[#Headers],[opening
balance]])=1,LoanAmount,IF(Amortization[[#This Row],[payment
date]]="",0,INDEX(Amortization[], ROW()-4,8)))</f>
        <v>286572.24649518263</v>
      </c>
      <c r="E154" s="14">
        <f ca="1">IF(ValuesEntered,IF(ROW()-ROW(Amortization[[#Headers],[interest]])=1,-IPMT(InterestRate/12,1,DurationOfLoan-ROWS($C$4:C154)+1,Amortization[[#This Row],[opening
balance]]),IFERROR(-IPMT(InterestRate/12,1,Amortization[[#This Row],['#
remaining]],D155),0)),0)</f>
        <v>2141.4944412156306</v>
      </c>
      <c r="F154" s="14">
        <f ca="1">IFERROR(IF(AND(ValuesEntered,Amortization[[#This Row],[payment
date]]&lt;&gt;""),-PPMT(InterestRate/12,1,DurationOfLoan-ROWS($C$4:C154)+1,Amortization[[#This Row],[opening
balance]]),""),0)</f>
        <v>1039.6543330985369</v>
      </c>
      <c r="G154" s="14">
        <f ca="1">IF(Amortization[[#This Row],[payment
date]]="",0,PropertyTaxAmount)</f>
        <v>375</v>
      </c>
      <c r="H154" s="14">
        <f ca="1">IF(Amortization[[#This Row],[payment
date]]="",0,Amortization[[#This Row],[interest]]+Amortization[[#This Row],[principal]]+Amortization[[#This Row],[property
tax]])</f>
        <v>3556.1487743141674</v>
      </c>
      <c r="I154" s="14">
        <f ca="1">IF(Amortization[[#This Row],[payment
date]]="",0,Amortization[[#This Row],[opening
balance]]-Amortization[[#This Row],[principal]])</f>
        <v>285532.59216208407</v>
      </c>
      <c r="J154" s="18">
        <f ca="1">IF(Amortization[[#This Row],[closing
balance]]&gt;0,LastRow-ROW(),0)</f>
        <v>149</v>
      </c>
    </row>
    <row r="155" spans="2:10" ht="15" customHeight="1" x14ac:dyDescent="0.25">
      <c r="B155" s="15">
        <f>ROWS($B$4:B155)</f>
        <v>152</v>
      </c>
      <c r="C155" s="20">
        <f ca="1">IF(ValuesEntered,IF(Amortization[[#This Row],['#]]&lt;=DurationOfLoan,IF(ROW()-ROW(Amortization[[#Headers],[payment
date]])=1,LoanStart,IF(I154&gt;0,EDATE(C154,1),"")),""),"")</f>
        <v>48779</v>
      </c>
      <c r="D155" s="14">
        <f ca="1">IF(ROW()-ROW(Amortization[[#Headers],[opening
balance]])=1,LoanAmount,IF(Amortization[[#This Row],[payment
date]]="",0,INDEX(Amortization[], ROW()-4,8)))</f>
        <v>285532.59216208407</v>
      </c>
      <c r="E155" s="14">
        <f ca="1">IF(ValuesEntered,IF(ROW()-ROW(Amortization[[#Headers],[interest]])=1,-IPMT(InterestRate/12,1,DurationOfLoan-ROWS($C$4:C155)+1,Amortization[[#This Row],[opening
balance]]),IFERROR(-IPMT(InterestRate/12,1,Amortization[[#This Row],['#
remaining]],D156),0)),0)</f>
        <v>2133.6385531611545</v>
      </c>
      <c r="F155" s="14">
        <f ca="1">IFERROR(IF(AND(ValuesEntered,Amortization[[#This Row],[payment
date]]&lt;&gt;""),-PPMT(InterestRate/12,1,DurationOfLoan-ROWS($C$4:C155)+1,Amortization[[#This Row],[opening
balance]]),""),0)</f>
        <v>1047.4517405967761</v>
      </c>
      <c r="G155" s="14">
        <f ca="1">IF(Amortization[[#This Row],[payment
date]]="",0,PropertyTaxAmount)</f>
        <v>375</v>
      </c>
      <c r="H155" s="14">
        <f ca="1">IF(Amortization[[#This Row],[payment
date]]="",0,Amortization[[#This Row],[interest]]+Amortization[[#This Row],[principal]]+Amortization[[#This Row],[property
tax]])</f>
        <v>3556.0902937579303</v>
      </c>
      <c r="I155" s="14">
        <f ca="1">IF(Amortization[[#This Row],[payment
date]]="",0,Amortization[[#This Row],[opening
balance]]-Amortization[[#This Row],[principal]])</f>
        <v>284485.14042148727</v>
      </c>
      <c r="J155" s="18">
        <f ca="1">IF(Amortization[[#This Row],[closing
balance]]&gt;0,LastRow-ROW(),0)</f>
        <v>148</v>
      </c>
    </row>
    <row r="156" spans="2:10" ht="15" customHeight="1" x14ac:dyDescent="0.25">
      <c r="B156" s="15">
        <f>ROWS($B$4:B156)</f>
        <v>153</v>
      </c>
      <c r="C156" s="20">
        <f ca="1">IF(ValuesEntered,IF(Amortization[[#This Row],['#]]&lt;=DurationOfLoan,IF(ROW()-ROW(Amortization[[#Headers],[payment
date]])=1,LoanStart,IF(I155&gt;0,EDATE(C155,1),"")),""),"")</f>
        <v>48810</v>
      </c>
      <c r="D156" s="14">
        <f ca="1">IF(ROW()-ROW(Amortization[[#Headers],[opening
balance]])=1,LoanAmount,IF(Amortization[[#This Row],[payment
date]]="",0,INDEX(Amortization[], ROW()-4,8)))</f>
        <v>284485.14042148727</v>
      </c>
      <c r="E156" s="14">
        <f ca="1">IF(ValuesEntered,IF(ROW()-ROW(Amortization[[#Headers],[interest]])=1,-IPMT(InterestRate/12,1,DurationOfLoan-ROWS($C$4:C156)+1,Amortization[[#This Row],[opening
balance]]),IFERROR(-IPMT(InterestRate/12,1,Amortization[[#This Row],['#
remaining]],D157),0)),0)</f>
        <v>2125.7237459462699</v>
      </c>
      <c r="F156" s="14">
        <f ca="1">IFERROR(IF(AND(ValuesEntered,Amortization[[#This Row],[payment
date]]&lt;&gt;""),-PPMT(InterestRate/12,1,DurationOfLoan-ROWS($C$4:C156)+1,Amortization[[#This Row],[opening
balance]]),""),0)</f>
        <v>1055.3076286512519</v>
      </c>
      <c r="G156" s="14">
        <f ca="1">IF(Amortization[[#This Row],[payment
date]]="",0,PropertyTaxAmount)</f>
        <v>375</v>
      </c>
      <c r="H156" s="14">
        <f ca="1">IF(Amortization[[#This Row],[payment
date]]="",0,Amortization[[#This Row],[interest]]+Amortization[[#This Row],[principal]]+Amortization[[#This Row],[property
tax]])</f>
        <v>3556.0313745975218</v>
      </c>
      <c r="I156" s="14">
        <f ca="1">IF(Amortization[[#This Row],[payment
date]]="",0,Amortization[[#This Row],[opening
balance]]-Amortization[[#This Row],[principal]])</f>
        <v>283429.83279283601</v>
      </c>
      <c r="J156" s="18">
        <f ca="1">IF(Amortization[[#This Row],[closing
balance]]&gt;0,LastRow-ROW(),0)</f>
        <v>147</v>
      </c>
    </row>
    <row r="157" spans="2:10" ht="15" customHeight="1" x14ac:dyDescent="0.25">
      <c r="B157" s="15">
        <f>ROWS($B$4:B157)</f>
        <v>154</v>
      </c>
      <c r="C157" s="20">
        <f ca="1">IF(ValuesEntered,IF(Amortization[[#This Row],['#]]&lt;=DurationOfLoan,IF(ROW()-ROW(Amortization[[#Headers],[payment
date]])=1,LoanStart,IF(I156&gt;0,EDATE(C156,1),"")),""),"")</f>
        <v>48841</v>
      </c>
      <c r="D157" s="14">
        <f ca="1">IF(ROW()-ROW(Amortization[[#Headers],[opening
balance]])=1,LoanAmount,IF(Amortization[[#This Row],[payment
date]]="",0,INDEX(Amortization[], ROW()-4,8)))</f>
        <v>283429.83279283601</v>
      </c>
      <c r="E157" s="14">
        <f ca="1">IF(ValuesEntered,IF(ROW()-ROW(Amortization[[#Headers],[interest]])=1,-IPMT(InterestRate/12,1,DurationOfLoan-ROWS($C$4:C157)+1,Amortization[[#This Row],[opening
balance]]),IFERROR(-IPMT(InterestRate/12,1,Amortization[[#This Row],['#
remaining]],D158),0)),0)</f>
        <v>2117.7495776772739</v>
      </c>
      <c r="F157" s="14">
        <f ca="1">IFERROR(IF(AND(ValuesEntered,Amortization[[#This Row],[payment
date]]&lt;&gt;""),-PPMT(InterestRate/12,1,DurationOfLoan-ROWS($C$4:C157)+1,Amortization[[#This Row],[opening
balance]]),""),0)</f>
        <v>1063.2224358661358</v>
      </c>
      <c r="G157" s="14">
        <f ca="1">IF(Amortization[[#This Row],[payment
date]]="",0,PropertyTaxAmount)</f>
        <v>375</v>
      </c>
      <c r="H157" s="14">
        <f ca="1">IF(Amortization[[#This Row],[payment
date]]="",0,Amortization[[#This Row],[interest]]+Amortization[[#This Row],[principal]]+Amortization[[#This Row],[property
tax]])</f>
        <v>3555.97201354341</v>
      </c>
      <c r="I157" s="14">
        <f ca="1">IF(Amortization[[#This Row],[payment
date]]="",0,Amortization[[#This Row],[opening
balance]]-Amortization[[#This Row],[principal]])</f>
        <v>282366.61035696988</v>
      </c>
      <c r="J157" s="18">
        <f ca="1">IF(Amortization[[#This Row],[closing
balance]]&gt;0,LastRow-ROW(),0)</f>
        <v>146</v>
      </c>
    </row>
    <row r="158" spans="2:10" ht="15" customHeight="1" x14ac:dyDescent="0.25">
      <c r="B158" s="15">
        <f>ROWS($B$4:B158)</f>
        <v>155</v>
      </c>
      <c r="C158" s="20">
        <f ca="1">IF(ValuesEntered,IF(Amortization[[#This Row],['#]]&lt;=DurationOfLoan,IF(ROW()-ROW(Amortization[[#Headers],[payment
date]])=1,LoanStart,IF(I157&gt;0,EDATE(C157,1),"")),""),"")</f>
        <v>48871</v>
      </c>
      <c r="D158" s="14">
        <f ca="1">IF(ROW()-ROW(Amortization[[#Headers],[opening
balance]])=1,LoanAmount,IF(Amortization[[#This Row],[payment
date]]="",0,INDEX(Amortization[], ROW()-4,8)))</f>
        <v>282366.61035696988</v>
      </c>
      <c r="E158" s="14">
        <f ca="1">IF(ValuesEntered,IF(ROW()-ROW(Amortization[[#Headers],[interest]])=1,-IPMT(InterestRate/12,1,DurationOfLoan-ROWS($C$4:C158)+1,Amortization[[#This Row],[opening
balance]]),IFERROR(-IPMT(InterestRate/12,1,Amortization[[#This Row],['#
remaining]],D159),0)),0)</f>
        <v>2109.7156031462605</v>
      </c>
      <c r="F158" s="14">
        <f ca="1">IFERROR(IF(AND(ValuesEntered,Amortization[[#This Row],[payment
date]]&lt;&gt;""),-PPMT(InterestRate/12,1,DurationOfLoan-ROWS($C$4:C158)+1,Amortization[[#This Row],[opening
balance]]),""),0)</f>
        <v>1071.1966041351318</v>
      </c>
      <c r="G158" s="14">
        <f ca="1">IF(Amortization[[#This Row],[payment
date]]="",0,PropertyTaxAmount)</f>
        <v>375</v>
      </c>
      <c r="H158" s="14">
        <f ca="1">IF(Amortization[[#This Row],[payment
date]]="",0,Amortization[[#This Row],[interest]]+Amortization[[#This Row],[principal]]+Amortization[[#This Row],[property
tax]])</f>
        <v>3555.9122072813925</v>
      </c>
      <c r="I158" s="14">
        <f ca="1">IF(Amortization[[#This Row],[payment
date]]="",0,Amortization[[#This Row],[opening
balance]]-Amortization[[#This Row],[principal]])</f>
        <v>281295.41375283472</v>
      </c>
      <c r="J158" s="18">
        <f ca="1">IF(Amortization[[#This Row],[closing
balance]]&gt;0,LastRow-ROW(),0)</f>
        <v>145</v>
      </c>
    </row>
    <row r="159" spans="2:10" ht="15" customHeight="1" x14ac:dyDescent="0.25">
      <c r="B159" s="15">
        <f>ROWS($B$4:B159)</f>
        <v>156</v>
      </c>
      <c r="C159" s="20">
        <f ca="1">IF(ValuesEntered,IF(Amortization[[#This Row],['#]]&lt;=DurationOfLoan,IF(ROW()-ROW(Amortization[[#Headers],[payment
date]])=1,LoanStart,IF(I158&gt;0,EDATE(C158,1),"")),""),"")</f>
        <v>48902</v>
      </c>
      <c r="D159" s="14">
        <f ca="1">IF(ROW()-ROW(Amortization[[#Headers],[opening
balance]])=1,LoanAmount,IF(Amortization[[#This Row],[payment
date]]="",0,INDEX(Amortization[], ROW()-4,8)))</f>
        <v>281295.41375283472</v>
      </c>
      <c r="E159" s="14">
        <f ca="1">IF(ValuesEntered,IF(ROW()-ROW(Amortization[[#Headers],[interest]])=1,-IPMT(InterestRate/12,1,DurationOfLoan-ROWS($C$4:C159)+1,Amortization[[#This Row],[opening
balance]]),IFERROR(-IPMT(InterestRate/12,1,Amortization[[#This Row],['#
remaining]],D160),0)),0)</f>
        <v>2101.6213738062643</v>
      </c>
      <c r="F159" s="14">
        <f ca="1">IFERROR(IF(AND(ValuesEntered,Amortization[[#This Row],[payment
date]]&lt;&gt;""),-PPMT(InterestRate/12,1,DurationOfLoan-ROWS($C$4:C159)+1,Amortization[[#This Row],[opening
balance]]),""),0)</f>
        <v>1079.2305786661454</v>
      </c>
      <c r="G159" s="14">
        <f ca="1">IF(Amortization[[#This Row],[payment
date]]="",0,PropertyTaxAmount)</f>
        <v>375</v>
      </c>
      <c r="H159" s="14">
        <f ca="1">IF(Amortization[[#This Row],[payment
date]]="",0,Amortization[[#This Row],[interest]]+Amortization[[#This Row],[principal]]+Amortization[[#This Row],[property
tax]])</f>
        <v>3555.8519524724097</v>
      </c>
      <c r="I159" s="14">
        <f ca="1">IF(Amortization[[#This Row],[payment
date]]="",0,Amortization[[#This Row],[opening
balance]]-Amortization[[#This Row],[principal]])</f>
        <v>280216.18317416857</v>
      </c>
      <c r="J159" s="18">
        <f ca="1">IF(Amortization[[#This Row],[closing
balance]]&gt;0,LastRow-ROW(),0)</f>
        <v>144</v>
      </c>
    </row>
    <row r="160" spans="2:10" ht="15" customHeight="1" x14ac:dyDescent="0.25">
      <c r="B160" s="15">
        <f>ROWS($B$4:B160)</f>
        <v>157</v>
      </c>
      <c r="C160" s="20">
        <f ca="1">IF(ValuesEntered,IF(Amortization[[#This Row],['#]]&lt;=DurationOfLoan,IF(ROW()-ROW(Amortization[[#Headers],[payment
date]])=1,LoanStart,IF(I159&gt;0,EDATE(C159,1),"")),""),"")</f>
        <v>48932</v>
      </c>
      <c r="D160" s="14">
        <f ca="1">IF(ROW()-ROW(Amortization[[#Headers],[opening
balance]])=1,LoanAmount,IF(Amortization[[#This Row],[payment
date]]="",0,INDEX(Amortization[], ROW()-4,8)))</f>
        <v>280216.18317416857</v>
      </c>
      <c r="E160" s="14">
        <f ca="1">IF(ValuesEntered,IF(ROW()-ROW(Amortization[[#Headers],[interest]])=1,-IPMT(InterestRate/12,1,DurationOfLoan-ROWS($C$4:C160)+1,Amortization[[#This Row],[opening
balance]]),IFERROR(-IPMT(InterestRate/12,1,Amortization[[#This Row],['#
remaining]],D161),0)),0)</f>
        <v>2093.4664377462182</v>
      </c>
      <c r="F160" s="14">
        <f ca="1">IFERROR(IF(AND(ValuesEntered,Amortization[[#This Row],[payment
date]]&lt;&gt;""),-PPMT(InterestRate/12,1,DurationOfLoan-ROWS($C$4:C160)+1,Amortization[[#This Row],[opening
balance]]),""),0)</f>
        <v>1087.3248080061419</v>
      </c>
      <c r="G160" s="14">
        <f ca="1">IF(Amortization[[#This Row],[payment
date]]="",0,PropertyTaxAmount)</f>
        <v>375</v>
      </c>
      <c r="H160" s="14">
        <f ca="1">IF(Amortization[[#This Row],[payment
date]]="",0,Amortization[[#This Row],[interest]]+Amortization[[#This Row],[principal]]+Amortization[[#This Row],[property
tax]])</f>
        <v>3555.7912457523598</v>
      </c>
      <c r="I160" s="14">
        <f ca="1">IF(Amortization[[#This Row],[payment
date]]="",0,Amortization[[#This Row],[opening
balance]]-Amortization[[#This Row],[principal]])</f>
        <v>279128.85836616246</v>
      </c>
      <c r="J160" s="18">
        <f ca="1">IF(Amortization[[#This Row],[closing
balance]]&gt;0,LastRow-ROW(),0)</f>
        <v>143</v>
      </c>
    </row>
    <row r="161" spans="2:10" ht="15" customHeight="1" x14ac:dyDescent="0.25">
      <c r="B161" s="15">
        <f>ROWS($B$4:B161)</f>
        <v>158</v>
      </c>
      <c r="C161" s="20">
        <f ca="1">IF(ValuesEntered,IF(Amortization[[#This Row],['#]]&lt;=DurationOfLoan,IF(ROW()-ROW(Amortization[[#Headers],[payment
date]])=1,LoanStart,IF(I160&gt;0,EDATE(C160,1),"")),""),"")</f>
        <v>48963</v>
      </c>
      <c r="D161" s="14">
        <f ca="1">IF(ROW()-ROW(Amortization[[#Headers],[opening
balance]])=1,LoanAmount,IF(Amortization[[#This Row],[payment
date]]="",0,INDEX(Amortization[], ROW()-4,8)))</f>
        <v>279128.85836616246</v>
      </c>
      <c r="E161" s="14">
        <f ca="1">IF(ValuesEntered,IF(ROW()-ROW(Amortization[[#Headers],[interest]])=1,-IPMT(InterestRate/12,1,DurationOfLoan-ROWS($C$4:C161)+1,Amortization[[#This Row],[opening
balance]]),IFERROR(-IPMT(InterestRate/12,1,Amortization[[#This Row],['#
remaining]],D162),0)),0)</f>
        <v>2085.2503396657221</v>
      </c>
      <c r="F161" s="14">
        <f ca="1">IFERROR(IF(AND(ValuesEntered,Amortization[[#This Row],[payment
date]]&lt;&gt;""),-PPMT(InterestRate/12,1,DurationOfLoan-ROWS($C$4:C161)+1,Amortization[[#This Row],[opening
balance]]),""),0)</f>
        <v>1095.4797440661875</v>
      </c>
      <c r="G161" s="14">
        <f ca="1">IF(Amortization[[#This Row],[payment
date]]="",0,PropertyTaxAmount)</f>
        <v>375</v>
      </c>
      <c r="H161" s="14">
        <f ca="1">IF(Amortization[[#This Row],[payment
date]]="",0,Amortization[[#This Row],[interest]]+Amortization[[#This Row],[principal]]+Amortization[[#This Row],[property
tax]])</f>
        <v>3555.7300837319099</v>
      </c>
      <c r="I161" s="14">
        <f ca="1">IF(Amortization[[#This Row],[payment
date]]="",0,Amortization[[#This Row],[opening
balance]]-Amortization[[#This Row],[principal]])</f>
        <v>278033.37862209626</v>
      </c>
      <c r="J161" s="18">
        <f ca="1">IF(Amortization[[#This Row],[closing
balance]]&gt;0,LastRow-ROW(),0)</f>
        <v>142</v>
      </c>
    </row>
    <row r="162" spans="2:10" ht="15" customHeight="1" x14ac:dyDescent="0.25">
      <c r="B162" s="15">
        <f>ROWS($B$4:B162)</f>
        <v>159</v>
      </c>
      <c r="C162" s="20">
        <f ca="1">IF(ValuesEntered,IF(Amortization[[#This Row],['#]]&lt;=DurationOfLoan,IF(ROW()-ROW(Amortization[[#Headers],[payment
date]])=1,LoanStart,IF(I161&gt;0,EDATE(C161,1),"")),""),"")</f>
        <v>48994</v>
      </c>
      <c r="D162" s="14">
        <f ca="1">IF(ROW()-ROW(Amortization[[#Headers],[opening
balance]])=1,LoanAmount,IF(Amortization[[#This Row],[payment
date]]="",0,INDEX(Amortization[], ROW()-4,8)))</f>
        <v>278033.37862209626</v>
      </c>
      <c r="E162" s="14">
        <f ca="1">IF(ValuesEntered,IF(ROW()-ROW(Amortization[[#Headers],[interest]])=1,-IPMT(InterestRate/12,1,DurationOfLoan-ROWS($C$4:C162)+1,Amortization[[#This Row],[opening
balance]]),IFERROR(-IPMT(InterestRate/12,1,Amortization[[#This Row],['#
remaining]],D163),0)),0)</f>
        <v>2076.9726208496218</v>
      </c>
      <c r="F162" s="14">
        <f ca="1">IFERROR(IF(AND(ValuesEntered,Amortization[[#This Row],[payment
date]]&lt;&gt;""),-PPMT(InterestRate/12,1,DurationOfLoan-ROWS($C$4:C162)+1,Amortization[[#This Row],[opening
balance]]),""),0)</f>
        <v>1103.6958421466843</v>
      </c>
      <c r="G162" s="14">
        <f ca="1">IF(Amortization[[#This Row],[payment
date]]="",0,PropertyTaxAmount)</f>
        <v>375</v>
      </c>
      <c r="H162" s="14">
        <f ca="1">IF(Amortization[[#This Row],[payment
date]]="",0,Amortization[[#This Row],[interest]]+Amortization[[#This Row],[principal]]+Amortization[[#This Row],[property
tax]])</f>
        <v>3555.6684629963061</v>
      </c>
      <c r="I162" s="14">
        <f ca="1">IF(Amortization[[#This Row],[payment
date]]="",0,Amortization[[#This Row],[opening
balance]]-Amortization[[#This Row],[principal]])</f>
        <v>276929.68277994957</v>
      </c>
      <c r="J162" s="18">
        <f ca="1">IF(Amortization[[#This Row],[closing
balance]]&gt;0,LastRow-ROW(),0)</f>
        <v>141</v>
      </c>
    </row>
    <row r="163" spans="2:10" ht="15" customHeight="1" x14ac:dyDescent="0.25">
      <c r="B163" s="15">
        <f>ROWS($B$4:B163)</f>
        <v>160</v>
      </c>
      <c r="C163" s="20">
        <f ca="1">IF(ValuesEntered,IF(Amortization[[#This Row],['#]]&lt;=DurationOfLoan,IF(ROW()-ROW(Amortization[[#Headers],[payment
date]])=1,LoanStart,IF(I162&gt;0,EDATE(C162,1),"")),""),"")</f>
        <v>49022</v>
      </c>
      <c r="D163" s="14">
        <f ca="1">IF(ROW()-ROW(Amortization[[#Headers],[opening
balance]])=1,LoanAmount,IF(Amortization[[#This Row],[payment
date]]="",0,INDEX(Amortization[], ROW()-4,8)))</f>
        <v>276929.68277994957</v>
      </c>
      <c r="E163" s="14">
        <f ca="1">IF(ValuesEntered,IF(ROW()-ROW(Amortization[[#Headers],[interest]])=1,-IPMT(InterestRate/12,1,DurationOfLoan-ROWS($C$4:C163)+1,Amortization[[#This Row],[opening
balance]]),IFERROR(-IPMT(InterestRate/12,1,Amortization[[#This Row],['#
remaining]],D164),0)),0)</f>
        <v>2068.6328191424009</v>
      </c>
      <c r="F163" s="14">
        <f ca="1">IFERROR(IF(AND(ValuesEntered,Amortization[[#This Row],[payment
date]]&lt;&gt;""),-PPMT(InterestRate/12,1,DurationOfLoan-ROWS($C$4:C163)+1,Amortization[[#This Row],[opening
balance]]),""),0)</f>
        <v>1111.9735609627837</v>
      </c>
      <c r="G163" s="14">
        <f ca="1">IF(Amortization[[#This Row],[payment
date]]="",0,PropertyTaxAmount)</f>
        <v>375</v>
      </c>
      <c r="H163" s="14">
        <f ca="1">IF(Amortization[[#This Row],[payment
date]]="",0,Amortization[[#This Row],[interest]]+Amortization[[#This Row],[principal]]+Amortization[[#This Row],[property
tax]])</f>
        <v>3555.6063801051846</v>
      </c>
      <c r="I163" s="14">
        <f ca="1">IF(Amortization[[#This Row],[payment
date]]="",0,Amortization[[#This Row],[opening
balance]]-Amortization[[#This Row],[principal]])</f>
        <v>275817.7092189868</v>
      </c>
      <c r="J163" s="18">
        <f ca="1">IF(Amortization[[#This Row],[closing
balance]]&gt;0,LastRow-ROW(),0)</f>
        <v>140</v>
      </c>
    </row>
    <row r="164" spans="2:10" ht="15" customHeight="1" x14ac:dyDescent="0.25">
      <c r="B164" s="15">
        <f>ROWS($B$4:B164)</f>
        <v>161</v>
      </c>
      <c r="C164" s="20">
        <f ca="1">IF(ValuesEntered,IF(Amortization[[#This Row],['#]]&lt;=DurationOfLoan,IF(ROW()-ROW(Amortization[[#Headers],[payment
date]])=1,LoanStart,IF(I163&gt;0,EDATE(C163,1),"")),""),"")</f>
        <v>49053</v>
      </c>
      <c r="D164" s="14">
        <f ca="1">IF(ROW()-ROW(Amortization[[#Headers],[opening
balance]])=1,LoanAmount,IF(Amortization[[#This Row],[payment
date]]="",0,INDEX(Amortization[], ROW()-4,8)))</f>
        <v>275817.7092189868</v>
      </c>
      <c r="E164" s="14">
        <f ca="1">IF(ValuesEntered,IF(ROW()-ROW(Amortization[[#Headers],[interest]])=1,-IPMT(InterestRate/12,1,DurationOfLoan-ROWS($C$4:C164)+1,Amortization[[#This Row],[opening
balance]]),IFERROR(-IPMT(InterestRate/12,1,Amortization[[#This Row],['#
remaining]],D165),0)),0)</f>
        <v>2060.2304689223756</v>
      </c>
      <c r="F164" s="14">
        <f ca="1">IFERROR(IF(AND(ValuesEntered,Amortization[[#This Row],[payment
date]]&lt;&gt;""),-PPMT(InterestRate/12,1,DurationOfLoan-ROWS($C$4:C164)+1,Amortization[[#This Row],[opening
balance]]),""),0)</f>
        <v>1120.3133626700053</v>
      </c>
      <c r="G164" s="14">
        <f ca="1">IF(Amortization[[#This Row],[payment
date]]="",0,PropertyTaxAmount)</f>
        <v>375</v>
      </c>
      <c r="H164" s="14">
        <f ca="1">IF(Amortization[[#This Row],[payment
date]]="",0,Amortization[[#This Row],[interest]]+Amortization[[#This Row],[principal]]+Amortization[[#This Row],[property
tax]])</f>
        <v>3555.5438315923811</v>
      </c>
      <c r="I164" s="14">
        <f ca="1">IF(Amortization[[#This Row],[payment
date]]="",0,Amortization[[#This Row],[opening
balance]]-Amortization[[#This Row],[principal]])</f>
        <v>274697.39585631678</v>
      </c>
      <c r="J164" s="18">
        <f ca="1">IF(Amortization[[#This Row],[closing
balance]]&gt;0,LastRow-ROW(),0)</f>
        <v>139</v>
      </c>
    </row>
    <row r="165" spans="2:10" ht="15" customHeight="1" x14ac:dyDescent="0.25">
      <c r="B165" s="15">
        <f>ROWS($B$4:B165)</f>
        <v>162</v>
      </c>
      <c r="C165" s="20">
        <f ca="1">IF(ValuesEntered,IF(Amortization[[#This Row],['#]]&lt;=DurationOfLoan,IF(ROW()-ROW(Amortization[[#Headers],[payment
date]])=1,LoanStart,IF(I164&gt;0,EDATE(C164,1),"")),""),"")</f>
        <v>49083</v>
      </c>
      <c r="D165" s="14">
        <f ca="1">IF(ROW()-ROW(Amortization[[#Headers],[opening
balance]])=1,LoanAmount,IF(Amortization[[#This Row],[payment
date]]="",0,INDEX(Amortization[], ROW()-4,8)))</f>
        <v>274697.39585631678</v>
      </c>
      <c r="E165" s="14">
        <f ca="1">IF(ValuesEntered,IF(ROW()-ROW(Amortization[[#Headers],[interest]])=1,-IPMT(InterestRate/12,1,DurationOfLoan-ROWS($C$4:C165)+1,Amortization[[#This Row],[opening
balance]]),IFERROR(-IPMT(InterestRate/12,1,Amortization[[#This Row],['#
remaining]],D166),0)),0)</f>
        <v>2051.7651010757004</v>
      </c>
      <c r="F165" s="14">
        <f ca="1">IFERROR(IF(AND(ValuesEntered,Amortization[[#This Row],[payment
date]]&lt;&gt;""),-PPMT(InterestRate/12,1,DurationOfLoan-ROWS($C$4:C165)+1,Amortization[[#This Row],[opening
balance]]),""),0)</f>
        <v>1128.7157128900305</v>
      </c>
      <c r="G165" s="14">
        <f ca="1">IF(Amortization[[#This Row],[payment
date]]="",0,PropertyTaxAmount)</f>
        <v>375</v>
      </c>
      <c r="H165" s="14">
        <f ca="1">IF(Amortization[[#This Row],[payment
date]]="",0,Amortization[[#This Row],[interest]]+Amortization[[#This Row],[principal]]+Amortization[[#This Row],[property
tax]])</f>
        <v>3555.4808139657307</v>
      </c>
      <c r="I165" s="14">
        <f ca="1">IF(Amortization[[#This Row],[payment
date]]="",0,Amortization[[#This Row],[opening
balance]]-Amortization[[#This Row],[principal]])</f>
        <v>273568.68014342675</v>
      </c>
      <c r="J165" s="18">
        <f ca="1">IF(Amortization[[#This Row],[closing
balance]]&gt;0,LastRow-ROW(),0)</f>
        <v>138</v>
      </c>
    </row>
    <row r="166" spans="2:10" ht="15" customHeight="1" x14ac:dyDescent="0.25">
      <c r="B166" s="15">
        <f>ROWS($B$4:B166)</f>
        <v>163</v>
      </c>
      <c r="C166" s="20">
        <f ca="1">IF(ValuesEntered,IF(Amortization[[#This Row],['#]]&lt;=DurationOfLoan,IF(ROW()-ROW(Amortization[[#Headers],[payment
date]])=1,LoanStart,IF(I165&gt;0,EDATE(C165,1),"")),""),"")</f>
        <v>49114</v>
      </c>
      <c r="D166" s="14">
        <f ca="1">IF(ROW()-ROW(Amortization[[#Headers],[opening
balance]])=1,LoanAmount,IF(Amortization[[#This Row],[payment
date]]="",0,INDEX(Amortization[], ROW()-4,8)))</f>
        <v>273568.68014342675</v>
      </c>
      <c r="E166" s="14">
        <f ca="1">IF(ValuesEntered,IF(ROW()-ROW(Amortization[[#Headers],[interest]])=1,-IPMT(InterestRate/12,1,DurationOfLoan-ROWS($C$4:C166)+1,Amortization[[#This Row],[opening
balance]]),IFERROR(-IPMT(InterestRate/12,1,Amortization[[#This Row],['#
remaining]],D167),0)),0)</f>
        <v>2043.2362429701755</v>
      </c>
      <c r="F166" s="14">
        <f ca="1">IFERROR(IF(AND(ValuesEntered,Amortization[[#This Row],[payment
date]]&lt;&gt;""),-PPMT(InterestRate/12,1,DurationOfLoan-ROWS($C$4:C166)+1,Amortization[[#This Row],[opening
balance]]),""),0)</f>
        <v>1137.1810807367051</v>
      </c>
      <c r="G166" s="14">
        <f ca="1">IF(Amortization[[#This Row],[payment
date]]="",0,PropertyTaxAmount)</f>
        <v>375</v>
      </c>
      <c r="H166" s="14">
        <f ca="1">IF(Amortization[[#This Row],[payment
date]]="",0,Amortization[[#This Row],[interest]]+Amortization[[#This Row],[principal]]+Amortization[[#This Row],[property
tax]])</f>
        <v>3555.4173237068808</v>
      </c>
      <c r="I166" s="14">
        <f ca="1">IF(Amortization[[#This Row],[payment
date]]="",0,Amortization[[#This Row],[opening
balance]]-Amortization[[#This Row],[principal]])</f>
        <v>272431.49906269007</v>
      </c>
      <c r="J166" s="18">
        <f ca="1">IF(Amortization[[#This Row],[closing
balance]]&gt;0,LastRow-ROW(),0)</f>
        <v>137</v>
      </c>
    </row>
    <row r="167" spans="2:10" ht="15" customHeight="1" x14ac:dyDescent="0.25">
      <c r="B167" s="15">
        <f>ROWS($B$4:B167)</f>
        <v>164</v>
      </c>
      <c r="C167" s="20">
        <f ca="1">IF(ValuesEntered,IF(Amortization[[#This Row],['#]]&lt;=DurationOfLoan,IF(ROW()-ROW(Amortization[[#Headers],[payment
date]])=1,LoanStart,IF(I166&gt;0,EDATE(C166,1),"")),""),"")</f>
        <v>49144</v>
      </c>
      <c r="D167" s="14">
        <f ca="1">IF(ROW()-ROW(Amortization[[#Headers],[opening
balance]])=1,LoanAmount,IF(Amortization[[#This Row],[payment
date]]="",0,INDEX(Amortization[], ROW()-4,8)))</f>
        <v>272431.49906269007</v>
      </c>
      <c r="E167" s="14">
        <f ca="1">IF(ValuesEntered,IF(ROW()-ROW(Amortization[[#Headers],[interest]])=1,-IPMT(InterestRate/12,1,DurationOfLoan-ROWS($C$4:C167)+1,Amortization[[#This Row],[opening
balance]]),IFERROR(-IPMT(InterestRate/12,1,Amortization[[#This Row],['#
remaining]],D168),0)),0)</f>
        <v>2034.6434184288587</v>
      </c>
      <c r="F167" s="14">
        <f ca="1">IFERROR(IF(AND(ValuesEntered,Amortization[[#This Row],[payment
date]]&lt;&gt;""),-PPMT(InterestRate/12,1,DurationOfLoan-ROWS($C$4:C167)+1,Amortization[[#This Row],[opening
balance]]),""),0)</f>
        <v>1145.7099388422309</v>
      </c>
      <c r="G167" s="14">
        <f ca="1">IF(Amortization[[#This Row],[payment
date]]="",0,PropertyTaxAmount)</f>
        <v>375</v>
      </c>
      <c r="H167" s="14">
        <f ca="1">IF(Amortization[[#This Row],[payment
date]]="",0,Amortization[[#This Row],[interest]]+Amortization[[#This Row],[principal]]+Amortization[[#This Row],[property
tax]])</f>
        <v>3555.3533572710894</v>
      </c>
      <c r="I167" s="14">
        <f ca="1">IF(Amortization[[#This Row],[payment
date]]="",0,Amortization[[#This Row],[opening
balance]]-Amortization[[#This Row],[principal]])</f>
        <v>271285.78912384785</v>
      </c>
      <c r="J167" s="18">
        <f ca="1">IF(Amortization[[#This Row],[closing
balance]]&gt;0,LastRow-ROW(),0)</f>
        <v>136</v>
      </c>
    </row>
    <row r="168" spans="2:10" ht="15" customHeight="1" x14ac:dyDescent="0.25">
      <c r="B168" s="15">
        <f>ROWS($B$4:B168)</f>
        <v>165</v>
      </c>
      <c r="C168" s="20">
        <f ca="1">IF(ValuesEntered,IF(Amortization[[#This Row],['#]]&lt;=DurationOfLoan,IF(ROW()-ROW(Amortization[[#Headers],[payment
date]])=1,LoanStart,IF(I167&gt;0,EDATE(C167,1),"")),""),"")</f>
        <v>49175</v>
      </c>
      <c r="D168" s="14">
        <f ca="1">IF(ROW()-ROW(Amortization[[#Headers],[opening
balance]])=1,LoanAmount,IF(Amortization[[#This Row],[payment
date]]="",0,INDEX(Amortization[], ROW()-4,8)))</f>
        <v>271285.78912384785</v>
      </c>
      <c r="E168" s="14">
        <f ca="1">IF(ValuesEntered,IF(ROW()-ROW(Amortization[[#Headers],[interest]])=1,-IPMT(InterestRate/12,1,DurationOfLoan-ROWS($C$4:C168)+1,Amortization[[#This Row],[opening
balance]]),IFERROR(-IPMT(InterestRate/12,1,Amortization[[#This Row],['#
remaining]],D169),0)),0)</f>
        <v>2025.9861477034822</v>
      </c>
      <c r="F168" s="14">
        <f ca="1">IFERROR(IF(AND(ValuesEntered,Amortization[[#This Row],[payment
date]]&lt;&gt;""),-PPMT(InterestRate/12,1,DurationOfLoan-ROWS($C$4:C168)+1,Amortization[[#This Row],[opening
balance]]),""),0)</f>
        <v>1154.3027633835477</v>
      </c>
      <c r="G168" s="14">
        <f ca="1">IF(Amortization[[#This Row],[payment
date]]="",0,PropertyTaxAmount)</f>
        <v>375</v>
      </c>
      <c r="H168" s="14">
        <f ca="1">IF(Amortization[[#This Row],[payment
date]]="",0,Amortization[[#This Row],[interest]]+Amortization[[#This Row],[principal]]+Amortization[[#This Row],[property
tax]])</f>
        <v>3555.2889110870301</v>
      </c>
      <c r="I168" s="14">
        <f ca="1">IF(Amortization[[#This Row],[payment
date]]="",0,Amortization[[#This Row],[opening
balance]]-Amortization[[#This Row],[principal]])</f>
        <v>270131.4863604643</v>
      </c>
      <c r="J168" s="18">
        <f ca="1">IF(Amortization[[#This Row],[closing
balance]]&gt;0,LastRow-ROW(),0)</f>
        <v>135</v>
      </c>
    </row>
    <row r="169" spans="2:10" ht="15" customHeight="1" x14ac:dyDescent="0.25">
      <c r="B169" s="15">
        <f>ROWS($B$4:B169)</f>
        <v>166</v>
      </c>
      <c r="C169" s="20">
        <f ca="1">IF(ValuesEntered,IF(Amortization[[#This Row],['#]]&lt;=DurationOfLoan,IF(ROW()-ROW(Amortization[[#Headers],[payment
date]])=1,LoanStart,IF(I168&gt;0,EDATE(C168,1),"")),""),"")</f>
        <v>49206</v>
      </c>
      <c r="D169" s="14">
        <f ca="1">IF(ROW()-ROW(Amortization[[#Headers],[opening
balance]])=1,LoanAmount,IF(Amortization[[#This Row],[payment
date]]="",0,INDEX(Amortization[], ROW()-4,8)))</f>
        <v>270131.4863604643</v>
      </c>
      <c r="E169" s="14">
        <f ca="1">IF(ValuesEntered,IF(ROW()-ROW(Amortization[[#Headers],[interest]])=1,-IPMT(InterestRate/12,1,DurationOfLoan-ROWS($C$4:C169)+1,Amortization[[#This Row],[opening
balance]]),IFERROR(-IPMT(InterestRate/12,1,Amortization[[#This Row],['#
remaining]],D170),0)),0)</f>
        <v>2017.2639474476655</v>
      </c>
      <c r="F169" s="14">
        <f ca="1">IFERROR(IF(AND(ValuesEntered,Amortization[[#This Row],[payment
date]]&lt;&gt;""),-PPMT(InterestRate/12,1,DurationOfLoan-ROWS($C$4:C169)+1,Amortization[[#This Row],[opening
balance]]),""),0)</f>
        <v>1162.9600341089242</v>
      </c>
      <c r="G169" s="14">
        <f ca="1">IF(Amortization[[#This Row],[payment
date]]="",0,PropertyTaxAmount)</f>
        <v>375</v>
      </c>
      <c r="H169" s="14">
        <f ca="1">IF(Amortization[[#This Row],[payment
date]]="",0,Amortization[[#This Row],[interest]]+Amortization[[#This Row],[principal]]+Amortization[[#This Row],[property
tax]])</f>
        <v>3555.2239815565899</v>
      </c>
      <c r="I169" s="14">
        <f ca="1">IF(Amortization[[#This Row],[payment
date]]="",0,Amortization[[#This Row],[opening
balance]]-Amortization[[#This Row],[principal]])</f>
        <v>268968.52632635541</v>
      </c>
      <c r="J169" s="18">
        <f ca="1">IF(Amortization[[#This Row],[closing
balance]]&gt;0,LastRow-ROW(),0)</f>
        <v>134</v>
      </c>
    </row>
    <row r="170" spans="2:10" ht="15" customHeight="1" x14ac:dyDescent="0.25">
      <c r="B170" s="15">
        <f>ROWS($B$4:B170)</f>
        <v>167</v>
      </c>
      <c r="C170" s="20">
        <f ca="1">IF(ValuesEntered,IF(Amortization[[#This Row],['#]]&lt;=DurationOfLoan,IF(ROW()-ROW(Amortization[[#Headers],[payment
date]])=1,LoanStart,IF(I169&gt;0,EDATE(C169,1),"")),""),"")</f>
        <v>49236</v>
      </c>
      <c r="D170" s="14">
        <f ca="1">IF(ROW()-ROW(Amortization[[#Headers],[opening
balance]])=1,LoanAmount,IF(Amortization[[#This Row],[payment
date]]="",0,INDEX(Amortization[], ROW()-4,8)))</f>
        <v>268968.52632635541</v>
      </c>
      <c r="E170" s="14">
        <f ca="1">IF(ValuesEntered,IF(ROW()-ROW(Amortization[[#Headers],[interest]])=1,-IPMT(InterestRate/12,1,DurationOfLoan-ROWS($C$4:C170)+1,Amortization[[#This Row],[opening
balance]]),IFERROR(-IPMT(InterestRate/12,1,Amortization[[#This Row],['#
remaining]],D171),0)),0)</f>
        <v>2008.4763306899299</v>
      </c>
      <c r="F170" s="14">
        <f ca="1">IFERROR(IF(AND(ValuesEntered,Amortization[[#This Row],[payment
date]]&lt;&gt;""),-PPMT(InterestRate/12,1,DurationOfLoan-ROWS($C$4:C170)+1,Amortization[[#This Row],[opening
balance]]),""),0)</f>
        <v>1171.6822343647411</v>
      </c>
      <c r="G170" s="14">
        <f ca="1">IF(Amortization[[#This Row],[payment
date]]="",0,PropertyTaxAmount)</f>
        <v>375</v>
      </c>
      <c r="H170" s="14">
        <f ca="1">IF(Amortization[[#This Row],[payment
date]]="",0,Amortization[[#This Row],[interest]]+Amortization[[#This Row],[principal]]+Amortization[[#This Row],[property
tax]])</f>
        <v>3555.1585650546713</v>
      </c>
      <c r="I170" s="14">
        <f ca="1">IF(Amortization[[#This Row],[payment
date]]="",0,Amortization[[#This Row],[opening
balance]]-Amortization[[#This Row],[principal]])</f>
        <v>267796.84409199067</v>
      </c>
      <c r="J170" s="18">
        <f ca="1">IF(Amortization[[#This Row],[closing
balance]]&gt;0,LastRow-ROW(),0)</f>
        <v>133</v>
      </c>
    </row>
    <row r="171" spans="2:10" ht="15" customHeight="1" x14ac:dyDescent="0.25">
      <c r="B171" s="15">
        <f>ROWS($B$4:B171)</f>
        <v>168</v>
      </c>
      <c r="C171" s="20">
        <f ca="1">IF(ValuesEntered,IF(Amortization[[#This Row],['#]]&lt;=DurationOfLoan,IF(ROW()-ROW(Amortization[[#Headers],[payment
date]])=1,LoanStart,IF(I170&gt;0,EDATE(C170,1),"")),""),"")</f>
        <v>49267</v>
      </c>
      <c r="D171" s="14">
        <f ca="1">IF(ROW()-ROW(Amortization[[#Headers],[opening
balance]])=1,LoanAmount,IF(Amortization[[#This Row],[payment
date]]="",0,INDEX(Amortization[], ROW()-4,8)))</f>
        <v>267796.84409199067</v>
      </c>
      <c r="E171" s="14">
        <f ca="1">IF(ValuesEntered,IF(ROW()-ROW(Amortization[[#Headers],[interest]])=1,-IPMT(InterestRate/12,1,DurationOfLoan-ROWS($C$4:C171)+1,Amortization[[#This Row],[opening
balance]]),IFERROR(-IPMT(InterestRate/12,1,Amortization[[#This Row],['#
remaining]],D172),0)),0)</f>
        <v>1999.6228068065113</v>
      </c>
      <c r="F171" s="14">
        <f ca="1">IFERROR(IF(AND(ValuesEntered,Amortization[[#This Row],[payment
date]]&lt;&gt;""),-PPMT(InterestRate/12,1,DurationOfLoan-ROWS($C$4:C171)+1,Amortization[[#This Row],[opening
balance]]),""),0)</f>
        <v>1180.4698511224767</v>
      </c>
      <c r="G171" s="14">
        <f ca="1">IF(Amortization[[#This Row],[payment
date]]="",0,PropertyTaxAmount)</f>
        <v>375</v>
      </c>
      <c r="H171" s="14">
        <f ca="1">IF(Amortization[[#This Row],[payment
date]]="",0,Amortization[[#This Row],[interest]]+Amortization[[#This Row],[principal]]+Amortization[[#This Row],[property
tax]])</f>
        <v>3555.092657928988</v>
      </c>
      <c r="I171" s="14">
        <f ca="1">IF(Amortization[[#This Row],[payment
date]]="",0,Amortization[[#This Row],[opening
balance]]-Amortization[[#This Row],[principal]])</f>
        <v>266616.3742408682</v>
      </c>
      <c r="J171" s="18">
        <f ca="1">IF(Amortization[[#This Row],[closing
balance]]&gt;0,LastRow-ROW(),0)</f>
        <v>132</v>
      </c>
    </row>
    <row r="172" spans="2:10" ht="15" customHeight="1" x14ac:dyDescent="0.25">
      <c r="B172" s="15">
        <f>ROWS($B$4:B172)</f>
        <v>169</v>
      </c>
      <c r="C172" s="20">
        <f ca="1">IF(ValuesEntered,IF(Amortization[[#This Row],['#]]&lt;=DurationOfLoan,IF(ROW()-ROW(Amortization[[#Headers],[payment
date]])=1,LoanStart,IF(I171&gt;0,EDATE(C171,1),"")),""),"")</f>
        <v>49297</v>
      </c>
      <c r="D172" s="14">
        <f ca="1">IF(ROW()-ROW(Amortization[[#Headers],[opening
balance]])=1,LoanAmount,IF(Amortization[[#This Row],[payment
date]]="",0,INDEX(Amortization[], ROW()-4,8)))</f>
        <v>266616.3742408682</v>
      </c>
      <c r="E172" s="14">
        <f ca="1">IF(ValuesEntered,IF(ROW()-ROW(Amortization[[#Headers],[interest]])=1,-IPMT(InterestRate/12,1,DurationOfLoan-ROWS($C$4:C172)+1,Amortization[[#This Row],[opening
balance]]),IFERROR(-IPMT(InterestRate/12,1,Amortization[[#This Row],['#
remaining]],D173),0)),0)</f>
        <v>1990.702881493967</v>
      </c>
      <c r="F172" s="14">
        <f ca="1">IFERROR(IF(AND(ValuesEntered,Amortization[[#This Row],[payment
date]]&lt;&gt;""),-PPMT(InterestRate/12,1,DurationOfLoan-ROWS($C$4:C172)+1,Amortization[[#This Row],[opening
balance]]),""),0)</f>
        <v>1189.3233750058953</v>
      </c>
      <c r="G172" s="14">
        <f ca="1">IF(Amortization[[#This Row],[payment
date]]="",0,PropertyTaxAmount)</f>
        <v>375</v>
      </c>
      <c r="H172" s="14">
        <f ca="1">IF(Amortization[[#This Row],[payment
date]]="",0,Amortization[[#This Row],[interest]]+Amortization[[#This Row],[principal]]+Amortization[[#This Row],[property
tax]])</f>
        <v>3555.026256499862</v>
      </c>
      <c r="I172" s="14">
        <f ca="1">IF(Amortization[[#This Row],[payment
date]]="",0,Amortization[[#This Row],[opening
balance]]-Amortization[[#This Row],[principal]])</f>
        <v>265427.05086586229</v>
      </c>
      <c r="J172" s="18">
        <f ca="1">IF(Amortization[[#This Row],[closing
balance]]&gt;0,LastRow-ROW(),0)</f>
        <v>131</v>
      </c>
    </row>
    <row r="173" spans="2:10" ht="15" customHeight="1" x14ac:dyDescent="0.25">
      <c r="B173" s="15">
        <f>ROWS($B$4:B173)</f>
        <v>170</v>
      </c>
      <c r="C173" s="20">
        <f ca="1">IF(ValuesEntered,IF(Amortization[[#This Row],['#]]&lt;=DurationOfLoan,IF(ROW()-ROW(Amortization[[#Headers],[payment
date]])=1,LoanStart,IF(I172&gt;0,EDATE(C172,1),"")),""),"")</f>
        <v>49328</v>
      </c>
      <c r="D173" s="14">
        <f ca="1">IF(ROW()-ROW(Amortization[[#Headers],[opening
balance]])=1,LoanAmount,IF(Amortization[[#This Row],[payment
date]]="",0,INDEX(Amortization[], ROW()-4,8)))</f>
        <v>265427.05086586229</v>
      </c>
      <c r="E173" s="14">
        <f ca="1">IF(ValuesEntered,IF(ROW()-ROW(Amortization[[#Headers],[interest]])=1,-IPMT(InterestRate/12,1,DurationOfLoan-ROWS($C$4:C173)+1,Amortization[[#This Row],[opening
balance]]),IFERROR(-IPMT(InterestRate/12,1,Amortization[[#This Row],['#
remaining]],D174),0)),0)</f>
        <v>1981.7160567415788</v>
      </c>
      <c r="F173" s="14">
        <f ca="1">IFERROR(IF(AND(ValuesEntered,Amortization[[#This Row],[payment
date]]&lt;&gt;""),-PPMT(InterestRate/12,1,DurationOfLoan-ROWS($C$4:C173)+1,Amortization[[#This Row],[opening
balance]]),""),0)</f>
        <v>1198.2433003184394</v>
      </c>
      <c r="G173" s="14">
        <f ca="1">IF(Amortization[[#This Row],[payment
date]]="",0,PropertyTaxAmount)</f>
        <v>375</v>
      </c>
      <c r="H173" s="14">
        <f ca="1">IF(Amortization[[#This Row],[payment
date]]="",0,Amortization[[#This Row],[interest]]+Amortization[[#This Row],[principal]]+Amortization[[#This Row],[property
tax]])</f>
        <v>3554.9593570600182</v>
      </c>
      <c r="I173" s="14">
        <f ca="1">IF(Amortization[[#This Row],[payment
date]]="",0,Amortization[[#This Row],[opening
balance]]-Amortization[[#This Row],[principal]])</f>
        <v>264228.80756554386</v>
      </c>
      <c r="J173" s="18">
        <f ca="1">IF(Amortization[[#This Row],[closing
balance]]&gt;0,LastRow-ROW(),0)</f>
        <v>130</v>
      </c>
    </row>
    <row r="174" spans="2:10" ht="15" customHeight="1" x14ac:dyDescent="0.25">
      <c r="B174" s="15">
        <f>ROWS($B$4:B174)</f>
        <v>171</v>
      </c>
      <c r="C174" s="20">
        <f ca="1">IF(ValuesEntered,IF(Amortization[[#This Row],['#]]&lt;=DurationOfLoan,IF(ROW()-ROW(Amortization[[#Headers],[payment
date]])=1,LoanStart,IF(I173&gt;0,EDATE(C173,1),"")),""),"")</f>
        <v>49359</v>
      </c>
      <c r="D174" s="14">
        <f ca="1">IF(ROW()-ROW(Amortization[[#Headers],[opening
balance]])=1,LoanAmount,IF(Amortization[[#This Row],[payment
date]]="",0,INDEX(Amortization[], ROW()-4,8)))</f>
        <v>264228.80756554386</v>
      </c>
      <c r="E174" s="14">
        <f ca="1">IF(ValuesEntered,IF(ROW()-ROW(Amortization[[#Headers],[interest]])=1,-IPMT(InterestRate/12,1,DurationOfLoan-ROWS($C$4:C174)+1,Amortization[[#This Row],[opening
balance]]),IFERROR(-IPMT(InterestRate/12,1,Amortization[[#This Row],['#
remaining]],D175),0)),0)</f>
        <v>1972.6618308035477</v>
      </c>
      <c r="F174" s="14">
        <f ca="1">IFERROR(IF(AND(ValuesEntered,Amortization[[#This Row],[payment
date]]&lt;&gt;""),-PPMT(InterestRate/12,1,DurationOfLoan-ROWS($C$4:C174)+1,Amortization[[#This Row],[opening
balance]]),""),0)</f>
        <v>1207.2301250708281</v>
      </c>
      <c r="G174" s="14">
        <f ca="1">IF(Amortization[[#This Row],[payment
date]]="",0,PropertyTaxAmount)</f>
        <v>375</v>
      </c>
      <c r="H174" s="14">
        <f ca="1">IF(Amortization[[#This Row],[payment
date]]="",0,Amortization[[#This Row],[interest]]+Amortization[[#This Row],[principal]]+Amortization[[#This Row],[property
tax]])</f>
        <v>3554.8919558743755</v>
      </c>
      <c r="I174" s="14">
        <f ca="1">IF(Amortization[[#This Row],[payment
date]]="",0,Amortization[[#This Row],[opening
balance]]-Amortization[[#This Row],[principal]])</f>
        <v>263021.57744047302</v>
      </c>
      <c r="J174" s="18">
        <f ca="1">IF(Amortization[[#This Row],[closing
balance]]&gt;0,LastRow-ROW(),0)</f>
        <v>129</v>
      </c>
    </row>
    <row r="175" spans="2:10" ht="15" customHeight="1" x14ac:dyDescent="0.25">
      <c r="B175" s="15">
        <f>ROWS($B$4:B175)</f>
        <v>172</v>
      </c>
      <c r="C175" s="20">
        <f ca="1">IF(ValuesEntered,IF(Amortization[[#This Row],['#]]&lt;=DurationOfLoan,IF(ROW()-ROW(Amortization[[#Headers],[payment
date]])=1,LoanStart,IF(I174&gt;0,EDATE(C174,1),"")),""),"")</f>
        <v>49387</v>
      </c>
      <c r="D175" s="14">
        <f ca="1">IF(ROW()-ROW(Amortization[[#Headers],[opening
balance]])=1,LoanAmount,IF(Amortization[[#This Row],[payment
date]]="",0,INDEX(Amortization[], ROW()-4,8)))</f>
        <v>263021.57744047302</v>
      </c>
      <c r="E175" s="14">
        <f ca="1">IF(ValuesEntered,IF(ROW()-ROW(Amortization[[#Headers],[interest]])=1,-IPMT(InterestRate/12,1,DurationOfLoan-ROWS($C$4:C175)+1,Amortization[[#This Row],[opening
balance]]),IFERROR(-IPMT(InterestRate/12,1,Amortization[[#This Row],['#
remaining]],D176),0)),0)</f>
        <v>1963.539698170981</v>
      </c>
      <c r="F175" s="14">
        <f ca="1">IFERROR(IF(AND(ValuesEntered,Amortization[[#This Row],[payment
date]]&lt;&gt;""),-PPMT(InterestRate/12,1,DurationOfLoan-ROWS($C$4:C175)+1,Amortization[[#This Row],[opening
balance]]),""),0)</f>
        <v>1216.2843510088589</v>
      </c>
      <c r="G175" s="14">
        <f ca="1">IF(Amortization[[#This Row],[payment
date]]="",0,PropertyTaxAmount)</f>
        <v>375</v>
      </c>
      <c r="H175" s="14">
        <f ca="1">IF(Amortization[[#This Row],[payment
date]]="",0,Amortization[[#This Row],[interest]]+Amortization[[#This Row],[principal]]+Amortization[[#This Row],[property
tax]])</f>
        <v>3554.8240491798397</v>
      </c>
      <c r="I175" s="14">
        <f ca="1">IF(Amortization[[#This Row],[payment
date]]="",0,Amortization[[#This Row],[opening
balance]]-Amortization[[#This Row],[principal]])</f>
        <v>261805.29308946416</v>
      </c>
      <c r="J175" s="18">
        <f ca="1">IF(Amortization[[#This Row],[closing
balance]]&gt;0,LastRow-ROW(),0)</f>
        <v>128</v>
      </c>
    </row>
    <row r="176" spans="2:10" ht="15" customHeight="1" x14ac:dyDescent="0.25">
      <c r="B176" s="15">
        <f>ROWS($B$4:B176)</f>
        <v>173</v>
      </c>
      <c r="C176" s="20">
        <f ca="1">IF(ValuesEntered,IF(Amortization[[#This Row],['#]]&lt;=DurationOfLoan,IF(ROW()-ROW(Amortization[[#Headers],[payment
date]])=1,LoanStart,IF(I175&gt;0,EDATE(C175,1),"")),""),"")</f>
        <v>49418</v>
      </c>
      <c r="D176" s="14">
        <f ca="1">IF(ROW()-ROW(Amortization[[#Headers],[opening
balance]])=1,LoanAmount,IF(Amortization[[#This Row],[payment
date]]="",0,INDEX(Amortization[], ROW()-4,8)))</f>
        <v>261805.29308946416</v>
      </c>
      <c r="E176" s="14">
        <f ca="1">IF(ValuesEntered,IF(ROW()-ROW(Amortization[[#Headers],[interest]])=1,-IPMT(InterestRate/12,1,DurationOfLoan-ROWS($C$4:C176)+1,Amortization[[#This Row],[opening
balance]]),IFERROR(-IPMT(InterestRate/12,1,Amortization[[#This Row],['#
remaining]],D177),0)),0)</f>
        <v>1954.3491495436704</v>
      </c>
      <c r="F176" s="14">
        <f ca="1">IFERROR(IF(AND(ValuesEntered,Amortization[[#This Row],[payment
date]]&lt;&gt;""),-PPMT(InterestRate/12,1,DurationOfLoan-ROWS($C$4:C176)+1,Amortization[[#This Row],[opening
balance]]),""),0)</f>
        <v>1225.4064836414257</v>
      </c>
      <c r="G176" s="14">
        <f ca="1">IF(Amortization[[#This Row],[payment
date]]="",0,PropertyTaxAmount)</f>
        <v>375</v>
      </c>
      <c r="H176" s="14">
        <f ca="1">IF(Amortization[[#This Row],[payment
date]]="",0,Amortization[[#This Row],[interest]]+Amortization[[#This Row],[principal]]+Amortization[[#This Row],[property
tax]])</f>
        <v>3554.755633185096</v>
      </c>
      <c r="I176" s="14">
        <f ca="1">IF(Amortization[[#This Row],[payment
date]]="",0,Amortization[[#This Row],[opening
balance]]-Amortization[[#This Row],[principal]])</f>
        <v>260579.88660582274</v>
      </c>
      <c r="J176" s="18">
        <f ca="1">IF(Amortization[[#This Row],[closing
balance]]&gt;0,LastRow-ROW(),0)</f>
        <v>127</v>
      </c>
    </row>
    <row r="177" spans="2:10" ht="15" customHeight="1" x14ac:dyDescent="0.25">
      <c r="B177" s="15">
        <f>ROWS($B$4:B177)</f>
        <v>174</v>
      </c>
      <c r="C177" s="20">
        <f ca="1">IF(ValuesEntered,IF(Amortization[[#This Row],['#]]&lt;=DurationOfLoan,IF(ROW()-ROW(Amortization[[#Headers],[payment
date]])=1,LoanStart,IF(I176&gt;0,EDATE(C176,1),"")),""),"")</f>
        <v>49448</v>
      </c>
      <c r="D177" s="14">
        <f ca="1">IF(ROW()-ROW(Amortization[[#Headers],[opening
balance]])=1,LoanAmount,IF(Amortization[[#This Row],[payment
date]]="",0,INDEX(Amortization[], ROW()-4,8)))</f>
        <v>260579.88660582274</v>
      </c>
      <c r="E177" s="14">
        <f ca="1">IF(ValuesEntered,IF(ROW()-ROW(Amortization[[#Headers],[interest]])=1,-IPMT(InterestRate/12,1,DurationOfLoan-ROWS($C$4:C177)+1,Amortization[[#This Row],[opening
balance]]),IFERROR(-IPMT(InterestRate/12,1,Amortization[[#This Row],['#
remaining]],D178),0)),0)</f>
        <v>1945.089671801655</v>
      </c>
      <c r="F177" s="14">
        <f ca="1">IFERROR(IF(AND(ValuesEntered,Amortization[[#This Row],[payment
date]]&lt;&gt;""),-PPMT(InterestRate/12,1,DurationOfLoan-ROWS($C$4:C177)+1,Amortization[[#This Row],[opening
balance]]),""),0)</f>
        <v>1234.597032268736</v>
      </c>
      <c r="G177" s="14">
        <f ca="1">IF(Amortization[[#This Row],[payment
date]]="",0,PropertyTaxAmount)</f>
        <v>375</v>
      </c>
      <c r="H177" s="14">
        <f ca="1">IF(Amortization[[#This Row],[payment
date]]="",0,Amortization[[#This Row],[interest]]+Amortization[[#This Row],[principal]]+Amortization[[#This Row],[property
tax]])</f>
        <v>3554.686704070391</v>
      </c>
      <c r="I177" s="14">
        <f ca="1">IF(Amortization[[#This Row],[payment
date]]="",0,Amortization[[#This Row],[opening
balance]]-Amortization[[#This Row],[principal]])</f>
        <v>259345.28957355401</v>
      </c>
      <c r="J177" s="18">
        <f ca="1">IF(Amortization[[#This Row],[closing
balance]]&gt;0,LastRow-ROW(),0)</f>
        <v>126</v>
      </c>
    </row>
    <row r="178" spans="2:10" ht="15" customHeight="1" x14ac:dyDescent="0.25">
      <c r="B178" s="15">
        <f>ROWS($B$4:B178)</f>
        <v>175</v>
      </c>
      <c r="C178" s="20">
        <f ca="1">IF(ValuesEntered,IF(Amortization[[#This Row],['#]]&lt;=DurationOfLoan,IF(ROW()-ROW(Amortization[[#Headers],[payment
date]])=1,LoanStart,IF(I177&gt;0,EDATE(C177,1),"")),""),"")</f>
        <v>49479</v>
      </c>
      <c r="D178" s="14">
        <f ca="1">IF(ROW()-ROW(Amortization[[#Headers],[opening
balance]])=1,LoanAmount,IF(Amortization[[#This Row],[payment
date]]="",0,INDEX(Amortization[], ROW()-4,8)))</f>
        <v>259345.28957355401</v>
      </c>
      <c r="E178" s="14">
        <f ca="1">IF(ValuesEntered,IF(ROW()-ROW(Amortization[[#Headers],[interest]])=1,-IPMT(InterestRate/12,1,DurationOfLoan-ROWS($C$4:C178)+1,Amortization[[#This Row],[opening
balance]]),IFERROR(-IPMT(InterestRate/12,1,Amortization[[#This Row],['#
remaining]],D179),0)),0)</f>
        <v>1935.7607479765743</v>
      </c>
      <c r="F178" s="14">
        <f ca="1">IFERROR(IF(AND(ValuesEntered,Amortization[[#This Row],[payment
date]]&lt;&gt;""),-PPMT(InterestRate/12,1,DurationOfLoan-ROWS($C$4:C178)+1,Amortization[[#This Row],[opening
balance]]),""),0)</f>
        <v>1243.8565100107514</v>
      </c>
      <c r="G178" s="14">
        <f ca="1">IF(Amortization[[#This Row],[payment
date]]="",0,PropertyTaxAmount)</f>
        <v>375</v>
      </c>
      <c r="H178" s="14">
        <f ca="1">IF(Amortization[[#This Row],[payment
date]]="",0,Amortization[[#This Row],[interest]]+Amortization[[#This Row],[principal]]+Amortization[[#This Row],[property
tax]])</f>
        <v>3554.6172579873255</v>
      </c>
      <c r="I178" s="14">
        <f ca="1">IF(Amortization[[#This Row],[payment
date]]="",0,Amortization[[#This Row],[opening
balance]]-Amortization[[#This Row],[principal]])</f>
        <v>258101.43306354326</v>
      </c>
      <c r="J178" s="18">
        <f ca="1">IF(Amortization[[#This Row],[closing
balance]]&gt;0,LastRow-ROW(),0)</f>
        <v>125</v>
      </c>
    </row>
    <row r="179" spans="2:10" ht="15" customHeight="1" x14ac:dyDescent="0.25">
      <c r="B179" s="15">
        <f>ROWS($B$4:B179)</f>
        <v>176</v>
      </c>
      <c r="C179" s="20">
        <f ca="1">IF(ValuesEntered,IF(Amortization[[#This Row],['#]]&lt;=DurationOfLoan,IF(ROW()-ROW(Amortization[[#Headers],[payment
date]])=1,LoanStart,IF(I178&gt;0,EDATE(C178,1),"")),""),"")</f>
        <v>49509</v>
      </c>
      <c r="D179" s="14">
        <f ca="1">IF(ROW()-ROW(Amortization[[#Headers],[opening
balance]])=1,LoanAmount,IF(Amortization[[#This Row],[payment
date]]="",0,INDEX(Amortization[], ROW()-4,8)))</f>
        <v>258101.43306354326</v>
      </c>
      <c r="E179" s="14">
        <f ca="1">IF(ValuesEntered,IF(ROW()-ROW(Amortization[[#Headers],[interest]])=1,-IPMT(InterestRate/12,1,DurationOfLoan-ROWS($C$4:C179)+1,Amortization[[#This Row],[opening
balance]]),IFERROR(-IPMT(InterestRate/12,1,Amortization[[#This Row],['#
remaining]],D180),0)),0)</f>
        <v>1926.3618572228056</v>
      </c>
      <c r="F179" s="14">
        <f ca="1">IFERROR(IF(AND(ValuesEntered,Amortization[[#This Row],[payment
date]]&lt;&gt;""),-PPMT(InterestRate/12,1,DurationOfLoan-ROWS($C$4:C179)+1,Amortization[[#This Row],[opening
balance]]),""),0)</f>
        <v>1253.1854338358326</v>
      </c>
      <c r="G179" s="14">
        <f ca="1">IF(Amortization[[#This Row],[payment
date]]="",0,PropertyTaxAmount)</f>
        <v>375</v>
      </c>
      <c r="H179" s="14">
        <f ca="1">IF(Amortization[[#This Row],[payment
date]]="",0,Amortization[[#This Row],[interest]]+Amortization[[#This Row],[principal]]+Amortization[[#This Row],[property
tax]])</f>
        <v>3554.5472910586382</v>
      </c>
      <c r="I179" s="14">
        <f ca="1">IF(Amortization[[#This Row],[payment
date]]="",0,Amortization[[#This Row],[opening
balance]]-Amortization[[#This Row],[principal]])</f>
        <v>256848.24762970742</v>
      </c>
      <c r="J179" s="18">
        <f ca="1">IF(Amortization[[#This Row],[closing
balance]]&gt;0,LastRow-ROW(),0)</f>
        <v>124</v>
      </c>
    </row>
    <row r="180" spans="2:10" ht="15" customHeight="1" x14ac:dyDescent="0.25">
      <c r="B180" s="15">
        <f>ROWS($B$4:B180)</f>
        <v>177</v>
      </c>
      <c r="C180" s="20">
        <f ca="1">IF(ValuesEntered,IF(Amortization[[#This Row],['#]]&lt;=DurationOfLoan,IF(ROW()-ROW(Amortization[[#Headers],[payment
date]])=1,LoanStart,IF(I179&gt;0,EDATE(C179,1),"")),""),"")</f>
        <v>49540</v>
      </c>
      <c r="D180" s="14">
        <f ca="1">IF(ROW()-ROW(Amortization[[#Headers],[opening
balance]])=1,LoanAmount,IF(Amortization[[#This Row],[payment
date]]="",0,INDEX(Amortization[], ROW()-4,8)))</f>
        <v>256848.24762970742</v>
      </c>
      <c r="E180" s="14">
        <f ca="1">IF(ValuesEntered,IF(ROW()-ROW(Amortization[[#Headers],[interest]])=1,-IPMT(InterestRate/12,1,DurationOfLoan-ROWS($C$4:C180)+1,Amortization[[#This Row],[opening
balance]]),IFERROR(-IPMT(InterestRate/12,1,Amortization[[#This Row],['#
remaining]],D181),0)),0)</f>
        <v>1916.8924747883837</v>
      </c>
      <c r="F180" s="14">
        <f ca="1">IFERROR(IF(AND(ValuesEntered,Amortization[[#This Row],[payment
date]]&lt;&gt;""),-PPMT(InterestRate/12,1,DurationOfLoan-ROWS($C$4:C180)+1,Amortization[[#This Row],[opening
balance]]),""),0)</f>
        <v>1262.5843245896012</v>
      </c>
      <c r="G180" s="14">
        <f ca="1">IF(Amortization[[#This Row],[payment
date]]="",0,PropertyTaxAmount)</f>
        <v>375</v>
      </c>
      <c r="H180" s="14">
        <f ca="1">IF(Amortization[[#This Row],[payment
date]]="",0,Amortization[[#This Row],[interest]]+Amortization[[#This Row],[principal]]+Amortization[[#This Row],[property
tax]])</f>
        <v>3554.4767993779851</v>
      </c>
      <c r="I180" s="14">
        <f ca="1">IF(Amortization[[#This Row],[payment
date]]="",0,Amortization[[#This Row],[opening
balance]]-Amortization[[#This Row],[principal]])</f>
        <v>255585.66330511781</v>
      </c>
      <c r="J180" s="18">
        <f ca="1">IF(Amortization[[#This Row],[closing
balance]]&gt;0,LastRow-ROW(),0)</f>
        <v>123</v>
      </c>
    </row>
    <row r="181" spans="2:10" ht="15" customHeight="1" x14ac:dyDescent="0.25">
      <c r="B181" s="15">
        <f>ROWS($B$4:B181)</f>
        <v>178</v>
      </c>
      <c r="C181" s="20">
        <f ca="1">IF(ValuesEntered,IF(Amortization[[#This Row],['#]]&lt;=DurationOfLoan,IF(ROW()-ROW(Amortization[[#Headers],[payment
date]])=1,LoanStart,IF(I180&gt;0,EDATE(C180,1),"")),""),"")</f>
        <v>49571</v>
      </c>
      <c r="D181" s="14">
        <f ca="1">IF(ROW()-ROW(Amortization[[#Headers],[opening
balance]])=1,LoanAmount,IF(Amortization[[#This Row],[payment
date]]="",0,INDEX(Amortization[], ROW()-4,8)))</f>
        <v>255585.66330511781</v>
      </c>
      <c r="E181" s="14">
        <f ca="1">IF(ValuesEntered,IF(ROW()-ROW(Amortization[[#Headers],[interest]])=1,-IPMT(InterestRate/12,1,DurationOfLoan-ROWS($C$4:C181)+1,Amortization[[#This Row],[opening
balance]]),IFERROR(-IPMT(InterestRate/12,1,Amortization[[#This Row],['#
remaining]],D182),0)),0)</f>
        <v>1907.3520719857033</v>
      </c>
      <c r="F181" s="14">
        <f ca="1">IFERROR(IF(AND(ValuesEntered,Amortization[[#This Row],[payment
date]]&lt;&gt;""),-PPMT(InterestRate/12,1,DurationOfLoan-ROWS($C$4:C181)+1,Amortization[[#This Row],[opening
balance]]),""),0)</f>
        <v>1272.0537070240227</v>
      </c>
      <c r="G181" s="14">
        <f ca="1">IF(Amortization[[#This Row],[payment
date]]="",0,PropertyTaxAmount)</f>
        <v>375</v>
      </c>
      <c r="H181" s="14">
        <f ca="1">IF(Amortization[[#This Row],[payment
date]]="",0,Amortization[[#This Row],[interest]]+Amortization[[#This Row],[principal]]+Amortization[[#This Row],[property
tax]])</f>
        <v>3554.4057790097258</v>
      </c>
      <c r="I181" s="14">
        <f ca="1">IF(Amortization[[#This Row],[payment
date]]="",0,Amortization[[#This Row],[opening
balance]]-Amortization[[#This Row],[principal]])</f>
        <v>254313.60959809378</v>
      </c>
      <c r="J181" s="18">
        <f ca="1">IF(Amortization[[#This Row],[closing
balance]]&gt;0,LastRow-ROW(),0)</f>
        <v>122</v>
      </c>
    </row>
    <row r="182" spans="2:10" ht="15" customHeight="1" x14ac:dyDescent="0.25">
      <c r="B182" s="15">
        <f>ROWS($B$4:B182)</f>
        <v>179</v>
      </c>
      <c r="C182" s="20">
        <f ca="1">IF(ValuesEntered,IF(Amortization[[#This Row],['#]]&lt;=DurationOfLoan,IF(ROW()-ROW(Amortization[[#Headers],[payment
date]])=1,LoanStart,IF(I181&gt;0,EDATE(C181,1),"")),""),"")</f>
        <v>49601</v>
      </c>
      <c r="D182" s="14">
        <f ca="1">IF(ROW()-ROW(Amortization[[#Headers],[opening
balance]])=1,LoanAmount,IF(Amortization[[#This Row],[payment
date]]="",0,INDEX(Amortization[], ROW()-4,8)))</f>
        <v>254313.60959809378</v>
      </c>
      <c r="E182" s="14">
        <f ca="1">IF(ValuesEntered,IF(ROW()-ROW(Amortization[[#Headers],[interest]])=1,-IPMT(InterestRate/12,1,DurationOfLoan-ROWS($C$4:C182)+1,Amortization[[#This Row],[opening
balance]]),IFERROR(-IPMT(InterestRate/12,1,Amortization[[#This Row],['#
remaining]],D183),0)),0)</f>
        <v>1897.740116162003</v>
      </c>
      <c r="F182" s="14">
        <f ca="1">IFERROR(IF(AND(ValuesEntered,Amortization[[#This Row],[payment
date]]&lt;&gt;""),-PPMT(InterestRate/12,1,DurationOfLoan-ROWS($C$4:C182)+1,Amortization[[#This Row],[opening
balance]]),""),0)</f>
        <v>1281.5941098267031</v>
      </c>
      <c r="G182" s="14">
        <f ca="1">IF(Amortization[[#This Row],[payment
date]]="",0,PropertyTaxAmount)</f>
        <v>375</v>
      </c>
      <c r="H182" s="14">
        <f ca="1">IF(Amortization[[#This Row],[payment
date]]="",0,Amortization[[#This Row],[interest]]+Amortization[[#This Row],[principal]]+Amortization[[#This Row],[property
tax]])</f>
        <v>3554.3342259887058</v>
      </c>
      <c r="I182" s="14">
        <f ca="1">IF(Amortization[[#This Row],[payment
date]]="",0,Amortization[[#This Row],[opening
balance]]-Amortization[[#This Row],[principal]])</f>
        <v>253032.01548826709</v>
      </c>
      <c r="J182" s="18">
        <f ca="1">IF(Amortization[[#This Row],[closing
balance]]&gt;0,LastRow-ROW(),0)</f>
        <v>121</v>
      </c>
    </row>
    <row r="183" spans="2:10" ht="15" customHeight="1" x14ac:dyDescent="0.25">
      <c r="B183" s="15">
        <f>ROWS($B$4:B183)</f>
        <v>180</v>
      </c>
      <c r="C183" s="20">
        <f ca="1">IF(ValuesEntered,IF(Amortization[[#This Row],['#]]&lt;=DurationOfLoan,IF(ROW()-ROW(Amortization[[#Headers],[payment
date]])=1,LoanStart,IF(I182&gt;0,EDATE(C182,1),"")),""),"")</f>
        <v>49632</v>
      </c>
      <c r="D183" s="14">
        <f ca="1">IF(ROW()-ROW(Amortization[[#Headers],[opening
balance]])=1,LoanAmount,IF(Amortization[[#This Row],[payment
date]]="",0,INDEX(Amortization[], ROW()-4,8)))</f>
        <v>253032.01548826709</v>
      </c>
      <c r="E183" s="14">
        <f ca="1">IF(ValuesEntered,IF(ROW()-ROW(Amortization[[#Headers],[interest]])=1,-IPMT(InterestRate/12,1,DurationOfLoan-ROWS($C$4:C183)+1,Amortization[[#This Row],[opening
balance]]),IFERROR(-IPMT(InterestRate/12,1,Amortization[[#This Row],['#
remaining]],D184),0)),0)</f>
        <v>1888.0560706696253</v>
      </c>
      <c r="F183" s="14">
        <f ca="1">IFERROR(IF(AND(ValuesEntered,Amortization[[#This Row],[payment
date]]&lt;&gt;""),-PPMT(InterestRate/12,1,DurationOfLoan-ROWS($C$4:C183)+1,Amortization[[#This Row],[opening
balance]]),""),0)</f>
        <v>1291.2060656504034</v>
      </c>
      <c r="G183" s="14">
        <f ca="1">IF(Amortization[[#This Row],[payment
date]]="",0,PropertyTaxAmount)</f>
        <v>375</v>
      </c>
      <c r="H183" s="14">
        <f ca="1">IF(Amortization[[#This Row],[payment
date]]="",0,Amortization[[#This Row],[interest]]+Amortization[[#This Row],[principal]]+Amortization[[#This Row],[property
tax]])</f>
        <v>3554.2621363200287</v>
      </c>
      <c r="I183" s="14">
        <f ca="1">IF(Amortization[[#This Row],[payment
date]]="",0,Amortization[[#This Row],[opening
balance]]-Amortization[[#This Row],[principal]])</f>
        <v>251740.8094226167</v>
      </c>
      <c r="J183" s="18">
        <f ca="1">IF(Amortization[[#This Row],[closing
balance]]&gt;0,LastRow-ROW(),0)</f>
        <v>120</v>
      </c>
    </row>
    <row r="184" spans="2:10" ht="15" customHeight="1" x14ac:dyDescent="0.25">
      <c r="B184" s="15">
        <f>ROWS($B$4:B184)</f>
        <v>181</v>
      </c>
      <c r="C184" s="20">
        <f ca="1">IF(ValuesEntered,IF(Amortization[[#This Row],['#]]&lt;=DurationOfLoan,IF(ROW()-ROW(Amortization[[#Headers],[payment
date]])=1,LoanStart,IF(I183&gt;0,EDATE(C183,1),"")),""),"")</f>
        <v>49662</v>
      </c>
      <c r="D184" s="14">
        <f ca="1">IF(ROW()-ROW(Amortization[[#Headers],[opening
balance]])=1,LoanAmount,IF(Amortization[[#This Row],[payment
date]]="",0,INDEX(Amortization[], ROW()-4,8)))</f>
        <v>251740.8094226167</v>
      </c>
      <c r="E184" s="14">
        <f ca="1">IF(ValuesEntered,IF(ROW()-ROW(Amortization[[#Headers],[interest]])=1,-IPMT(InterestRate/12,1,DurationOfLoan-ROWS($C$4:C184)+1,Amortization[[#This Row],[opening
balance]]),IFERROR(-IPMT(InterestRate/12,1,Amortization[[#This Row],['#
remaining]],D185),0)),0)</f>
        <v>1878.2993948360543</v>
      </c>
      <c r="F184" s="14">
        <f ca="1">IFERROR(IF(AND(ValuesEntered,Amortization[[#This Row],[payment
date]]&lt;&gt;""),-PPMT(InterestRate/12,1,DurationOfLoan-ROWS($C$4:C184)+1,Amortization[[#This Row],[opening
balance]]),""),0)</f>
        <v>1300.8901111427815</v>
      </c>
      <c r="G184" s="14">
        <f ca="1">IF(Amortization[[#This Row],[payment
date]]="",0,PropertyTaxAmount)</f>
        <v>375</v>
      </c>
      <c r="H184" s="14">
        <f ca="1">IF(Amortization[[#This Row],[payment
date]]="",0,Amortization[[#This Row],[interest]]+Amortization[[#This Row],[principal]]+Amortization[[#This Row],[property
tax]])</f>
        <v>3554.1895059788358</v>
      </c>
      <c r="I184" s="14">
        <f ca="1">IF(Amortization[[#This Row],[payment
date]]="",0,Amortization[[#This Row],[opening
balance]]-Amortization[[#This Row],[principal]])</f>
        <v>250439.91931147393</v>
      </c>
      <c r="J184" s="18">
        <f ca="1">IF(Amortization[[#This Row],[closing
balance]]&gt;0,LastRow-ROW(),0)</f>
        <v>119</v>
      </c>
    </row>
    <row r="185" spans="2:10" ht="15" customHeight="1" x14ac:dyDescent="0.25">
      <c r="B185" s="15">
        <f>ROWS($B$4:B185)</f>
        <v>182</v>
      </c>
      <c r="C185" s="20">
        <f ca="1">IF(ValuesEntered,IF(Amortization[[#This Row],['#]]&lt;=DurationOfLoan,IF(ROW()-ROW(Amortization[[#Headers],[payment
date]])=1,LoanStart,IF(I184&gt;0,EDATE(C184,1),"")),""),"")</f>
        <v>49693</v>
      </c>
      <c r="D185" s="14">
        <f ca="1">IF(ROW()-ROW(Amortization[[#Headers],[opening
balance]])=1,LoanAmount,IF(Amortization[[#This Row],[payment
date]]="",0,INDEX(Amortization[], ROW()-4,8)))</f>
        <v>250439.91931147393</v>
      </c>
      <c r="E185" s="14">
        <f ca="1">IF(ValuesEntered,IF(ROW()-ROW(Amortization[[#Headers],[interest]])=1,-IPMT(InterestRate/12,1,DurationOfLoan-ROWS($C$4:C185)+1,Amortization[[#This Row],[opening
balance]]),IFERROR(-IPMT(InterestRate/12,1,Amortization[[#This Row],['#
remaining]],D186),0)),0)</f>
        <v>1868.4695439337318</v>
      </c>
      <c r="F185" s="14">
        <f ca="1">IFERROR(IF(AND(ValuesEntered,Amortization[[#This Row],[payment
date]]&lt;&gt;""),-PPMT(InterestRate/12,1,DurationOfLoan-ROWS($C$4:C185)+1,Amortization[[#This Row],[opening
balance]]),""),0)</f>
        <v>1310.6467869763526</v>
      </c>
      <c r="G185" s="14">
        <f ca="1">IF(Amortization[[#This Row],[payment
date]]="",0,PropertyTaxAmount)</f>
        <v>375</v>
      </c>
      <c r="H185" s="14">
        <f ca="1">IF(Amortization[[#This Row],[payment
date]]="",0,Amortization[[#This Row],[interest]]+Amortization[[#This Row],[principal]]+Amortization[[#This Row],[property
tax]])</f>
        <v>3554.1163309100843</v>
      </c>
      <c r="I185" s="14">
        <f ca="1">IF(Amortization[[#This Row],[payment
date]]="",0,Amortization[[#This Row],[opening
balance]]-Amortization[[#This Row],[principal]])</f>
        <v>249129.27252449759</v>
      </c>
      <c r="J185" s="18">
        <f ca="1">IF(Amortization[[#This Row],[closing
balance]]&gt;0,LastRow-ROW(),0)</f>
        <v>118</v>
      </c>
    </row>
    <row r="186" spans="2:10" ht="15" customHeight="1" x14ac:dyDescent="0.25">
      <c r="B186" s="15">
        <f>ROWS($B$4:B186)</f>
        <v>183</v>
      </c>
      <c r="C186" s="20">
        <f ca="1">IF(ValuesEntered,IF(Amortization[[#This Row],['#]]&lt;=DurationOfLoan,IF(ROW()-ROW(Amortization[[#Headers],[payment
date]])=1,LoanStart,IF(I185&gt;0,EDATE(C185,1),"")),""),"")</f>
        <v>49724</v>
      </c>
      <c r="D186" s="14">
        <f ca="1">IF(ROW()-ROW(Amortization[[#Headers],[opening
balance]])=1,LoanAmount,IF(Amortization[[#This Row],[payment
date]]="",0,INDEX(Amortization[], ROW()-4,8)))</f>
        <v>249129.27252449759</v>
      </c>
      <c r="E186" s="14">
        <f ca="1">IF(ValuesEntered,IF(ROW()-ROW(Amortization[[#Headers],[interest]])=1,-IPMT(InterestRate/12,1,DurationOfLoan-ROWS($C$4:C186)+1,Amortization[[#This Row],[opening
balance]]),IFERROR(-IPMT(InterestRate/12,1,Amortization[[#This Row],['#
remaining]],D187),0)),0)</f>
        <v>1858.5659691496417</v>
      </c>
      <c r="F186" s="14">
        <f ca="1">IFERROR(IF(AND(ValuesEntered,Amortization[[#This Row],[payment
date]]&lt;&gt;""),-PPMT(InterestRate/12,1,DurationOfLoan-ROWS($C$4:C186)+1,Amortization[[#This Row],[opening
balance]]),""),0)</f>
        <v>1320.4766378786749</v>
      </c>
      <c r="G186" s="14">
        <f ca="1">IF(Amortization[[#This Row],[payment
date]]="",0,PropertyTaxAmount)</f>
        <v>375</v>
      </c>
      <c r="H186" s="14">
        <f ca="1">IF(Amortization[[#This Row],[payment
date]]="",0,Amortization[[#This Row],[interest]]+Amortization[[#This Row],[principal]]+Amortization[[#This Row],[property
tax]])</f>
        <v>3554.0426070283165</v>
      </c>
      <c r="I186" s="14">
        <f ca="1">IF(Amortization[[#This Row],[payment
date]]="",0,Amortization[[#This Row],[opening
balance]]-Amortization[[#This Row],[principal]])</f>
        <v>247808.7958866189</v>
      </c>
      <c r="J186" s="18">
        <f ca="1">IF(Amortization[[#This Row],[closing
balance]]&gt;0,LastRow-ROW(),0)</f>
        <v>117</v>
      </c>
    </row>
    <row r="187" spans="2:10" ht="15" customHeight="1" x14ac:dyDescent="0.25">
      <c r="B187" s="15">
        <f>ROWS($B$4:B187)</f>
        <v>184</v>
      </c>
      <c r="C187" s="20">
        <f ca="1">IF(ValuesEntered,IF(Amortization[[#This Row],['#]]&lt;=DurationOfLoan,IF(ROW()-ROW(Amortization[[#Headers],[payment
date]])=1,LoanStart,IF(I186&gt;0,EDATE(C186,1),"")),""),"")</f>
        <v>49753</v>
      </c>
      <c r="D187" s="14">
        <f ca="1">IF(ROW()-ROW(Amortization[[#Headers],[opening
balance]])=1,LoanAmount,IF(Amortization[[#This Row],[payment
date]]="",0,INDEX(Amortization[], ROW()-4,8)))</f>
        <v>247808.7958866189</v>
      </c>
      <c r="E187" s="14">
        <f ca="1">IF(ValuesEntered,IF(ROW()-ROW(Amortization[[#Headers],[interest]])=1,-IPMT(InterestRate/12,1,DurationOfLoan-ROWS($C$4:C187)+1,Amortization[[#This Row],[opening
balance]]),IFERROR(-IPMT(InterestRate/12,1,Amortization[[#This Row],['#
remaining]],D188),0)),0)</f>
        <v>1848.5881175546708</v>
      </c>
      <c r="F187" s="14">
        <f ca="1">IFERROR(IF(AND(ValuesEntered,Amortization[[#This Row],[payment
date]]&lt;&gt;""),-PPMT(InterestRate/12,1,DurationOfLoan-ROWS($C$4:C187)+1,Amortization[[#This Row],[opening
balance]]),""),0)</f>
        <v>1330.3802126627654</v>
      </c>
      <c r="G187" s="14">
        <f ca="1">IF(Amortization[[#This Row],[payment
date]]="",0,PropertyTaxAmount)</f>
        <v>375</v>
      </c>
      <c r="H187" s="14">
        <f ca="1">IF(Amortization[[#This Row],[payment
date]]="",0,Amortization[[#This Row],[interest]]+Amortization[[#This Row],[principal]]+Amortization[[#This Row],[property
tax]])</f>
        <v>3553.9683302174362</v>
      </c>
      <c r="I187" s="14">
        <f ca="1">IF(Amortization[[#This Row],[payment
date]]="",0,Amortization[[#This Row],[opening
balance]]-Amortization[[#This Row],[principal]])</f>
        <v>246478.41567395613</v>
      </c>
      <c r="J187" s="18">
        <f ca="1">IF(Amortization[[#This Row],[closing
balance]]&gt;0,LastRow-ROW(),0)</f>
        <v>116</v>
      </c>
    </row>
    <row r="188" spans="2:10" ht="15" customHeight="1" x14ac:dyDescent="0.25">
      <c r="B188" s="15">
        <f>ROWS($B$4:B188)</f>
        <v>185</v>
      </c>
      <c r="C188" s="20">
        <f ca="1">IF(ValuesEntered,IF(Amortization[[#This Row],['#]]&lt;=DurationOfLoan,IF(ROW()-ROW(Amortization[[#Headers],[payment
date]])=1,LoanStart,IF(I187&gt;0,EDATE(C187,1),"")),""),"")</f>
        <v>49784</v>
      </c>
      <c r="D188" s="14">
        <f ca="1">IF(ROW()-ROW(Amortization[[#Headers],[opening
balance]])=1,LoanAmount,IF(Amortization[[#This Row],[payment
date]]="",0,INDEX(Amortization[], ROW()-4,8)))</f>
        <v>246478.41567395613</v>
      </c>
      <c r="E188" s="14">
        <f ca="1">IF(ValuesEntered,IF(ROW()-ROW(Amortization[[#Headers],[interest]])=1,-IPMT(InterestRate/12,1,DurationOfLoan-ROWS($C$4:C188)+1,Amortization[[#This Row],[opening
balance]]),IFERROR(-IPMT(InterestRate/12,1,Amortization[[#This Row],['#
remaining]],D189),0)),0)</f>
        <v>1838.5354320727379</v>
      </c>
      <c r="F188" s="14">
        <f ca="1">IFERROR(IF(AND(ValuesEntered,Amortization[[#This Row],[payment
date]]&lt;&gt;""),-PPMT(InterestRate/12,1,DurationOfLoan-ROWS($C$4:C188)+1,Amortization[[#This Row],[opening
balance]]),""),0)</f>
        <v>1340.3580642577363</v>
      </c>
      <c r="G188" s="14">
        <f ca="1">IF(Amortization[[#This Row],[payment
date]]="",0,PropertyTaxAmount)</f>
        <v>375</v>
      </c>
      <c r="H188" s="14">
        <f ca="1">IF(Amortization[[#This Row],[payment
date]]="",0,Amortization[[#This Row],[interest]]+Amortization[[#This Row],[principal]]+Amortization[[#This Row],[property
tax]])</f>
        <v>3553.8934963304741</v>
      </c>
      <c r="I188" s="14">
        <f ca="1">IF(Amortization[[#This Row],[payment
date]]="",0,Amortization[[#This Row],[opening
balance]]-Amortization[[#This Row],[principal]])</f>
        <v>245138.05760969839</v>
      </c>
      <c r="J188" s="18">
        <f ca="1">IF(Amortization[[#This Row],[closing
balance]]&gt;0,LastRow-ROW(),0)</f>
        <v>115</v>
      </c>
    </row>
    <row r="189" spans="2:10" ht="15" customHeight="1" x14ac:dyDescent="0.25">
      <c r="B189" s="15">
        <f>ROWS($B$4:B189)</f>
        <v>186</v>
      </c>
      <c r="C189" s="20">
        <f ca="1">IF(ValuesEntered,IF(Amortization[[#This Row],['#]]&lt;=DurationOfLoan,IF(ROW()-ROW(Amortization[[#Headers],[payment
date]])=1,LoanStart,IF(I188&gt;0,EDATE(C188,1),"")),""),"")</f>
        <v>49814</v>
      </c>
      <c r="D189" s="14">
        <f ca="1">IF(ROW()-ROW(Amortization[[#Headers],[opening
balance]])=1,LoanAmount,IF(Amortization[[#This Row],[payment
date]]="",0,INDEX(Amortization[], ROW()-4,8)))</f>
        <v>245138.05760969839</v>
      </c>
      <c r="E189" s="14">
        <f ca="1">IF(ValuesEntered,IF(ROW()-ROW(Amortization[[#Headers],[interest]])=1,-IPMT(InterestRate/12,1,DurationOfLoan-ROWS($C$4:C189)+1,Amortization[[#This Row],[opening
balance]]),IFERROR(-IPMT(InterestRate/12,1,Amortization[[#This Row],['#
remaining]],D190),0)),0)</f>
        <v>1828.4073514496902</v>
      </c>
      <c r="F189" s="14">
        <f ca="1">IFERROR(IF(AND(ValuesEntered,Amortization[[#This Row],[payment
date]]&lt;&gt;""),-PPMT(InterestRate/12,1,DurationOfLoan-ROWS($C$4:C189)+1,Amortization[[#This Row],[opening
balance]]),""),0)</f>
        <v>1350.4107497396692</v>
      </c>
      <c r="G189" s="14">
        <f ca="1">IF(Amortization[[#This Row],[payment
date]]="",0,PropertyTaxAmount)</f>
        <v>375</v>
      </c>
      <c r="H189" s="14">
        <f ca="1">IF(Amortization[[#This Row],[payment
date]]="",0,Amortization[[#This Row],[interest]]+Amortization[[#This Row],[principal]]+Amortization[[#This Row],[property
tax]])</f>
        <v>3553.8181011893594</v>
      </c>
      <c r="I189" s="14">
        <f ca="1">IF(Amortization[[#This Row],[payment
date]]="",0,Amortization[[#This Row],[opening
balance]]-Amortization[[#This Row],[principal]])</f>
        <v>243787.64685995871</v>
      </c>
      <c r="J189" s="18">
        <f ca="1">IF(Amortization[[#This Row],[closing
balance]]&gt;0,LastRow-ROW(),0)</f>
        <v>114</v>
      </c>
    </row>
    <row r="190" spans="2:10" ht="15" customHeight="1" x14ac:dyDescent="0.25">
      <c r="B190" s="15">
        <f>ROWS($B$4:B190)</f>
        <v>187</v>
      </c>
      <c r="C190" s="20">
        <f ca="1">IF(ValuesEntered,IF(Amortization[[#This Row],['#]]&lt;=DurationOfLoan,IF(ROW()-ROW(Amortization[[#Headers],[payment
date]])=1,LoanStart,IF(I189&gt;0,EDATE(C189,1),"")),""),"")</f>
        <v>49845</v>
      </c>
      <c r="D190" s="14">
        <f ca="1">IF(ROW()-ROW(Amortization[[#Headers],[opening
balance]])=1,LoanAmount,IF(Amortization[[#This Row],[payment
date]]="",0,INDEX(Amortization[], ROW()-4,8)))</f>
        <v>243787.64685995871</v>
      </c>
      <c r="E190" s="14">
        <f ca="1">IF(ValuesEntered,IF(ROW()-ROW(Amortization[[#Headers],[interest]])=1,-IPMT(InterestRate/12,1,DurationOfLoan-ROWS($C$4:C190)+1,Amortization[[#This Row],[opening
balance]]),IFERROR(-IPMT(InterestRate/12,1,Amortization[[#This Row],['#
remaining]],D191),0)),0)</f>
        <v>1818.2033102219698</v>
      </c>
      <c r="F190" s="14">
        <f ca="1">IFERROR(IF(AND(ValuesEntered,Amortization[[#This Row],[payment
date]]&lt;&gt;""),-PPMT(InterestRate/12,1,DurationOfLoan-ROWS($C$4:C190)+1,Amortization[[#This Row],[opening
balance]]),""),0)</f>
        <v>1360.538830362716</v>
      </c>
      <c r="G190" s="14">
        <f ca="1">IF(Amortization[[#This Row],[payment
date]]="",0,PropertyTaxAmount)</f>
        <v>375</v>
      </c>
      <c r="H190" s="14">
        <f ca="1">IF(Amortization[[#This Row],[payment
date]]="",0,Amortization[[#This Row],[interest]]+Amortization[[#This Row],[principal]]+Amortization[[#This Row],[property
tax]])</f>
        <v>3553.7421405846858</v>
      </c>
      <c r="I190" s="14">
        <f ca="1">IF(Amortization[[#This Row],[payment
date]]="",0,Amortization[[#This Row],[opening
balance]]-Amortization[[#This Row],[principal]])</f>
        <v>242427.10802959598</v>
      </c>
      <c r="J190" s="18">
        <f ca="1">IF(Amortization[[#This Row],[closing
balance]]&gt;0,LastRow-ROW(),0)</f>
        <v>113</v>
      </c>
    </row>
    <row r="191" spans="2:10" ht="15" customHeight="1" x14ac:dyDescent="0.25">
      <c r="B191" s="15">
        <f>ROWS($B$4:B191)</f>
        <v>188</v>
      </c>
      <c r="C191" s="20">
        <f ca="1">IF(ValuesEntered,IF(Amortization[[#This Row],['#]]&lt;=DurationOfLoan,IF(ROW()-ROW(Amortization[[#Headers],[payment
date]])=1,LoanStart,IF(I190&gt;0,EDATE(C190,1),"")),""),"")</f>
        <v>49875</v>
      </c>
      <c r="D191" s="14">
        <f ca="1">IF(ROW()-ROW(Amortization[[#Headers],[opening
balance]])=1,LoanAmount,IF(Amortization[[#This Row],[payment
date]]="",0,INDEX(Amortization[], ROW()-4,8)))</f>
        <v>242427.10802959598</v>
      </c>
      <c r="E191" s="14">
        <f ca="1">IF(ValuesEntered,IF(ROW()-ROW(Amortization[[#Headers],[interest]])=1,-IPMT(InterestRate/12,1,DurationOfLoan-ROWS($C$4:C191)+1,Amortization[[#This Row],[opening
balance]]),IFERROR(-IPMT(InterestRate/12,1,Amortization[[#This Row],['#
remaining]],D192),0)),0)</f>
        <v>1807.9227386850416</v>
      </c>
      <c r="F191" s="14">
        <f ca="1">IFERROR(IF(AND(ValuesEntered,Amortization[[#This Row],[payment
date]]&lt;&gt;""),-PPMT(InterestRate/12,1,DurationOfLoan-ROWS($C$4:C191)+1,Amortization[[#This Row],[opening
balance]]),""),0)</f>
        <v>1370.7428715904368</v>
      </c>
      <c r="G191" s="14">
        <f ca="1">IF(Amortization[[#This Row],[payment
date]]="",0,PropertyTaxAmount)</f>
        <v>375</v>
      </c>
      <c r="H191" s="14">
        <f ca="1">IF(Amortization[[#This Row],[payment
date]]="",0,Amortization[[#This Row],[interest]]+Amortization[[#This Row],[principal]]+Amortization[[#This Row],[property
tax]])</f>
        <v>3553.6656102754787</v>
      </c>
      <c r="I191" s="14">
        <f ca="1">IF(Amortization[[#This Row],[payment
date]]="",0,Amortization[[#This Row],[opening
balance]]-Amortization[[#This Row],[principal]])</f>
        <v>241056.36515800556</v>
      </c>
      <c r="J191" s="18">
        <f ca="1">IF(Amortization[[#This Row],[closing
balance]]&gt;0,LastRow-ROW(),0)</f>
        <v>112</v>
      </c>
    </row>
    <row r="192" spans="2:10" ht="15" customHeight="1" x14ac:dyDescent="0.25">
      <c r="B192" s="15">
        <f>ROWS($B$4:B192)</f>
        <v>189</v>
      </c>
      <c r="C192" s="20">
        <f ca="1">IF(ValuesEntered,IF(Amortization[[#This Row],['#]]&lt;=DurationOfLoan,IF(ROW()-ROW(Amortization[[#Headers],[payment
date]])=1,LoanStart,IF(I191&gt;0,EDATE(C191,1),"")),""),"")</f>
        <v>49906</v>
      </c>
      <c r="D192" s="14">
        <f ca="1">IF(ROW()-ROW(Amortization[[#Headers],[opening
balance]])=1,LoanAmount,IF(Amortization[[#This Row],[payment
date]]="",0,INDEX(Amortization[], ROW()-4,8)))</f>
        <v>241056.36515800556</v>
      </c>
      <c r="E192" s="14">
        <f ca="1">IF(ValuesEntered,IF(ROW()-ROW(Amortization[[#Headers],[interest]])=1,-IPMT(InterestRate/12,1,DurationOfLoan-ROWS($C$4:C192)+1,Amortization[[#This Row],[opening
balance]]),IFERROR(-IPMT(InterestRate/12,1,Amortization[[#This Row],['#
remaining]],D193),0)),0)</f>
        <v>1797.5650628615865</v>
      </c>
      <c r="F192" s="14">
        <f ca="1">IFERROR(IF(AND(ValuesEntered,Amortization[[#This Row],[payment
date]]&lt;&gt;""),-PPMT(InterestRate/12,1,DurationOfLoan-ROWS($C$4:C192)+1,Amortization[[#This Row],[opening
balance]]),""),0)</f>
        <v>1381.0234431273652</v>
      </c>
      <c r="G192" s="14">
        <f ca="1">IF(Amortization[[#This Row],[payment
date]]="",0,PropertyTaxAmount)</f>
        <v>375</v>
      </c>
      <c r="H192" s="14">
        <f ca="1">IF(Amortization[[#This Row],[payment
date]]="",0,Amortization[[#This Row],[interest]]+Amortization[[#This Row],[principal]]+Amortization[[#This Row],[property
tax]])</f>
        <v>3553.5885059889515</v>
      </c>
      <c r="I192" s="14">
        <f ca="1">IF(Amortization[[#This Row],[payment
date]]="",0,Amortization[[#This Row],[opening
balance]]-Amortization[[#This Row],[principal]])</f>
        <v>239675.34171487819</v>
      </c>
      <c r="J192" s="18">
        <f ca="1">IF(Amortization[[#This Row],[closing
balance]]&gt;0,LastRow-ROW(),0)</f>
        <v>111</v>
      </c>
    </row>
    <row r="193" spans="2:10" ht="15" customHeight="1" x14ac:dyDescent="0.25">
      <c r="B193" s="15">
        <f>ROWS($B$4:B193)</f>
        <v>190</v>
      </c>
      <c r="C193" s="20">
        <f ca="1">IF(ValuesEntered,IF(Amortization[[#This Row],['#]]&lt;=DurationOfLoan,IF(ROW()-ROW(Amortization[[#Headers],[payment
date]])=1,LoanStart,IF(I192&gt;0,EDATE(C192,1),"")),""),"")</f>
        <v>49937</v>
      </c>
      <c r="D193" s="14">
        <f ca="1">IF(ROW()-ROW(Amortization[[#Headers],[opening
balance]])=1,LoanAmount,IF(Amortization[[#This Row],[payment
date]]="",0,INDEX(Amortization[], ROW()-4,8)))</f>
        <v>239675.34171487819</v>
      </c>
      <c r="E193" s="14">
        <f ca="1">IF(ValuesEntered,IF(ROW()-ROW(Amortization[[#Headers],[interest]])=1,-IPMT(InterestRate/12,1,DurationOfLoan-ROWS($C$4:C193)+1,Amortization[[#This Row],[opening
balance]]),IFERROR(-IPMT(InterestRate/12,1,Amortization[[#This Row],['#
remaining]],D194),0)),0)</f>
        <v>1787.1297044694554</v>
      </c>
      <c r="F193" s="14">
        <f ca="1">IFERROR(IF(AND(ValuesEntered,Amortization[[#This Row],[payment
date]]&lt;&gt;""),-PPMT(InterestRate/12,1,DurationOfLoan-ROWS($C$4:C193)+1,Amortization[[#This Row],[opening
balance]]),""),0)</f>
        <v>1391.3811189508201</v>
      </c>
      <c r="G193" s="14">
        <f ca="1">IF(Amortization[[#This Row],[payment
date]]="",0,PropertyTaxAmount)</f>
        <v>375</v>
      </c>
      <c r="H193" s="14">
        <f ca="1">IF(Amortization[[#This Row],[payment
date]]="",0,Amortization[[#This Row],[interest]]+Amortization[[#This Row],[principal]]+Amortization[[#This Row],[property
tax]])</f>
        <v>3553.5108234202753</v>
      </c>
      <c r="I193" s="14">
        <f ca="1">IF(Amortization[[#This Row],[payment
date]]="",0,Amortization[[#This Row],[opening
balance]]-Amortization[[#This Row],[principal]])</f>
        <v>238283.96059592738</v>
      </c>
      <c r="J193" s="18">
        <f ca="1">IF(Amortization[[#This Row],[closing
balance]]&gt;0,LastRow-ROW(),0)</f>
        <v>110</v>
      </c>
    </row>
    <row r="194" spans="2:10" ht="15" customHeight="1" x14ac:dyDescent="0.25">
      <c r="B194" s="15">
        <f>ROWS($B$4:B194)</f>
        <v>191</v>
      </c>
      <c r="C194" s="20">
        <f ca="1">IF(ValuesEntered,IF(Amortization[[#This Row],['#]]&lt;=DurationOfLoan,IF(ROW()-ROW(Amortization[[#Headers],[payment
date]])=1,LoanStart,IF(I193&gt;0,EDATE(C193,1),"")),""),"")</f>
        <v>49967</v>
      </c>
      <c r="D194" s="14">
        <f ca="1">IF(ROW()-ROW(Amortization[[#Headers],[opening
balance]])=1,LoanAmount,IF(Amortization[[#This Row],[payment
date]]="",0,INDEX(Amortization[], ROW()-4,8)))</f>
        <v>238283.96059592738</v>
      </c>
      <c r="E194" s="14">
        <f ca="1">IF(ValuesEntered,IF(ROW()-ROW(Amortization[[#Headers],[interest]])=1,-IPMT(InterestRate/12,1,DurationOfLoan-ROWS($C$4:C194)+1,Amortization[[#This Row],[opening
balance]]),IFERROR(-IPMT(InterestRate/12,1,Amortization[[#This Row],['#
remaining]],D195),0)),0)</f>
        <v>1776.6160808893831</v>
      </c>
      <c r="F194" s="14">
        <f ca="1">IFERROR(IF(AND(ValuesEntered,Amortization[[#This Row],[payment
date]]&lt;&gt;""),-PPMT(InterestRate/12,1,DurationOfLoan-ROWS($C$4:C194)+1,Amortization[[#This Row],[opening
balance]]),""),0)</f>
        <v>1401.8164773429517</v>
      </c>
      <c r="G194" s="14">
        <f ca="1">IF(Amortization[[#This Row],[payment
date]]="",0,PropertyTaxAmount)</f>
        <v>375</v>
      </c>
      <c r="H194" s="14">
        <f ca="1">IF(Amortization[[#This Row],[payment
date]]="",0,Amortization[[#This Row],[interest]]+Amortization[[#This Row],[principal]]+Amortization[[#This Row],[property
tax]])</f>
        <v>3553.4325582323345</v>
      </c>
      <c r="I194" s="14">
        <f ca="1">IF(Amortization[[#This Row],[payment
date]]="",0,Amortization[[#This Row],[opening
balance]]-Amortization[[#This Row],[principal]])</f>
        <v>236882.14411858443</v>
      </c>
      <c r="J194" s="18">
        <f ca="1">IF(Amortization[[#This Row],[closing
balance]]&gt;0,LastRow-ROW(),0)</f>
        <v>109</v>
      </c>
    </row>
    <row r="195" spans="2:10" ht="15" customHeight="1" x14ac:dyDescent="0.25">
      <c r="B195" s="15">
        <f>ROWS($B$4:B195)</f>
        <v>192</v>
      </c>
      <c r="C195" s="20">
        <f ca="1">IF(ValuesEntered,IF(Amortization[[#This Row],['#]]&lt;=DurationOfLoan,IF(ROW()-ROW(Amortization[[#Headers],[payment
date]])=1,LoanStart,IF(I194&gt;0,EDATE(C194,1),"")),""),"")</f>
        <v>49998</v>
      </c>
      <c r="D195" s="14">
        <f ca="1">IF(ROW()-ROW(Amortization[[#Headers],[opening
balance]])=1,LoanAmount,IF(Amortization[[#This Row],[payment
date]]="",0,INDEX(Amortization[], ROW()-4,8)))</f>
        <v>236882.14411858443</v>
      </c>
      <c r="E195" s="14">
        <f ca="1">IF(ValuesEntered,IF(ROW()-ROW(Amortization[[#Headers],[interest]])=1,-IPMT(InterestRate/12,1,DurationOfLoan-ROWS($C$4:C195)+1,Amortization[[#This Row],[opening
balance]]),IFERROR(-IPMT(InterestRate/12,1,Amortization[[#This Row],['#
remaining]],D196),0)),0)</f>
        <v>1766.0236051324605</v>
      </c>
      <c r="F195" s="14">
        <f ca="1">IFERROR(IF(AND(ValuesEntered,Amortization[[#This Row],[payment
date]]&lt;&gt;""),-PPMT(InterestRate/12,1,DurationOfLoan-ROWS($C$4:C195)+1,Amortization[[#This Row],[opening
balance]]),""),0)</f>
        <v>1412.3301009230238</v>
      </c>
      <c r="G195" s="14">
        <f ca="1">IF(Amortization[[#This Row],[payment
date]]="",0,PropertyTaxAmount)</f>
        <v>375</v>
      </c>
      <c r="H195" s="14">
        <f ca="1">IF(Amortization[[#This Row],[payment
date]]="",0,Amortization[[#This Row],[interest]]+Amortization[[#This Row],[principal]]+Amortization[[#This Row],[property
tax]])</f>
        <v>3553.3537060554845</v>
      </c>
      <c r="I195" s="14">
        <f ca="1">IF(Amortization[[#This Row],[payment
date]]="",0,Amortization[[#This Row],[opening
balance]]-Amortization[[#This Row],[principal]])</f>
        <v>235469.81401766141</v>
      </c>
      <c r="J195" s="18">
        <f ca="1">IF(Amortization[[#This Row],[closing
balance]]&gt;0,LastRow-ROW(),0)</f>
        <v>108</v>
      </c>
    </row>
    <row r="196" spans="2:10" ht="15" customHeight="1" x14ac:dyDescent="0.25">
      <c r="B196" s="15">
        <f>ROWS($B$4:B196)</f>
        <v>193</v>
      </c>
      <c r="C196" s="20">
        <f ca="1">IF(ValuesEntered,IF(Amortization[[#This Row],['#]]&lt;=DurationOfLoan,IF(ROW()-ROW(Amortization[[#Headers],[payment
date]])=1,LoanStart,IF(I195&gt;0,EDATE(C195,1),"")),""),"")</f>
        <v>50028</v>
      </c>
      <c r="D196" s="14">
        <f ca="1">IF(ROW()-ROW(Amortization[[#Headers],[opening
balance]])=1,LoanAmount,IF(Amortization[[#This Row],[payment
date]]="",0,INDEX(Amortization[], ROW()-4,8)))</f>
        <v>235469.81401766141</v>
      </c>
      <c r="E196" s="14">
        <f ca="1">IF(ValuesEntered,IF(ROW()-ROW(Amortization[[#Headers],[interest]])=1,-IPMT(InterestRate/12,1,DurationOfLoan-ROWS($C$4:C196)+1,Amortization[[#This Row],[opening
balance]]),IFERROR(-IPMT(InterestRate/12,1,Amortization[[#This Row],['#
remaining]],D197),0)),0)</f>
        <v>1755.351685807361</v>
      </c>
      <c r="F196" s="14">
        <f ca="1">IFERROR(IF(AND(ValuesEntered,Amortization[[#This Row],[payment
date]]&lt;&gt;""),-PPMT(InterestRate/12,1,DurationOfLoan-ROWS($C$4:C196)+1,Amortization[[#This Row],[opening
balance]]),""),0)</f>
        <v>1422.9225766799461</v>
      </c>
      <c r="G196" s="14">
        <f ca="1">IF(Amortization[[#This Row],[payment
date]]="",0,PropertyTaxAmount)</f>
        <v>375</v>
      </c>
      <c r="H196" s="14">
        <f ca="1">IF(Amortization[[#This Row],[payment
date]]="",0,Amortization[[#This Row],[interest]]+Amortization[[#This Row],[principal]]+Amortization[[#This Row],[property
tax]])</f>
        <v>3553.2742624873072</v>
      </c>
      <c r="I196" s="14">
        <f ca="1">IF(Amortization[[#This Row],[payment
date]]="",0,Amortization[[#This Row],[opening
balance]]-Amortization[[#This Row],[principal]])</f>
        <v>234046.89144098148</v>
      </c>
      <c r="J196" s="18">
        <f ca="1">IF(Amortization[[#This Row],[closing
balance]]&gt;0,LastRow-ROW(),0)</f>
        <v>107</v>
      </c>
    </row>
    <row r="197" spans="2:10" ht="15" customHeight="1" x14ac:dyDescent="0.25">
      <c r="B197" s="15">
        <f>ROWS($B$4:B197)</f>
        <v>194</v>
      </c>
      <c r="C197" s="20">
        <f ca="1">IF(ValuesEntered,IF(Amortization[[#This Row],['#]]&lt;=DurationOfLoan,IF(ROW()-ROW(Amortization[[#Headers],[payment
date]])=1,LoanStart,IF(I196&gt;0,EDATE(C196,1),"")),""),"")</f>
        <v>50059</v>
      </c>
      <c r="D197" s="14">
        <f ca="1">IF(ROW()-ROW(Amortization[[#Headers],[opening
balance]])=1,LoanAmount,IF(Amortization[[#This Row],[payment
date]]="",0,INDEX(Amortization[], ROW()-4,8)))</f>
        <v>234046.89144098148</v>
      </c>
      <c r="E197" s="14">
        <f ca="1">IF(ValuesEntered,IF(ROW()-ROW(Amortization[[#Headers],[interest]])=1,-IPMT(InterestRate/12,1,DurationOfLoan-ROWS($C$4:C197)+1,Amortization[[#This Row],[opening
balance]]),IFERROR(-IPMT(InterestRate/12,1,Amortization[[#This Row],['#
remaining]],D198),0)),0)</f>
        <v>1744.5997270873231</v>
      </c>
      <c r="F197" s="14">
        <f ca="1">IFERROR(IF(AND(ValuesEntered,Amortization[[#This Row],[payment
date]]&lt;&gt;""),-PPMT(InterestRate/12,1,DurationOfLoan-ROWS($C$4:C197)+1,Amortization[[#This Row],[opening
balance]]),""),0)</f>
        <v>1433.5944960050463</v>
      </c>
      <c r="G197" s="14">
        <f ca="1">IF(Amortization[[#This Row],[payment
date]]="",0,PropertyTaxAmount)</f>
        <v>375</v>
      </c>
      <c r="H197" s="14">
        <f ca="1">IF(Amortization[[#This Row],[payment
date]]="",0,Amortization[[#This Row],[interest]]+Amortization[[#This Row],[principal]]+Amortization[[#This Row],[property
tax]])</f>
        <v>3553.1942230923696</v>
      </c>
      <c r="I197" s="14">
        <f ca="1">IF(Amortization[[#This Row],[payment
date]]="",0,Amortization[[#This Row],[opening
balance]]-Amortization[[#This Row],[principal]])</f>
        <v>232613.29694497644</v>
      </c>
      <c r="J197" s="18">
        <f ca="1">IF(Amortization[[#This Row],[closing
balance]]&gt;0,LastRow-ROW(),0)</f>
        <v>106</v>
      </c>
    </row>
    <row r="198" spans="2:10" ht="15" customHeight="1" x14ac:dyDescent="0.25">
      <c r="B198" s="15">
        <f>ROWS($B$4:B198)</f>
        <v>195</v>
      </c>
      <c r="C198" s="20">
        <f ca="1">IF(ValuesEntered,IF(Amortization[[#This Row],['#]]&lt;=DurationOfLoan,IF(ROW()-ROW(Amortization[[#Headers],[payment
date]])=1,LoanStart,IF(I197&gt;0,EDATE(C197,1),"")),""),"")</f>
        <v>50090</v>
      </c>
      <c r="D198" s="14">
        <f ca="1">IF(ROW()-ROW(Amortization[[#Headers],[opening
balance]])=1,LoanAmount,IF(Amortization[[#This Row],[payment
date]]="",0,INDEX(Amortization[], ROW()-4,8)))</f>
        <v>232613.29694497644</v>
      </c>
      <c r="E198" s="14">
        <f ca="1">IF(ValuesEntered,IF(ROW()-ROW(Amortization[[#Headers],[interest]])=1,-IPMT(InterestRate/12,1,DurationOfLoan-ROWS($C$4:C198)+1,Amortization[[#This Row],[opening
balance]]),IFERROR(-IPMT(InterestRate/12,1,Amortization[[#This Row],['#
remaining]],D199),0)),0)</f>
        <v>1733.767128676885</v>
      </c>
      <c r="F198" s="14">
        <f ca="1">IFERROR(IF(AND(ValuesEntered,Amortization[[#This Row],[payment
date]]&lt;&gt;""),-PPMT(InterestRate/12,1,DurationOfLoan-ROWS($C$4:C198)+1,Amortization[[#This Row],[opening
balance]]),""),0)</f>
        <v>1444.3464547250835</v>
      </c>
      <c r="G198" s="14">
        <f ca="1">IF(Amortization[[#This Row],[payment
date]]="",0,PropertyTaxAmount)</f>
        <v>375</v>
      </c>
      <c r="H198" s="14">
        <f ca="1">IF(Amortization[[#This Row],[payment
date]]="",0,Amortization[[#This Row],[interest]]+Amortization[[#This Row],[principal]]+Amortization[[#This Row],[property
tax]])</f>
        <v>3553.1135834019688</v>
      </c>
      <c r="I198" s="14">
        <f ca="1">IF(Amortization[[#This Row],[payment
date]]="",0,Amortization[[#This Row],[opening
balance]]-Amortization[[#This Row],[principal]])</f>
        <v>231168.95049025136</v>
      </c>
      <c r="J198" s="18">
        <f ca="1">IF(Amortization[[#This Row],[closing
balance]]&gt;0,LastRow-ROW(),0)</f>
        <v>105</v>
      </c>
    </row>
    <row r="199" spans="2:10" ht="15" customHeight="1" x14ac:dyDescent="0.25">
      <c r="B199" s="15">
        <f>ROWS($B$4:B199)</f>
        <v>196</v>
      </c>
      <c r="C199" s="20">
        <f ca="1">IF(ValuesEntered,IF(Amortization[[#This Row],['#]]&lt;=DurationOfLoan,IF(ROW()-ROW(Amortization[[#Headers],[payment
date]])=1,LoanStart,IF(I198&gt;0,EDATE(C198,1),"")),""),"")</f>
        <v>50118</v>
      </c>
      <c r="D199" s="14">
        <f ca="1">IF(ROW()-ROW(Amortization[[#Headers],[opening
balance]])=1,LoanAmount,IF(Amortization[[#This Row],[payment
date]]="",0,INDEX(Amortization[], ROW()-4,8)))</f>
        <v>231168.95049025136</v>
      </c>
      <c r="E199" s="14">
        <f ca="1">IF(ValuesEntered,IF(ROW()-ROW(Amortization[[#Headers],[interest]])=1,-IPMT(InterestRate/12,1,DurationOfLoan-ROWS($C$4:C199)+1,Amortization[[#This Row],[opening
balance]]),IFERROR(-IPMT(InterestRate/12,1,Amortization[[#This Row],['#
remaining]],D200),0)),0)</f>
        <v>1722.8532857783687</v>
      </c>
      <c r="F199" s="14">
        <f ca="1">IFERROR(IF(AND(ValuesEntered,Amortization[[#This Row],[payment
date]]&lt;&gt;""),-PPMT(InterestRate/12,1,DurationOfLoan-ROWS($C$4:C199)+1,Amortization[[#This Row],[opening
balance]]),""),0)</f>
        <v>1455.1790531355225</v>
      </c>
      <c r="G199" s="14">
        <f ca="1">IF(Amortization[[#This Row],[payment
date]]="",0,PropertyTaxAmount)</f>
        <v>375</v>
      </c>
      <c r="H199" s="14">
        <f ca="1">IF(Amortization[[#This Row],[payment
date]]="",0,Amortization[[#This Row],[interest]]+Amortization[[#This Row],[principal]]+Amortization[[#This Row],[property
tax]])</f>
        <v>3553.0323389138912</v>
      </c>
      <c r="I199" s="14">
        <f ca="1">IF(Amortization[[#This Row],[payment
date]]="",0,Amortization[[#This Row],[opening
balance]]-Amortization[[#This Row],[principal]])</f>
        <v>229713.77143711582</v>
      </c>
      <c r="J199" s="18">
        <f ca="1">IF(Amortization[[#This Row],[closing
balance]]&gt;0,LastRow-ROW(),0)</f>
        <v>104</v>
      </c>
    </row>
    <row r="200" spans="2:10" ht="15" customHeight="1" x14ac:dyDescent="0.25">
      <c r="B200" s="15">
        <f>ROWS($B$4:B200)</f>
        <v>197</v>
      </c>
      <c r="C200" s="20">
        <f ca="1">IF(ValuesEntered,IF(Amortization[[#This Row],['#]]&lt;=DurationOfLoan,IF(ROW()-ROW(Amortization[[#Headers],[payment
date]])=1,LoanStart,IF(I199&gt;0,EDATE(C199,1),"")),""),"")</f>
        <v>50149</v>
      </c>
      <c r="D200" s="14">
        <f ca="1">IF(ROW()-ROW(Amortization[[#Headers],[opening
balance]])=1,LoanAmount,IF(Amortization[[#This Row],[payment
date]]="",0,INDEX(Amortization[], ROW()-4,8)))</f>
        <v>229713.77143711582</v>
      </c>
      <c r="E200" s="14">
        <f ca="1">IF(ValuesEntered,IF(ROW()-ROW(Amortization[[#Headers],[interest]])=1,-IPMT(InterestRate/12,1,DurationOfLoan-ROWS($C$4:C200)+1,Amortization[[#This Row],[opening
balance]]),IFERROR(-IPMT(InterestRate/12,1,Amortization[[#This Row],['#
remaining]],D201),0)),0)</f>
        <v>1711.8575890581133</v>
      </c>
      <c r="F200" s="14">
        <f ca="1">IFERROR(IF(AND(ValuesEntered,Amortization[[#This Row],[payment
date]]&lt;&gt;""),-PPMT(InterestRate/12,1,DurationOfLoan-ROWS($C$4:C200)+1,Amortization[[#This Row],[opening
balance]]),""),0)</f>
        <v>1466.0928960340386</v>
      </c>
      <c r="G200" s="14">
        <f ca="1">IF(Amortization[[#This Row],[payment
date]]="",0,PropertyTaxAmount)</f>
        <v>375</v>
      </c>
      <c r="H200" s="14">
        <f ca="1">IF(Amortization[[#This Row],[payment
date]]="",0,Amortization[[#This Row],[interest]]+Amortization[[#This Row],[principal]]+Amortization[[#This Row],[property
tax]])</f>
        <v>3552.9504850921521</v>
      </c>
      <c r="I200" s="14">
        <f ca="1">IF(Amortization[[#This Row],[payment
date]]="",0,Amortization[[#This Row],[opening
balance]]-Amortization[[#This Row],[principal]])</f>
        <v>228247.67854108178</v>
      </c>
      <c r="J200" s="18">
        <f ca="1">IF(Amortization[[#This Row],[closing
balance]]&gt;0,LastRow-ROW(),0)</f>
        <v>103</v>
      </c>
    </row>
    <row r="201" spans="2:10" ht="15" customHeight="1" x14ac:dyDescent="0.25">
      <c r="B201" s="15">
        <f>ROWS($B$4:B201)</f>
        <v>198</v>
      </c>
      <c r="C201" s="20">
        <f ca="1">IF(ValuesEntered,IF(Amortization[[#This Row],['#]]&lt;=DurationOfLoan,IF(ROW()-ROW(Amortization[[#Headers],[payment
date]])=1,LoanStart,IF(I200&gt;0,EDATE(C200,1),"")),""),"")</f>
        <v>50179</v>
      </c>
      <c r="D201" s="14">
        <f ca="1">IF(ROW()-ROW(Amortization[[#Headers],[opening
balance]])=1,LoanAmount,IF(Amortization[[#This Row],[payment
date]]="",0,INDEX(Amortization[], ROW()-4,8)))</f>
        <v>228247.67854108178</v>
      </c>
      <c r="E201" s="14">
        <f ca="1">IF(ValuesEntered,IF(ROW()-ROW(Amortization[[#Headers],[interest]])=1,-IPMT(InterestRate/12,1,DurationOfLoan-ROWS($C$4:C201)+1,Amortization[[#This Row],[opening
balance]]),IFERROR(-IPMT(InterestRate/12,1,Amortization[[#This Row],['#
remaining]],D202),0)),0)</f>
        <v>1700.7794246124558</v>
      </c>
      <c r="F201" s="14">
        <f ca="1">IFERROR(IF(AND(ValuesEntered,Amortization[[#This Row],[payment
date]]&lt;&gt;""),-PPMT(InterestRate/12,1,DurationOfLoan-ROWS($C$4:C201)+1,Amortization[[#This Row],[opening
balance]]),""),0)</f>
        <v>1477.0885927542936</v>
      </c>
      <c r="G201" s="14">
        <f ca="1">IF(Amortization[[#This Row],[payment
date]]="",0,PropertyTaxAmount)</f>
        <v>375</v>
      </c>
      <c r="H201" s="14">
        <f ca="1">IF(Amortization[[#This Row],[payment
date]]="",0,Amortization[[#This Row],[interest]]+Amortization[[#This Row],[principal]]+Amortization[[#This Row],[property
tax]])</f>
        <v>3552.8680173667494</v>
      </c>
      <c r="I201" s="14">
        <f ca="1">IF(Amortization[[#This Row],[payment
date]]="",0,Amortization[[#This Row],[opening
balance]]-Amortization[[#This Row],[principal]])</f>
        <v>226770.58994832748</v>
      </c>
      <c r="J201" s="18">
        <f ca="1">IF(Amortization[[#This Row],[closing
balance]]&gt;0,LastRow-ROW(),0)</f>
        <v>102</v>
      </c>
    </row>
    <row r="202" spans="2:10" ht="15" customHeight="1" x14ac:dyDescent="0.25">
      <c r="B202" s="15">
        <f>ROWS($B$4:B202)</f>
        <v>199</v>
      </c>
      <c r="C202" s="20">
        <f ca="1">IF(ValuesEntered,IF(Amortization[[#This Row],['#]]&lt;=DurationOfLoan,IF(ROW()-ROW(Amortization[[#Headers],[payment
date]])=1,LoanStart,IF(I201&gt;0,EDATE(C201,1),"")),""),"")</f>
        <v>50210</v>
      </c>
      <c r="D202" s="14">
        <f ca="1">IF(ROW()-ROW(Amortization[[#Headers],[opening
balance]])=1,LoanAmount,IF(Amortization[[#This Row],[payment
date]]="",0,INDEX(Amortization[], ROW()-4,8)))</f>
        <v>226770.58994832748</v>
      </c>
      <c r="E202" s="14">
        <f ca="1">IF(ValuesEntered,IF(ROW()-ROW(Amortization[[#Headers],[interest]])=1,-IPMT(InterestRate/12,1,DurationOfLoan-ROWS($C$4:C202)+1,Amortization[[#This Row],[opening
balance]]),IFERROR(-IPMT(InterestRate/12,1,Amortization[[#This Row],['#
remaining]],D203),0)),0)</f>
        <v>1689.6181739334565</v>
      </c>
      <c r="F202" s="14">
        <f ca="1">IFERROR(IF(AND(ValuesEntered,Amortization[[#This Row],[payment
date]]&lt;&gt;""),-PPMT(InterestRate/12,1,DurationOfLoan-ROWS($C$4:C202)+1,Amortization[[#This Row],[opening
balance]]),""),0)</f>
        <v>1488.166757199951</v>
      </c>
      <c r="G202" s="14">
        <f ca="1">IF(Amortization[[#This Row],[payment
date]]="",0,PropertyTaxAmount)</f>
        <v>375</v>
      </c>
      <c r="H202" s="14">
        <f ca="1">IF(Amortization[[#This Row],[payment
date]]="",0,Amortization[[#This Row],[interest]]+Amortization[[#This Row],[principal]]+Amortization[[#This Row],[property
tax]])</f>
        <v>3552.7849311334076</v>
      </c>
      <c r="I202" s="14">
        <f ca="1">IF(Amortization[[#This Row],[payment
date]]="",0,Amortization[[#This Row],[opening
balance]]-Amortization[[#This Row],[principal]])</f>
        <v>225282.42319112754</v>
      </c>
      <c r="J202" s="18">
        <f ca="1">IF(Amortization[[#This Row],[closing
balance]]&gt;0,LastRow-ROW(),0)</f>
        <v>101</v>
      </c>
    </row>
    <row r="203" spans="2:10" ht="15" customHeight="1" x14ac:dyDescent="0.25">
      <c r="B203" s="15">
        <f>ROWS($B$4:B203)</f>
        <v>200</v>
      </c>
      <c r="C203" s="20">
        <f ca="1">IF(ValuesEntered,IF(Amortization[[#This Row],['#]]&lt;=DurationOfLoan,IF(ROW()-ROW(Amortization[[#Headers],[payment
date]])=1,LoanStart,IF(I202&gt;0,EDATE(C202,1),"")),""),"")</f>
        <v>50240</v>
      </c>
      <c r="D203" s="14">
        <f ca="1">IF(ROW()-ROW(Amortization[[#Headers],[opening
balance]])=1,LoanAmount,IF(Amortization[[#This Row],[payment
date]]="",0,INDEX(Amortization[], ROW()-4,8)))</f>
        <v>225282.42319112754</v>
      </c>
      <c r="E203" s="14">
        <f ca="1">IF(ValuesEntered,IF(ROW()-ROW(Amortization[[#Headers],[interest]])=1,-IPMT(InterestRate/12,1,DurationOfLoan-ROWS($C$4:C203)+1,Amortization[[#This Row],[opening
balance]]),IFERROR(-IPMT(InterestRate/12,1,Amortization[[#This Row],['#
remaining]],D204),0)),0)</f>
        <v>1678.3732138743644</v>
      </c>
      <c r="F203" s="14">
        <f ca="1">IFERROR(IF(AND(ValuesEntered,Amortization[[#This Row],[payment
date]]&lt;&gt;""),-PPMT(InterestRate/12,1,DurationOfLoan-ROWS($C$4:C203)+1,Amortization[[#This Row],[opening
balance]]),""),0)</f>
        <v>1499.3280078789508</v>
      </c>
      <c r="G203" s="14">
        <f ca="1">IF(Amortization[[#This Row],[payment
date]]="",0,PropertyTaxAmount)</f>
        <v>375</v>
      </c>
      <c r="H203" s="14">
        <f ca="1">IF(Amortization[[#This Row],[payment
date]]="",0,Amortization[[#This Row],[interest]]+Amortization[[#This Row],[principal]]+Amortization[[#This Row],[property
tax]])</f>
        <v>3552.7012217533152</v>
      </c>
      <c r="I203" s="14">
        <f ca="1">IF(Amortization[[#This Row],[payment
date]]="",0,Amortization[[#This Row],[opening
balance]]-Amortization[[#This Row],[principal]])</f>
        <v>223783.0951832486</v>
      </c>
      <c r="J203" s="18">
        <f ca="1">IF(Amortization[[#This Row],[closing
balance]]&gt;0,LastRow-ROW(),0)</f>
        <v>100</v>
      </c>
    </row>
    <row r="204" spans="2:10" ht="15" customHeight="1" x14ac:dyDescent="0.25">
      <c r="B204" s="15">
        <f>ROWS($B$4:B204)</f>
        <v>201</v>
      </c>
      <c r="C204" s="20">
        <f ca="1">IF(ValuesEntered,IF(Amortization[[#This Row],['#]]&lt;=DurationOfLoan,IF(ROW()-ROW(Amortization[[#Headers],[payment
date]])=1,LoanStart,IF(I203&gt;0,EDATE(C203,1),"")),""),"")</f>
        <v>50271</v>
      </c>
      <c r="D204" s="14">
        <f ca="1">IF(ROW()-ROW(Amortization[[#Headers],[opening
balance]])=1,LoanAmount,IF(Amortization[[#This Row],[payment
date]]="",0,INDEX(Amortization[], ROW()-4,8)))</f>
        <v>223783.0951832486</v>
      </c>
      <c r="E204" s="14">
        <f ca="1">IF(ValuesEntered,IF(ROW()-ROW(Amortization[[#Headers],[interest]])=1,-IPMT(InterestRate/12,1,DurationOfLoan-ROWS($C$4:C204)+1,Amortization[[#This Row],[opening
balance]]),IFERROR(-IPMT(InterestRate/12,1,Amortization[[#This Row],['#
remaining]],D205),0)),0)</f>
        <v>1667.0439166148292</v>
      </c>
      <c r="F204" s="14">
        <f ca="1">IFERROR(IF(AND(ValuesEntered,Amortization[[#This Row],[payment
date]]&lt;&gt;""),-PPMT(InterestRate/12,1,DurationOfLoan-ROWS($C$4:C204)+1,Amortization[[#This Row],[opening
balance]]),""),0)</f>
        <v>1510.5729679380427</v>
      </c>
      <c r="G204" s="14">
        <f ca="1">IF(Amortization[[#This Row],[payment
date]]="",0,PropertyTaxAmount)</f>
        <v>375</v>
      </c>
      <c r="H204" s="14">
        <f ca="1">IF(Amortization[[#This Row],[payment
date]]="",0,Amortization[[#This Row],[interest]]+Amortization[[#This Row],[principal]]+Amortization[[#This Row],[property
tax]])</f>
        <v>3552.6168845528719</v>
      </c>
      <c r="I204" s="14">
        <f ca="1">IF(Amortization[[#This Row],[payment
date]]="",0,Amortization[[#This Row],[opening
balance]]-Amortization[[#This Row],[principal]])</f>
        <v>222272.52221531057</v>
      </c>
      <c r="J204" s="18">
        <f ca="1">IF(Amortization[[#This Row],[closing
balance]]&gt;0,LastRow-ROW(),0)</f>
        <v>99</v>
      </c>
    </row>
    <row r="205" spans="2:10" ht="15" customHeight="1" x14ac:dyDescent="0.25">
      <c r="B205" s="15">
        <f>ROWS($B$4:B205)</f>
        <v>202</v>
      </c>
      <c r="C205" s="20">
        <f ca="1">IF(ValuesEntered,IF(Amortization[[#This Row],['#]]&lt;=DurationOfLoan,IF(ROW()-ROW(Amortization[[#Headers],[payment
date]])=1,LoanStart,IF(I204&gt;0,EDATE(C204,1),"")),""),"")</f>
        <v>50302</v>
      </c>
      <c r="D205" s="14">
        <f ca="1">IF(ROW()-ROW(Amortization[[#Headers],[opening
balance]])=1,LoanAmount,IF(Amortization[[#This Row],[payment
date]]="",0,INDEX(Amortization[], ROW()-4,8)))</f>
        <v>222272.52221531057</v>
      </c>
      <c r="E205" s="14">
        <f ca="1">IF(ValuesEntered,IF(ROW()-ROW(Amortization[[#Headers],[interest]])=1,-IPMT(InterestRate/12,1,DurationOfLoan-ROWS($C$4:C205)+1,Amortization[[#This Row],[opening
balance]]),IFERROR(-IPMT(InterestRate/12,1,Amortization[[#This Row],['#
remaining]],D206),0)),0)</f>
        <v>1655.6296496258474</v>
      </c>
      <c r="F205" s="14">
        <f ca="1">IFERROR(IF(AND(ValuesEntered,Amortization[[#This Row],[payment
date]]&lt;&gt;""),-PPMT(InterestRate/12,1,DurationOfLoan-ROWS($C$4:C205)+1,Amortization[[#This Row],[opening
balance]]),""),0)</f>
        <v>1521.9022651975779</v>
      </c>
      <c r="G205" s="14">
        <f ca="1">IF(Amortization[[#This Row],[payment
date]]="",0,PropertyTaxAmount)</f>
        <v>375</v>
      </c>
      <c r="H205" s="14">
        <f ca="1">IF(Amortization[[#This Row],[payment
date]]="",0,Amortization[[#This Row],[interest]]+Amortization[[#This Row],[principal]]+Amortization[[#This Row],[property
tax]])</f>
        <v>3552.5319148234253</v>
      </c>
      <c r="I205" s="14">
        <f ca="1">IF(Amortization[[#This Row],[payment
date]]="",0,Amortization[[#This Row],[opening
balance]]-Amortization[[#This Row],[principal]])</f>
        <v>220750.619950113</v>
      </c>
      <c r="J205" s="18">
        <f ca="1">IF(Amortization[[#This Row],[closing
balance]]&gt;0,LastRow-ROW(),0)</f>
        <v>98</v>
      </c>
    </row>
    <row r="206" spans="2:10" ht="15" customHeight="1" x14ac:dyDescent="0.25">
      <c r="B206" s="15">
        <f>ROWS($B$4:B206)</f>
        <v>203</v>
      </c>
      <c r="C206" s="20">
        <f ca="1">IF(ValuesEntered,IF(Amortization[[#This Row],['#]]&lt;=DurationOfLoan,IF(ROW()-ROW(Amortization[[#Headers],[payment
date]])=1,LoanStart,IF(I205&gt;0,EDATE(C205,1),"")),""),"")</f>
        <v>50332</v>
      </c>
      <c r="D206" s="14">
        <f ca="1">IF(ROW()-ROW(Amortization[[#Headers],[opening
balance]])=1,LoanAmount,IF(Amortization[[#This Row],[payment
date]]="",0,INDEX(Amortization[], ROW()-4,8)))</f>
        <v>220750.619950113</v>
      </c>
      <c r="E206" s="14">
        <f ca="1">IF(ValuesEntered,IF(ROW()-ROW(Amortization[[#Headers],[interest]])=1,-IPMT(InterestRate/12,1,DurationOfLoan-ROWS($C$4:C206)+1,Amortization[[#This Row],[opening
balance]]),IFERROR(-IPMT(InterestRate/12,1,Amortization[[#This Row],['#
remaining]],D207),0)),0)</f>
        <v>1644.1297756344484</v>
      </c>
      <c r="F206" s="14">
        <f ca="1">IFERROR(IF(AND(ValuesEntered,Amortization[[#This Row],[payment
date]]&lt;&gt;""),-PPMT(InterestRate/12,1,DurationOfLoan-ROWS($C$4:C206)+1,Amortization[[#This Row],[opening
balance]]),""),0)</f>
        <v>1533.3165321865602</v>
      </c>
      <c r="G206" s="14">
        <f ca="1">IF(Amortization[[#This Row],[payment
date]]="",0,PropertyTaxAmount)</f>
        <v>375</v>
      </c>
      <c r="H206" s="14">
        <f ca="1">IF(Amortization[[#This Row],[payment
date]]="",0,Amortization[[#This Row],[interest]]+Amortization[[#This Row],[principal]]+Amortization[[#This Row],[property
tax]])</f>
        <v>3552.4463078210083</v>
      </c>
      <c r="I206" s="14">
        <f ca="1">IF(Amortization[[#This Row],[payment
date]]="",0,Amortization[[#This Row],[opening
balance]]-Amortization[[#This Row],[principal]])</f>
        <v>219217.30341792645</v>
      </c>
      <c r="J206" s="18">
        <f ca="1">IF(Amortization[[#This Row],[closing
balance]]&gt;0,LastRow-ROW(),0)</f>
        <v>97</v>
      </c>
    </row>
    <row r="207" spans="2:10" ht="15" customHeight="1" x14ac:dyDescent="0.25">
      <c r="B207" s="15">
        <f>ROWS($B$4:B207)</f>
        <v>204</v>
      </c>
      <c r="C207" s="20">
        <f ca="1">IF(ValuesEntered,IF(Amortization[[#This Row],['#]]&lt;=DurationOfLoan,IF(ROW()-ROW(Amortization[[#Headers],[payment
date]])=1,LoanStart,IF(I206&gt;0,EDATE(C206,1),"")),""),"")</f>
        <v>50363</v>
      </c>
      <c r="D207" s="14">
        <f ca="1">IF(ROW()-ROW(Amortization[[#Headers],[opening
balance]])=1,LoanAmount,IF(Amortization[[#This Row],[payment
date]]="",0,INDEX(Amortization[], ROW()-4,8)))</f>
        <v>219217.30341792645</v>
      </c>
      <c r="E207" s="14">
        <f ca="1">IF(ValuesEntered,IF(ROW()-ROW(Amortization[[#Headers],[interest]])=1,-IPMT(InterestRate/12,1,DurationOfLoan-ROWS($C$4:C207)+1,Amortization[[#This Row],[opening
balance]]),IFERROR(-IPMT(InterestRate/12,1,Amortization[[#This Row],['#
remaining]],D208),0)),0)</f>
        <v>1632.5436525881134</v>
      </c>
      <c r="F207" s="14">
        <f ca="1">IFERROR(IF(AND(ValuesEntered,Amortization[[#This Row],[payment
date]]&lt;&gt;""),-PPMT(InterestRate/12,1,DurationOfLoan-ROWS($C$4:C207)+1,Amortization[[#This Row],[opening
balance]]),""),0)</f>
        <v>1544.8164061779592</v>
      </c>
      <c r="G207" s="14">
        <f ca="1">IF(Amortization[[#This Row],[payment
date]]="",0,PropertyTaxAmount)</f>
        <v>375</v>
      </c>
      <c r="H207" s="14">
        <f ca="1">IF(Amortization[[#This Row],[payment
date]]="",0,Amortization[[#This Row],[interest]]+Amortization[[#This Row],[principal]]+Amortization[[#This Row],[property
tax]])</f>
        <v>3552.3600587660726</v>
      </c>
      <c r="I207" s="14">
        <f ca="1">IF(Amortization[[#This Row],[payment
date]]="",0,Amortization[[#This Row],[opening
balance]]-Amortization[[#This Row],[principal]])</f>
        <v>217672.48701174848</v>
      </c>
      <c r="J207" s="18">
        <f ca="1">IF(Amortization[[#This Row],[closing
balance]]&gt;0,LastRow-ROW(),0)</f>
        <v>96</v>
      </c>
    </row>
    <row r="208" spans="2:10" ht="15" customHeight="1" x14ac:dyDescent="0.25">
      <c r="B208" s="15">
        <f>ROWS($B$4:B208)</f>
        <v>205</v>
      </c>
      <c r="C208" s="20">
        <f ca="1">IF(ValuesEntered,IF(Amortization[[#This Row],['#]]&lt;=DurationOfLoan,IF(ROW()-ROW(Amortization[[#Headers],[payment
date]])=1,LoanStart,IF(I207&gt;0,EDATE(C207,1),"")),""),"")</f>
        <v>50393</v>
      </c>
      <c r="D208" s="14">
        <f ca="1">IF(ROW()-ROW(Amortization[[#Headers],[opening
balance]])=1,LoanAmount,IF(Amortization[[#This Row],[payment
date]]="",0,INDEX(Amortization[], ROW()-4,8)))</f>
        <v>217672.48701174848</v>
      </c>
      <c r="E208" s="14">
        <f ca="1">IF(ValuesEntered,IF(ROW()-ROW(Amortization[[#Headers],[interest]])=1,-IPMT(InterestRate/12,1,DurationOfLoan-ROWS($C$4:C208)+1,Amortization[[#This Row],[opening
balance]]),IFERROR(-IPMT(InterestRate/12,1,Amortization[[#This Row],['#
remaining]],D209),0)),0)</f>
        <v>1620.8706336189314</v>
      </c>
      <c r="F208" s="14">
        <f ca="1">IFERROR(IF(AND(ValuesEntered,Amortization[[#This Row],[payment
date]]&lt;&gt;""),-PPMT(InterestRate/12,1,DurationOfLoan-ROWS($C$4:C208)+1,Amortization[[#This Row],[opening
balance]]),""),0)</f>
        <v>1556.4025292242939</v>
      </c>
      <c r="G208" s="14">
        <f ca="1">IF(Amortization[[#This Row],[payment
date]]="",0,PropertyTaxAmount)</f>
        <v>375</v>
      </c>
      <c r="H208" s="14">
        <f ca="1">IF(Amortization[[#This Row],[payment
date]]="",0,Amortization[[#This Row],[interest]]+Amortization[[#This Row],[principal]]+Amortization[[#This Row],[property
tax]])</f>
        <v>3552.2731628432252</v>
      </c>
      <c r="I208" s="14">
        <f ca="1">IF(Amortization[[#This Row],[payment
date]]="",0,Amortization[[#This Row],[opening
balance]]-Amortization[[#This Row],[principal]])</f>
        <v>216116.08448252419</v>
      </c>
      <c r="J208" s="18">
        <f ca="1">IF(Amortization[[#This Row],[closing
balance]]&gt;0,LastRow-ROW(),0)</f>
        <v>95</v>
      </c>
    </row>
    <row r="209" spans="2:10" ht="15" customHeight="1" x14ac:dyDescent="0.25">
      <c r="B209" s="15">
        <f>ROWS($B$4:B209)</f>
        <v>206</v>
      </c>
      <c r="C209" s="20">
        <f ca="1">IF(ValuesEntered,IF(Amortization[[#This Row],['#]]&lt;=DurationOfLoan,IF(ROW()-ROW(Amortization[[#Headers],[payment
date]])=1,LoanStart,IF(I208&gt;0,EDATE(C208,1),"")),""),"")</f>
        <v>50424</v>
      </c>
      <c r="D209" s="14">
        <f ca="1">IF(ROW()-ROW(Amortization[[#Headers],[opening
balance]])=1,LoanAmount,IF(Amortization[[#This Row],[payment
date]]="",0,INDEX(Amortization[], ROW()-4,8)))</f>
        <v>216116.08448252419</v>
      </c>
      <c r="E209" s="14">
        <f ca="1">IF(ValuesEntered,IF(ROW()-ROW(Amortization[[#Headers],[interest]])=1,-IPMT(InterestRate/12,1,DurationOfLoan-ROWS($C$4:C209)+1,Amortization[[#This Row],[opening
balance]]),IFERROR(-IPMT(InterestRate/12,1,Amortization[[#This Row],['#
remaining]],D210),0)),0)</f>
        <v>1609.1100670074804</v>
      </c>
      <c r="F209" s="14">
        <f ca="1">IFERROR(IF(AND(ValuesEntered,Amortization[[#This Row],[payment
date]]&lt;&gt;""),-PPMT(InterestRate/12,1,DurationOfLoan-ROWS($C$4:C209)+1,Amortization[[#This Row],[opening
balance]]),""),0)</f>
        <v>1568.0755481934762</v>
      </c>
      <c r="G209" s="14">
        <f ca="1">IF(Amortization[[#This Row],[payment
date]]="",0,PropertyTaxAmount)</f>
        <v>375</v>
      </c>
      <c r="H209" s="14">
        <f ca="1">IF(Amortization[[#This Row],[payment
date]]="",0,Amortization[[#This Row],[interest]]+Amortization[[#This Row],[principal]]+Amortization[[#This Row],[property
tax]])</f>
        <v>3552.1856152009568</v>
      </c>
      <c r="I209" s="14">
        <f ca="1">IF(Amortization[[#This Row],[payment
date]]="",0,Amortization[[#This Row],[opening
balance]]-Amortization[[#This Row],[principal]])</f>
        <v>214548.00893433072</v>
      </c>
      <c r="J209" s="18">
        <f ca="1">IF(Amortization[[#This Row],[closing
balance]]&gt;0,LastRow-ROW(),0)</f>
        <v>94</v>
      </c>
    </row>
    <row r="210" spans="2:10" ht="15" customHeight="1" x14ac:dyDescent="0.25">
      <c r="B210" s="15">
        <f>ROWS($B$4:B210)</f>
        <v>207</v>
      </c>
      <c r="C210" s="20">
        <f ca="1">IF(ValuesEntered,IF(Amortization[[#This Row],['#]]&lt;=DurationOfLoan,IF(ROW()-ROW(Amortization[[#Headers],[payment
date]])=1,LoanStart,IF(I209&gt;0,EDATE(C209,1),"")),""),"")</f>
        <v>50455</v>
      </c>
      <c r="D210" s="14">
        <f ca="1">IF(ROW()-ROW(Amortization[[#Headers],[opening
balance]])=1,LoanAmount,IF(Amortization[[#This Row],[payment
date]]="",0,INDEX(Amortization[], ROW()-4,8)))</f>
        <v>214548.00893433072</v>
      </c>
      <c r="E210" s="14">
        <f ca="1">IF(ValuesEntered,IF(ROW()-ROW(Amortization[[#Headers],[interest]])=1,-IPMT(InterestRate/12,1,DurationOfLoan-ROWS($C$4:C210)+1,Amortization[[#This Row],[opening
balance]]),IFERROR(-IPMT(InterestRate/12,1,Amortization[[#This Row],['#
remaining]],D211),0)),0)</f>
        <v>1597.2612961464433</v>
      </c>
      <c r="F210" s="14">
        <f ca="1">IFERROR(IF(AND(ValuesEntered,Amortization[[#This Row],[payment
date]]&lt;&gt;""),-PPMT(InterestRate/12,1,DurationOfLoan-ROWS($C$4:C210)+1,Amortization[[#This Row],[opening
balance]]),""),0)</f>
        <v>1579.8361148049273</v>
      </c>
      <c r="G210" s="14">
        <f ca="1">IF(Amortization[[#This Row],[payment
date]]="",0,PropertyTaxAmount)</f>
        <v>375</v>
      </c>
      <c r="H210" s="14">
        <f ca="1">IF(Amortization[[#This Row],[payment
date]]="",0,Amortization[[#This Row],[interest]]+Amortization[[#This Row],[principal]]+Amortization[[#This Row],[property
tax]])</f>
        <v>3552.0974109513709</v>
      </c>
      <c r="I210" s="14">
        <f ca="1">IF(Amortization[[#This Row],[payment
date]]="",0,Amortization[[#This Row],[opening
balance]]-Amortization[[#This Row],[principal]])</f>
        <v>212968.17281952579</v>
      </c>
      <c r="J210" s="18">
        <f ca="1">IF(Amortization[[#This Row],[closing
balance]]&gt;0,LastRow-ROW(),0)</f>
        <v>93</v>
      </c>
    </row>
    <row r="211" spans="2:10" ht="15" customHeight="1" x14ac:dyDescent="0.25">
      <c r="B211" s="15">
        <f>ROWS($B$4:B211)</f>
        <v>208</v>
      </c>
      <c r="C211" s="20">
        <f ca="1">IF(ValuesEntered,IF(Amortization[[#This Row],['#]]&lt;=DurationOfLoan,IF(ROW()-ROW(Amortization[[#Headers],[payment
date]])=1,LoanStart,IF(I210&gt;0,EDATE(C210,1),"")),""),"")</f>
        <v>50483</v>
      </c>
      <c r="D211" s="14">
        <f ca="1">IF(ROW()-ROW(Amortization[[#Headers],[opening
balance]])=1,LoanAmount,IF(Amortization[[#This Row],[payment
date]]="",0,INDEX(Amortization[], ROW()-4,8)))</f>
        <v>212968.17281952579</v>
      </c>
      <c r="E211" s="14">
        <f ca="1">IF(ValuesEntered,IF(ROW()-ROW(Amortization[[#Headers],[interest]])=1,-IPMT(InterestRate/12,1,DurationOfLoan-ROWS($C$4:C211)+1,Amortization[[#This Row],[opening
balance]]),IFERROR(-IPMT(InterestRate/12,1,Amortization[[#This Row],['#
remaining]],D212),0)),0)</f>
        <v>1585.3236595039484</v>
      </c>
      <c r="F211" s="14">
        <f ca="1">IFERROR(IF(AND(ValuesEntered,Amortization[[#This Row],[payment
date]]&lt;&gt;""),-PPMT(InterestRate/12,1,DurationOfLoan-ROWS($C$4:C211)+1,Amortization[[#This Row],[opening
balance]]),""),0)</f>
        <v>1591.6848856659637</v>
      </c>
      <c r="G211" s="14">
        <f ca="1">IF(Amortization[[#This Row],[payment
date]]="",0,PropertyTaxAmount)</f>
        <v>375</v>
      </c>
      <c r="H211" s="14">
        <f ca="1">IF(Amortization[[#This Row],[payment
date]]="",0,Amortization[[#This Row],[interest]]+Amortization[[#This Row],[principal]]+Amortization[[#This Row],[property
tax]])</f>
        <v>3552.0085451699124</v>
      </c>
      <c r="I211" s="14">
        <f ca="1">IF(Amortization[[#This Row],[payment
date]]="",0,Amortization[[#This Row],[opening
balance]]-Amortization[[#This Row],[principal]])</f>
        <v>211376.48793385981</v>
      </c>
      <c r="J211" s="18">
        <f ca="1">IF(Amortization[[#This Row],[closing
balance]]&gt;0,LastRow-ROW(),0)</f>
        <v>92</v>
      </c>
    </row>
    <row r="212" spans="2:10" ht="15" customHeight="1" x14ac:dyDescent="0.25">
      <c r="B212" s="15">
        <f>ROWS($B$4:B212)</f>
        <v>209</v>
      </c>
      <c r="C212" s="20">
        <f ca="1">IF(ValuesEntered,IF(Amortization[[#This Row],['#]]&lt;=DurationOfLoan,IF(ROW()-ROW(Amortization[[#Headers],[payment
date]])=1,LoanStart,IF(I211&gt;0,EDATE(C211,1),"")),""),"")</f>
        <v>50514</v>
      </c>
      <c r="D212" s="14">
        <f ca="1">IF(ROW()-ROW(Amortization[[#Headers],[opening
balance]])=1,LoanAmount,IF(Amortization[[#This Row],[payment
date]]="",0,INDEX(Amortization[], ROW()-4,8)))</f>
        <v>211376.48793385981</v>
      </c>
      <c r="E212" s="14">
        <f ca="1">IF(ValuesEntered,IF(ROW()-ROW(Amortization[[#Headers],[interest]])=1,-IPMT(InterestRate/12,1,DurationOfLoan-ROWS($C$4:C212)+1,Amortization[[#This Row],[opening
balance]]),IFERROR(-IPMT(InterestRate/12,1,Amortization[[#This Row],['#
remaining]],D213),0)),0)</f>
        <v>1573.2964905866352</v>
      </c>
      <c r="F212" s="14">
        <f ca="1">IFERROR(IF(AND(ValuesEntered,Amortization[[#This Row],[payment
date]]&lt;&gt;""),-PPMT(InterestRate/12,1,DurationOfLoan-ROWS($C$4:C212)+1,Amortization[[#This Row],[opening
balance]]),""),0)</f>
        <v>1603.6225223084591</v>
      </c>
      <c r="G212" s="14">
        <f ca="1">IF(Amortization[[#This Row],[payment
date]]="",0,PropertyTaxAmount)</f>
        <v>375</v>
      </c>
      <c r="H212" s="14">
        <f ca="1">IF(Amortization[[#This Row],[payment
date]]="",0,Amortization[[#This Row],[interest]]+Amortization[[#This Row],[principal]]+Amortization[[#This Row],[property
tax]])</f>
        <v>3551.9190128950941</v>
      </c>
      <c r="I212" s="14">
        <f ca="1">IF(Amortization[[#This Row],[payment
date]]="",0,Amortization[[#This Row],[opening
balance]]-Amortization[[#This Row],[principal]])</f>
        <v>209772.86541155135</v>
      </c>
      <c r="J212" s="18">
        <f ca="1">IF(Amortization[[#This Row],[closing
balance]]&gt;0,LastRow-ROW(),0)</f>
        <v>91</v>
      </c>
    </row>
    <row r="213" spans="2:10" ht="15" customHeight="1" x14ac:dyDescent="0.25">
      <c r="B213" s="15">
        <f>ROWS($B$4:B213)</f>
        <v>210</v>
      </c>
      <c r="C213" s="20">
        <f ca="1">IF(ValuesEntered,IF(Amortization[[#This Row],['#]]&lt;=DurationOfLoan,IF(ROW()-ROW(Amortization[[#Headers],[payment
date]])=1,LoanStart,IF(I212&gt;0,EDATE(C212,1),"")),""),"")</f>
        <v>50544</v>
      </c>
      <c r="D213" s="14">
        <f ca="1">IF(ROW()-ROW(Amortization[[#Headers],[opening
balance]])=1,LoanAmount,IF(Amortization[[#This Row],[payment
date]]="",0,INDEX(Amortization[], ROW()-4,8)))</f>
        <v>209772.86541155135</v>
      </c>
      <c r="E213" s="14">
        <f ca="1">IF(ValuesEntered,IF(ROW()-ROW(Amortization[[#Headers],[interest]])=1,-IPMT(InterestRate/12,1,DurationOfLoan-ROWS($C$4:C213)+1,Amortization[[#This Row],[opening
balance]]),IFERROR(-IPMT(InterestRate/12,1,Amortization[[#This Row],['#
remaining]],D214),0)),0)</f>
        <v>1561.1791179024417</v>
      </c>
      <c r="F213" s="14">
        <f ca="1">IFERROR(IF(AND(ValuesEntered,Amortization[[#This Row],[payment
date]]&lt;&gt;""),-PPMT(InterestRate/12,1,DurationOfLoan-ROWS($C$4:C213)+1,Amortization[[#This Row],[opening
balance]]),""),0)</f>
        <v>1615.6496912257721</v>
      </c>
      <c r="G213" s="14">
        <f ca="1">IF(Amortization[[#This Row],[payment
date]]="",0,PropertyTaxAmount)</f>
        <v>375</v>
      </c>
      <c r="H213" s="14">
        <f ca="1">IF(Amortization[[#This Row],[payment
date]]="",0,Amortization[[#This Row],[interest]]+Amortization[[#This Row],[principal]]+Amortization[[#This Row],[property
tax]])</f>
        <v>3551.8288091282138</v>
      </c>
      <c r="I213" s="14">
        <f ca="1">IF(Amortization[[#This Row],[payment
date]]="",0,Amortization[[#This Row],[opening
balance]]-Amortization[[#This Row],[principal]])</f>
        <v>208157.21572032556</v>
      </c>
      <c r="J213" s="18">
        <f ca="1">IF(Amortization[[#This Row],[closing
balance]]&gt;0,LastRow-ROW(),0)</f>
        <v>90</v>
      </c>
    </row>
    <row r="214" spans="2:10" ht="15" customHeight="1" x14ac:dyDescent="0.25">
      <c r="B214" s="15">
        <f>ROWS($B$4:B214)</f>
        <v>211</v>
      </c>
      <c r="C214" s="20">
        <f ca="1">IF(ValuesEntered,IF(Amortization[[#This Row],['#]]&lt;=DurationOfLoan,IF(ROW()-ROW(Amortization[[#Headers],[payment
date]])=1,LoanStart,IF(I213&gt;0,EDATE(C213,1),"")),""),"")</f>
        <v>50575</v>
      </c>
      <c r="D214" s="14">
        <f ca="1">IF(ROW()-ROW(Amortization[[#Headers],[opening
balance]])=1,LoanAmount,IF(Amortization[[#This Row],[payment
date]]="",0,INDEX(Amortization[], ROW()-4,8)))</f>
        <v>208157.21572032556</v>
      </c>
      <c r="E214" s="14">
        <f ca="1">IF(ValuesEntered,IF(ROW()-ROW(Amortization[[#Headers],[interest]])=1,-IPMT(InterestRate/12,1,DurationOfLoan-ROWS($C$4:C214)+1,Amortization[[#This Row],[opening
balance]]),IFERROR(-IPMT(InterestRate/12,1,Amortization[[#This Row],['#
remaining]],D215),0)),0)</f>
        <v>1548.970864923117</v>
      </c>
      <c r="F214" s="14">
        <f ca="1">IFERROR(IF(AND(ValuesEntered,Amortization[[#This Row],[payment
date]]&lt;&gt;""),-PPMT(InterestRate/12,1,DurationOfLoan-ROWS($C$4:C214)+1,Amortization[[#This Row],[opening
balance]]),""),0)</f>
        <v>1627.7670639099651</v>
      </c>
      <c r="G214" s="14">
        <f ca="1">IF(Amortization[[#This Row],[payment
date]]="",0,PropertyTaxAmount)</f>
        <v>375</v>
      </c>
      <c r="H214" s="14">
        <f ca="1">IF(Amortization[[#This Row],[payment
date]]="",0,Amortization[[#This Row],[interest]]+Amortization[[#This Row],[principal]]+Amortization[[#This Row],[property
tax]])</f>
        <v>3551.7379288330822</v>
      </c>
      <c r="I214" s="14">
        <f ca="1">IF(Amortization[[#This Row],[payment
date]]="",0,Amortization[[#This Row],[opening
balance]]-Amortization[[#This Row],[principal]])</f>
        <v>206529.4486564156</v>
      </c>
      <c r="J214" s="18">
        <f ca="1">IF(Amortization[[#This Row],[closing
balance]]&gt;0,LastRow-ROW(),0)</f>
        <v>89</v>
      </c>
    </row>
    <row r="215" spans="2:10" ht="15" customHeight="1" x14ac:dyDescent="0.25">
      <c r="B215" s="15">
        <f>ROWS($B$4:B215)</f>
        <v>212</v>
      </c>
      <c r="C215" s="20">
        <f ca="1">IF(ValuesEntered,IF(Amortization[[#This Row],['#]]&lt;=DurationOfLoan,IF(ROW()-ROW(Amortization[[#Headers],[payment
date]])=1,LoanStart,IF(I214&gt;0,EDATE(C214,1),"")),""),"")</f>
        <v>50605</v>
      </c>
      <c r="D215" s="14">
        <f ca="1">IF(ROW()-ROW(Amortization[[#Headers],[opening
balance]])=1,LoanAmount,IF(Amortization[[#This Row],[payment
date]]="",0,INDEX(Amortization[], ROW()-4,8)))</f>
        <v>206529.4486564156</v>
      </c>
      <c r="E215" s="14">
        <f ca="1">IF(ValuesEntered,IF(ROW()-ROW(Amortization[[#Headers],[interest]])=1,-IPMT(InterestRate/12,1,DurationOfLoan-ROWS($C$4:C215)+1,Amortization[[#This Row],[opening
balance]]),IFERROR(-IPMT(InterestRate/12,1,Amortization[[#This Row],['#
remaining]],D216),0)),0)</f>
        <v>1536.6710500464471</v>
      </c>
      <c r="F215" s="14">
        <f ca="1">IFERROR(IF(AND(ValuesEntered,Amortization[[#This Row],[payment
date]]&lt;&gt;""),-PPMT(InterestRate/12,1,DurationOfLoan-ROWS($C$4:C215)+1,Amortization[[#This Row],[opening
balance]]),""),0)</f>
        <v>1639.9753168892898</v>
      </c>
      <c r="G215" s="14">
        <f ca="1">IF(Amortization[[#This Row],[payment
date]]="",0,PropertyTaxAmount)</f>
        <v>375</v>
      </c>
      <c r="H215" s="14">
        <f ca="1">IF(Amortization[[#This Row],[payment
date]]="",0,Amortization[[#This Row],[interest]]+Amortization[[#This Row],[principal]]+Amortization[[#This Row],[property
tax]])</f>
        <v>3551.6463669357372</v>
      </c>
      <c r="I215" s="14">
        <f ca="1">IF(Amortization[[#This Row],[payment
date]]="",0,Amortization[[#This Row],[opening
balance]]-Amortization[[#This Row],[principal]])</f>
        <v>204889.4733395263</v>
      </c>
      <c r="J215" s="18">
        <f ca="1">IF(Amortization[[#This Row],[closing
balance]]&gt;0,LastRow-ROW(),0)</f>
        <v>88</v>
      </c>
    </row>
    <row r="216" spans="2:10" ht="15" customHeight="1" x14ac:dyDescent="0.25">
      <c r="B216" s="15">
        <f>ROWS($B$4:B216)</f>
        <v>213</v>
      </c>
      <c r="C216" s="20">
        <f ca="1">IF(ValuesEntered,IF(Amortization[[#This Row],['#]]&lt;=DurationOfLoan,IF(ROW()-ROW(Amortization[[#Headers],[payment
date]])=1,LoanStart,IF(I215&gt;0,EDATE(C215,1),"")),""),"")</f>
        <v>50636</v>
      </c>
      <c r="D216" s="14">
        <f ca="1">IF(ROW()-ROW(Amortization[[#Headers],[opening
balance]])=1,LoanAmount,IF(Amortization[[#This Row],[payment
date]]="",0,INDEX(Amortization[], ROW()-4,8)))</f>
        <v>204889.4733395263</v>
      </c>
      <c r="E216" s="14">
        <f ca="1">IF(ValuesEntered,IF(ROW()-ROW(Amortization[[#Headers],[interest]])=1,-IPMT(InterestRate/12,1,DurationOfLoan-ROWS($C$4:C216)+1,Amortization[[#This Row],[opening
balance]]),IFERROR(-IPMT(InterestRate/12,1,Amortization[[#This Row],['#
remaining]],D217),0)),0)</f>
        <v>1524.2789865582026</v>
      </c>
      <c r="F216" s="14">
        <f ca="1">IFERROR(IF(AND(ValuesEntered,Amortization[[#This Row],[payment
date]]&lt;&gt;""),-PPMT(InterestRate/12,1,DurationOfLoan-ROWS($C$4:C216)+1,Amortization[[#This Row],[opening
balance]]),""),0)</f>
        <v>1652.2751317659599</v>
      </c>
      <c r="G216" s="14">
        <f ca="1">IF(Amortization[[#This Row],[payment
date]]="",0,PropertyTaxAmount)</f>
        <v>375</v>
      </c>
      <c r="H216" s="14">
        <f ca="1">IF(Amortization[[#This Row],[payment
date]]="",0,Amortization[[#This Row],[interest]]+Amortization[[#This Row],[principal]]+Amortization[[#This Row],[property
tax]])</f>
        <v>3551.5541183241626</v>
      </c>
      <c r="I216" s="14">
        <f ca="1">IF(Amortization[[#This Row],[payment
date]]="",0,Amortization[[#This Row],[opening
balance]]-Amortization[[#This Row],[principal]])</f>
        <v>203237.19820776035</v>
      </c>
      <c r="J216" s="18">
        <f ca="1">IF(Amortization[[#This Row],[closing
balance]]&gt;0,LastRow-ROW(),0)</f>
        <v>87</v>
      </c>
    </row>
    <row r="217" spans="2:10" ht="15" customHeight="1" x14ac:dyDescent="0.25">
      <c r="B217" s="15">
        <f>ROWS($B$4:B217)</f>
        <v>214</v>
      </c>
      <c r="C217" s="20">
        <f ca="1">IF(ValuesEntered,IF(Amortization[[#This Row],['#]]&lt;=DurationOfLoan,IF(ROW()-ROW(Amortization[[#Headers],[payment
date]])=1,LoanStart,IF(I216&gt;0,EDATE(C216,1),"")),""),"")</f>
        <v>50667</v>
      </c>
      <c r="D217" s="14">
        <f ca="1">IF(ROW()-ROW(Amortization[[#Headers],[opening
balance]])=1,LoanAmount,IF(Amortization[[#This Row],[payment
date]]="",0,INDEX(Amortization[], ROW()-4,8)))</f>
        <v>203237.19820776035</v>
      </c>
      <c r="E217" s="14">
        <f ca="1">IF(ValuesEntered,IF(ROW()-ROW(Amortization[[#Headers],[interest]])=1,-IPMT(InterestRate/12,1,DurationOfLoan-ROWS($C$4:C217)+1,Amortization[[#This Row],[opening
balance]]),IFERROR(-IPMT(InterestRate/12,1,Amortization[[#This Row],['#
remaining]],D218),0)),0)</f>
        <v>1511.793982593796</v>
      </c>
      <c r="F217" s="14">
        <f ca="1">IFERROR(IF(AND(ValuesEntered,Amortization[[#This Row],[payment
date]]&lt;&gt;""),-PPMT(InterestRate/12,1,DurationOfLoan-ROWS($C$4:C217)+1,Amortization[[#This Row],[opening
balance]]),""),0)</f>
        <v>1664.6671952542044</v>
      </c>
      <c r="G217" s="14">
        <f ca="1">IF(Amortization[[#This Row],[payment
date]]="",0,PropertyTaxAmount)</f>
        <v>375</v>
      </c>
      <c r="H217" s="14">
        <f ca="1">IF(Amortization[[#This Row],[payment
date]]="",0,Amortization[[#This Row],[interest]]+Amortization[[#This Row],[principal]]+Amortization[[#This Row],[property
tax]])</f>
        <v>3551.4611778480003</v>
      </c>
      <c r="I217" s="14">
        <f ca="1">IF(Amortization[[#This Row],[payment
date]]="",0,Amortization[[#This Row],[opening
balance]]-Amortization[[#This Row],[principal]])</f>
        <v>201572.53101250614</v>
      </c>
      <c r="J217" s="18">
        <f ca="1">IF(Amortization[[#This Row],[closing
balance]]&gt;0,LastRow-ROW(),0)</f>
        <v>86</v>
      </c>
    </row>
    <row r="218" spans="2:10" ht="15" customHeight="1" x14ac:dyDescent="0.25">
      <c r="B218" s="15">
        <f>ROWS($B$4:B218)</f>
        <v>215</v>
      </c>
      <c r="C218" s="20">
        <f ca="1">IF(ValuesEntered,IF(Amortization[[#This Row],['#]]&lt;=DurationOfLoan,IF(ROW()-ROW(Amortization[[#Headers],[payment
date]])=1,LoanStart,IF(I217&gt;0,EDATE(C217,1),"")),""),"")</f>
        <v>50697</v>
      </c>
      <c r="D218" s="14">
        <f ca="1">IF(ROW()-ROW(Amortization[[#Headers],[opening
balance]])=1,LoanAmount,IF(Amortization[[#This Row],[payment
date]]="",0,INDEX(Amortization[], ROW()-4,8)))</f>
        <v>201572.53101250614</v>
      </c>
      <c r="E218" s="14">
        <f ca="1">IF(ValuesEntered,IF(ROW()-ROW(Amortization[[#Headers],[interest]])=1,-IPMT(InterestRate/12,1,DurationOfLoan-ROWS($C$4:C218)+1,Amortization[[#This Row],[opening
balance]]),IFERROR(-IPMT(InterestRate/12,1,Amortization[[#This Row],['#
remaining]],D219),0)),0)</f>
        <v>1499.2153410996564</v>
      </c>
      <c r="F218" s="14">
        <f ca="1">IFERROR(IF(AND(ValuesEntered,Amortization[[#This Row],[payment
date]]&lt;&gt;""),-PPMT(InterestRate/12,1,DurationOfLoan-ROWS($C$4:C218)+1,Amortization[[#This Row],[opening
balance]]),""),0)</f>
        <v>1677.1521992186113</v>
      </c>
      <c r="G218" s="14">
        <f ca="1">IF(Amortization[[#This Row],[payment
date]]="",0,PropertyTaxAmount)</f>
        <v>375</v>
      </c>
      <c r="H218" s="14">
        <f ca="1">IF(Amortization[[#This Row],[payment
date]]="",0,Amortization[[#This Row],[interest]]+Amortization[[#This Row],[principal]]+Amortization[[#This Row],[property
tax]])</f>
        <v>3551.3675403182679</v>
      </c>
      <c r="I218" s="14">
        <f ca="1">IF(Amortization[[#This Row],[payment
date]]="",0,Amortization[[#This Row],[opening
balance]]-Amortization[[#This Row],[principal]])</f>
        <v>199895.37881328753</v>
      </c>
      <c r="J218" s="18">
        <f ca="1">IF(Amortization[[#This Row],[closing
balance]]&gt;0,LastRow-ROW(),0)</f>
        <v>85</v>
      </c>
    </row>
    <row r="219" spans="2:10" ht="15" customHeight="1" x14ac:dyDescent="0.25">
      <c r="B219" s="15">
        <f>ROWS($B$4:B219)</f>
        <v>216</v>
      </c>
      <c r="C219" s="20">
        <f ca="1">IF(ValuesEntered,IF(Amortization[[#This Row],['#]]&lt;=DurationOfLoan,IF(ROW()-ROW(Amortization[[#Headers],[payment
date]])=1,LoanStart,IF(I218&gt;0,EDATE(C218,1),"")),""),"")</f>
        <v>50728</v>
      </c>
      <c r="D219" s="14">
        <f ca="1">IF(ROW()-ROW(Amortization[[#Headers],[opening
balance]])=1,LoanAmount,IF(Amortization[[#This Row],[payment
date]]="",0,INDEX(Amortization[], ROW()-4,8)))</f>
        <v>199895.37881328753</v>
      </c>
      <c r="E219" s="14">
        <f ca="1">IF(ValuesEntered,IF(ROW()-ROW(Amortization[[#Headers],[interest]])=1,-IPMT(InterestRate/12,1,DurationOfLoan-ROWS($C$4:C219)+1,Amortization[[#This Row],[opening
balance]]),IFERROR(-IPMT(InterestRate/12,1,Amortization[[#This Row],['#
remaining]],D220),0)),0)</f>
        <v>1486.5423597943109</v>
      </c>
      <c r="F219" s="14">
        <f ca="1">IFERROR(IF(AND(ValuesEntered,Amortization[[#This Row],[payment
date]]&lt;&gt;""),-PPMT(InterestRate/12,1,DurationOfLoan-ROWS($C$4:C219)+1,Amortization[[#This Row],[opening
balance]]),""),0)</f>
        <v>1689.7308407127505</v>
      </c>
      <c r="G219" s="14">
        <f ca="1">IF(Amortization[[#This Row],[payment
date]]="",0,PropertyTaxAmount)</f>
        <v>375</v>
      </c>
      <c r="H219" s="14">
        <f ca="1">IF(Amortization[[#This Row],[payment
date]]="",0,Amortization[[#This Row],[interest]]+Amortization[[#This Row],[principal]]+Amortization[[#This Row],[property
tax]])</f>
        <v>3551.2732005070611</v>
      </c>
      <c r="I219" s="14">
        <f ca="1">IF(Amortization[[#This Row],[payment
date]]="",0,Amortization[[#This Row],[opening
balance]]-Amortization[[#This Row],[principal]])</f>
        <v>198205.64797257478</v>
      </c>
      <c r="J219" s="18">
        <f ca="1">IF(Amortization[[#This Row],[closing
balance]]&gt;0,LastRow-ROW(),0)</f>
        <v>84</v>
      </c>
    </row>
    <row r="220" spans="2:10" ht="15" customHeight="1" x14ac:dyDescent="0.25">
      <c r="B220" s="15">
        <f>ROWS($B$4:B220)</f>
        <v>217</v>
      </c>
      <c r="C220" s="20">
        <f ca="1">IF(ValuesEntered,IF(Amortization[[#This Row],['#]]&lt;=DurationOfLoan,IF(ROW()-ROW(Amortization[[#Headers],[payment
date]])=1,LoanStart,IF(I219&gt;0,EDATE(C219,1),"")),""),"")</f>
        <v>50758</v>
      </c>
      <c r="D220" s="14">
        <f ca="1">IF(ROW()-ROW(Amortization[[#Headers],[opening
balance]])=1,LoanAmount,IF(Amortization[[#This Row],[payment
date]]="",0,INDEX(Amortization[], ROW()-4,8)))</f>
        <v>198205.64797257478</v>
      </c>
      <c r="E220" s="14">
        <f ca="1">IF(ValuesEntered,IF(ROW()-ROW(Amortization[[#Headers],[interest]])=1,-IPMT(InterestRate/12,1,DurationOfLoan-ROWS($C$4:C220)+1,Amortization[[#This Row],[opening
balance]]),IFERROR(-IPMT(InterestRate/12,1,Amortization[[#This Row],['#
remaining]],D221),0)),0)</f>
        <v>1473.7743311291752</v>
      </c>
      <c r="F220" s="14">
        <f ca="1">IFERROR(IF(AND(ValuesEntered,Amortization[[#This Row],[payment
date]]&lt;&gt;""),-PPMT(InterestRate/12,1,DurationOfLoan-ROWS($C$4:C220)+1,Amortization[[#This Row],[opening
balance]]),""),0)</f>
        <v>1702.4038220180962</v>
      </c>
      <c r="G220" s="14">
        <f ca="1">IF(Amortization[[#This Row],[payment
date]]="",0,PropertyTaxAmount)</f>
        <v>375</v>
      </c>
      <c r="H220" s="14">
        <f ca="1">IF(Amortization[[#This Row],[payment
date]]="",0,Amortization[[#This Row],[interest]]+Amortization[[#This Row],[principal]]+Amortization[[#This Row],[property
tax]])</f>
        <v>3551.1781531472716</v>
      </c>
      <c r="I220" s="14">
        <f ca="1">IF(Amortization[[#This Row],[payment
date]]="",0,Amortization[[#This Row],[opening
balance]]-Amortization[[#This Row],[principal]])</f>
        <v>196503.24415055668</v>
      </c>
      <c r="J220" s="18">
        <f ca="1">IF(Amortization[[#This Row],[closing
balance]]&gt;0,LastRow-ROW(),0)</f>
        <v>83</v>
      </c>
    </row>
    <row r="221" spans="2:10" ht="15" customHeight="1" x14ac:dyDescent="0.25">
      <c r="B221" s="15">
        <f>ROWS($B$4:B221)</f>
        <v>218</v>
      </c>
      <c r="C221" s="20">
        <f ca="1">IF(ValuesEntered,IF(Amortization[[#This Row],['#]]&lt;=DurationOfLoan,IF(ROW()-ROW(Amortization[[#Headers],[payment
date]])=1,LoanStart,IF(I220&gt;0,EDATE(C220,1),"")),""),"")</f>
        <v>50789</v>
      </c>
      <c r="D221" s="14">
        <f ca="1">IF(ROW()-ROW(Amortization[[#Headers],[opening
balance]])=1,LoanAmount,IF(Amortization[[#This Row],[payment
date]]="",0,INDEX(Amortization[], ROW()-4,8)))</f>
        <v>196503.24415055668</v>
      </c>
      <c r="E221" s="14">
        <f ca="1">IF(ValuesEntered,IF(ROW()-ROW(Amortization[[#Headers],[interest]])=1,-IPMT(InterestRate/12,1,DurationOfLoan-ROWS($C$4:C221)+1,Amortization[[#This Row],[opening
balance]]),IFERROR(-IPMT(InterestRate/12,1,Amortization[[#This Row],['#
remaining]],D222),0)),0)</f>
        <v>1460.9105422490509</v>
      </c>
      <c r="F221" s="14">
        <f ca="1">IFERROR(IF(AND(ValuesEntered,Amortization[[#This Row],[payment
date]]&lt;&gt;""),-PPMT(InterestRate/12,1,DurationOfLoan-ROWS($C$4:C221)+1,Amortization[[#This Row],[opening
balance]]),""),0)</f>
        <v>1715.1718506832319</v>
      </c>
      <c r="G221" s="14">
        <f ca="1">IF(Amortization[[#This Row],[payment
date]]="",0,PropertyTaxAmount)</f>
        <v>375</v>
      </c>
      <c r="H221" s="14">
        <f ca="1">IF(Amortization[[#This Row],[payment
date]]="",0,Amortization[[#This Row],[interest]]+Amortization[[#This Row],[principal]]+Amortization[[#This Row],[property
tax]])</f>
        <v>3551.0823929322828</v>
      </c>
      <c r="I221" s="14">
        <f ca="1">IF(Amortization[[#This Row],[payment
date]]="",0,Amortization[[#This Row],[opening
balance]]-Amortization[[#This Row],[principal]])</f>
        <v>194788.07229987346</v>
      </c>
      <c r="J221" s="18">
        <f ca="1">IF(Amortization[[#This Row],[closing
balance]]&gt;0,LastRow-ROW(),0)</f>
        <v>82</v>
      </c>
    </row>
    <row r="222" spans="2:10" ht="15" customHeight="1" x14ac:dyDescent="0.25">
      <c r="B222" s="15">
        <f>ROWS($B$4:B222)</f>
        <v>219</v>
      </c>
      <c r="C222" s="20">
        <f ca="1">IF(ValuesEntered,IF(Amortization[[#This Row],['#]]&lt;=DurationOfLoan,IF(ROW()-ROW(Amortization[[#Headers],[payment
date]])=1,LoanStart,IF(I221&gt;0,EDATE(C221,1),"")),""),"")</f>
        <v>50820</v>
      </c>
      <c r="D222" s="14">
        <f ca="1">IF(ROW()-ROW(Amortization[[#Headers],[opening
balance]])=1,LoanAmount,IF(Amortization[[#This Row],[payment
date]]="",0,INDEX(Amortization[], ROW()-4,8)))</f>
        <v>194788.07229987346</v>
      </c>
      <c r="E222" s="14">
        <f ca="1">IF(ValuesEntered,IF(ROW()-ROW(Amortization[[#Headers],[interest]])=1,-IPMT(InterestRate/12,1,DurationOfLoan-ROWS($C$4:C222)+1,Amortization[[#This Row],[opening
balance]]),IFERROR(-IPMT(InterestRate/12,1,Amortization[[#This Row],['#
remaining]],D223),0)),0)</f>
        <v>1447.9502749523258</v>
      </c>
      <c r="F222" s="14">
        <f ca="1">IFERROR(IF(AND(ValuesEntered,Amortization[[#This Row],[payment
date]]&lt;&gt;""),-PPMT(InterestRate/12,1,DurationOfLoan-ROWS($C$4:C222)+1,Amortization[[#This Row],[opening
balance]]),""),0)</f>
        <v>1728.0356395633562</v>
      </c>
      <c r="G222" s="14">
        <f ca="1">IF(Amortization[[#This Row],[payment
date]]="",0,PropertyTaxAmount)</f>
        <v>375</v>
      </c>
      <c r="H222" s="14">
        <f ca="1">IF(Amortization[[#This Row],[payment
date]]="",0,Amortization[[#This Row],[interest]]+Amortization[[#This Row],[principal]]+Amortization[[#This Row],[property
tax]])</f>
        <v>3550.985914515682</v>
      </c>
      <c r="I222" s="14">
        <f ca="1">IF(Amortization[[#This Row],[payment
date]]="",0,Amortization[[#This Row],[opening
balance]]-Amortization[[#This Row],[principal]])</f>
        <v>193060.03666031011</v>
      </c>
      <c r="J222" s="18">
        <f ca="1">IF(Amortization[[#This Row],[closing
balance]]&gt;0,LastRow-ROW(),0)</f>
        <v>81</v>
      </c>
    </row>
    <row r="223" spans="2:10" ht="15" customHeight="1" x14ac:dyDescent="0.25">
      <c r="B223" s="15">
        <f>ROWS($B$4:B223)</f>
        <v>220</v>
      </c>
      <c r="C223" s="20">
        <f ca="1">IF(ValuesEntered,IF(Amortization[[#This Row],['#]]&lt;=DurationOfLoan,IF(ROW()-ROW(Amortization[[#Headers],[payment
date]])=1,LoanStart,IF(I222&gt;0,EDATE(C222,1),"")),""),"")</f>
        <v>50848</v>
      </c>
      <c r="D223" s="14">
        <f ca="1">IF(ROW()-ROW(Amortization[[#Headers],[opening
balance]])=1,LoanAmount,IF(Amortization[[#This Row],[payment
date]]="",0,INDEX(Amortization[], ROW()-4,8)))</f>
        <v>193060.03666031011</v>
      </c>
      <c r="E223" s="14">
        <f ca="1">IF(ValuesEntered,IF(ROW()-ROW(Amortization[[#Headers],[interest]])=1,-IPMT(InterestRate/12,1,DurationOfLoan-ROWS($C$4:C223)+1,Amortization[[#This Row],[opening
balance]]),IFERROR(-IPMT(InterestRate/12,1,Amortization[[#This Row],['#
remaining]],D224),0)),0)</f>
        <v>1434.8928056508753</v>
      </c>
      <c r="F223" s="14">
        <f ca="1">IFERROR(IF(AND(ValuesEntered,Amortization[[#This Row],[payment
date]]&lt;&gt;""),-PPMT(InterestRate/12,1,DurationOfLoan-ROWS($C$4:C223)+1,Amortization[[#This Row],[opening
balance]]),""),0)</f>
        <v>1740.9959068600815</v>
      </c>
      <c r="G223" s="14">
        <f ca="1">IF(Amortization[[#This Row],[payment
date]]="",0,PropertyTaxAmount)</f>
        <v>375</v>
      </c>
      <c r="H223" s="14">
        <f ca="1">IF(Amortization[[#This Row],[payment
date]]="",0,Amortization[[#This Row],[interest]]+Amortization[[#This Row],[principal]]+Amortization[[#This Row],[property
tax]])</f>
        <v>3550.8887125109568</v>
      </c>
      <c r="I223" s="14">
        <f ca="1">IF(Amortization[[#This Row],[payment
date]]="",0,Amortization[[#This Row],[opening
balance]]-Amortization[[#This Row],[principal]])</f>
        <v>191319.04075345004</v>
      </c>
      <c r="J223" s="18">
        <f ca="1">IF(Amortization[[#This Row],[closing
balance]]&gt;0,LastRow-ROW(),0)</f>
        <v>80</v>
      </c>
    </row>
    <row r="224" spans="2:10" ht="15" customHeight="1" x14ac:dyDescent="0.25">
      <c r="B224" s="15">
        <f>ROWS($B$4:B224)</f>
        <v>221</v>
      </c>
      <c r="C224" s="20">
        <f ca="1">IF(ValuesEntered,IF(Amortization[[#This Row],['#]]&lt;=DurationOfLoan,IF(ROW()-ROW(Amortization[[#Headers],[payment
date]])=1,LoanStart,IF(I223&gt;0,EDATE(C223,1),"")),""),"")</f>
        <v>50879</v>
      </c>
      <c r="D224" s="14">
        <f ca="1">IF(ROW()-ROW(Amortization[[#Headers],[opening
balance]])=1,LoanAmount,IF(Amortization[[#This Row],[payment
date]]="",0,INDEX(Amortization[], ROW()-4,8)))</f>
        <v>191319.04075345004</v>
      </c>
      <c r="E224" s="14">
        <f ca="1">IF(ValuesEntered,IF(ROW()-ROW(Amortization[[#Headers],[interest]])=1,-IPMT(InterestRate/12,1,DurationOfLoan-ROWS($C$4:C224)+1,Amortization[[#This Row],[opening
balance]]),IFERROR(-IPMT(InterestRate/12,1,Amortization[[#This Row],['#
remaining]],D225),0)),0)</f>
        <v>1421.7374053296639</v>
      </c>
      <c r="F224" s="14">
        <f ca="1">IFERROR(IF(AND(ValuesEntered,Amortization[[#This Row],[payment
date]]&lt;&gt;""),-PPMT(InterestRate/12,1,DurationOfLoan-ROWS($C$4:C224)+1,Amortization[[#This Row],[opening
balance]]),""),0)</f>
        <v>1754.0533761615329</v>
      </c>
      <c r="G224" s="14">
        <f ca="1">IF(Amortization[[#This Row],[payment
date]]="",0,PropertyTaxAmount)</f>
        <v>375</v>
      </c>
      <c r="H224" s="14">
        <f ca="1">IF(Amortization[[#This Row],[payment
date]]="",0,Amortization[[#This Row],[interest]]+Amortization[[#This Row],[principal]]+Amortization[[#This Row],[property
tax]])</f>
        <v>3550.7907814911969</v>
      </c>
      <c r="I224" s="14">
        <f ca="1">IF(Amortization[[#This Row],[payment
date]]="",0,Amortization[[#This Row],[opening
balance]]-Amortization[[#This Row],[principal]])</f>
        <v>189564.98737728852</v>
      </c>
      <c r="J224" s="18">
        <f ca="1">IF(Amortization[[#This Row],[closing
balance]]&gt;0,LastRow-ROW(),0)</f>
        <v>79</v>
      </c>
    </row>
    <row r="225" spans="2:10" ht="15" customHeight="1" x14ac:dyDescent="0.25">
      <c r="B225" s="15">
        <f>ROWS($B$4:B225)</f>
        <v>222</v>
      </c>
      <c r="C225" s="20">
        <f ca="1">IF(ValuesEntered,IF(Amortization[[#This Row],['#]]&lt;=DurationOfLoan,IF(ROW()-ROW(Amortization[[#Headers],[payment
date]])=1,LoanStart,IF(I224&gt;0,EDATE(C224,1),"")),""),"")</f>
        <v>50909</v>
      </c>
      <c r="D225" s="14">
        <f ca="1">IF(ROW()-ROW(Amortization[[#Headers],[opening
balance]])=1,LoanAmount,IF(Amortization[[#This Row],[payment
date]]="",0,INDEX(Amortization[], ROW()-4,8)))</f>
        <v>189564.98737728852</v>
      </c>
      <c r="E225" s="14">
        <f ca="1">IF(ValuesEntered,IF(ROW()-ROW(Amortization[[#Headers],[interest]])=1,-IPMT(InterestRate/12,1,DurationOfLoan-ROWS($C$4:C225)+1,Amortization[[#This Row],[opening
balance]]),IFERROR(-IPMT(InterestRate/12,1,Amortization[[#This Row],['#
remaining]],D226),0)),0)</f>
        <v>1408.4833395060434</v>
      </c>
      <c r="F225" s="14">
        <f ca="1">IFERROR(IF(AND(ValuesEntered,Amortization[[#This Row],[payment
date]]&lt;&gt;""),-PPMT(InterestRate/12,1,DurationOfLoan-ROWS($C$4:C225)+1,Amortization[[#This Row],[opening
balance]]),""),0)</f>
        <v>1767.2087764827438</v>
      </c>
      <c r="G225" s="14">
        <f ca="1">IF(Amortization[[#This Row],[payment
date]]="",0,PropertyTaxAmount)</f>
        <v>375</v>
      </c>
      <c r="H225" s="14">
        <f ca="1">IF(Amortization[[#This Row],[payment
date]]="",0,Amortization[[#This Row],[interest]]+Amortization[[#This Row],[principal]]+Amortization[[#This Row],[property
tax]])</f>
        <v>3550.692115988787</v>
      </c>
      <c r="I225" s="14">
        <f ca="1">IF(Amortization[[#This Row],[payment
date]]="",0,Amortization[[#This Row],[opening
balance]]-Amortization[[#This Row],[principal]])</f>
        <v>187797.77860080579</v>
      </c>
      <c r="J225" s="18">
        <f ca="1">IF(Amortization[[#This Row],[closing
balance]]&gt;0,LastRow-ROW(),0)</f>
        <v>78</v>
      </c>
    </row>
    <row r="226" spans="2:10" ht="15" customHeight="1" x14ac:dyDescent="0.25">
      <c r="B226" s="15">
        <f>ROWS($B$4:B226)</f>
        <v>223</v>
      </c>
      <c r="C226" s="20">
        <f ca="1">IF(ValuesEntered,IF(Amortization[[#This Row],['#]]&lt;=DurationOfLoan,IF(ROW()-ROW(Amortization[[#Headers],[payment
date]])=1,LoanStart,IF(I225&gt;0,EDATE(C225,1),"")),""),"")</f>
        <v>50940</v>
      </c>
      <c r="D226" s="14">
        <f ca="1">IF(ROW()-ROW(Amortization[[#Headers],[opening
balance]])=1,LoanAmount,IF(Amortization[[#This Row],[payment
date]]="",0,INDEX(Amortization[], ROW()-4,8)))</f>
        <v>187797.77860080579</v>
      </c>
      <c r="E226" s="14">
        <f ca="1">IF(ValuesEntered,IF(ROW()-ROW(Amortization[[#Headers],[interest]])=1,-IPMT(InterestRate/12,1,DurationOfLoan-ROWS($C$4:C226)+1,Amortization[[#This Row],[opening
balance]]),IFERROR(-IPMT(InterestRate/12,1,Amortization[[#This Row],['#
remaining]],D227),0)),0)</f>
        <v>1395.1298681887456</v>
      </c>
      <c r="F226" s="14">
        <f ca="1">IFERROR(IF(AND(ValuesEntered,Amortization[[#This Row],[payment
date]]&lt;&gt;""),-PPMT(InterestRate/12,1,DurationOfLoan-ROWS($C$4:C226)+1,Amortization[[#This Row],[opening
balance]]),""),0)</f>
        <v>1780.4628423063646</v>
      </c>
      <c r="G226" s="14">
        <f ca="1">IF(Amortization[[#This Row],[payment
date]]="",0,PropertyTaxAmount)</f>
        <v>375</v>
      </c>
      <c r="H226" s="14">
        <f ca="1">IF(Amortization[[#This Row],[payment
date]]="",0,Amortization[[#This Row],[interest]]+Amortization[[#This Row],[principal]]+Amortization[[#This Row],[property
tax]])</f>
        <v>3550.5927104951102</v>
      </c>
      <c r="I226" s="14">
        <f ca="1">IF(Amortization[[#This Row],[payment
date]]="",0,Amortization[[#This Row],[opening
balance]]-Amortization[[#This Row],[principal]])</f>
        <v>186017.31575849943</v>
      </c>
      <c r="J226" s="18">
        <f ca="1">IF(Amortization[[#This Row],[closing
balance]]&gt;0,LastRow-ROW(),0)</f>
        <v>77</v>
      </c>
    </row>
    <row r="227" spans="2:10" ht="15" customHeight="1" x14ac:dyDescent="0.25">
      <c r="B227" s="15">
        <f>ROWS($B$4:B227)</f>
        <v>224</v>
      </c>
      <c r="C227" s="20">
        <f ca="1">IF(ValuesEntered,IF(Amortization[[#This Row],['#]]&lt;=DurationOfLoan,IF(ROW()-ROW(Amortization[[#Headers],[payment
date]])=1,LoanStart,IF(I226&gt;0,EDATE(C226,1),"")),""),"")</f>
        <v>50970</v>
      </c>
      <c r="D227" s="14">
        <f ca="1">IF(ROW()-ROW(Amortization[[#Headers],[opening
balance]])=1,LoanAmount,IF(Amortization[[#This Row],[payment
date]]="",0,INDEX(Amortization[], ROW()-4,8)))</f>
        <v>186017.31575849943</v>
      </c>
      <c r="E227" s="14">
        <f ca="1">IF(ValuesEntered,IF(ROW()-ROW(Amortization[[#Headers],[interest]])=1,-IPMT(InterestRate/12,1,DurationOfLoan-ROWS($C$4:C227)+1,Amortization[[#This Row],[opening
balance]]),IFERROR(-IPMT(InterestRate/12,1,Amortization[[#This Row],['#
remaining]],D228),0)),0)</f>
        <v>1381.6762458365683</v>
      </c>
      <c r="F227" s="14">
        <f ca="1">IFERROR(IF(AND(ValuesEntered,Amortization[[#This Row],[payment
date]]&lt;&gt;""),-PPMT(InterestRate/12,1,DurationOfLoan-ROWS($C$4:C227)+1,Amortization[[#This Row],[opening
balance]]),""),0)</f>
        <v>1793.8163136236624</v>
      </c>
      <c r="G227" s="14">
        <f ca="1">IF(Amortization[[#This Row],[payment
date]]="",0,PropertyTaxAmount)</f>
        <v>375</v>
      </c>
      <c r="H227" s="14">
        <f ca="1">IF(Amortization[[#This Row],[payment
date]]="",0,Amortization[[#This Row],[interest]]+Amortization[[#This Row],[principal]]+Amortization[[#This Row],[property
tax]])</f>
        <v>3550.492559460231</v>
      </c>
      <c r="I227" s="14">
        <f ca="1">IF(Amortization[[#This Row],[payment
date]]="",0,Amortization[[#This Row],[opening
balance]]-Amortization[[#This Row],[principal]])</f>
        <v>184223.49944487578</v>
      </c>
      <c r="J227" s="18">
        <f ca="1">IF(Amortization[[#This Row],[closing
balance]]&gt;0,LastRow-ROW(),0)</f>
        <v>76</v>
      </c>
    </row>
    <row r="228" spans="2:10" ht="15" customHeight="1" x14ac:dyDescent="0.25">
      <c r="B228" s="15">
        <f>ROWS($B$4:B228)</f>
        <v>225</v>
      </c>
      <c r="C228" s="20">
        <f ca="1">IF(ValuesEntered,IF(Amortization[[#This Row],['#]]&lt;=DurationOfLoan,IF(ROW()-ROW(Amortization[[#Headers],[payment
date]])=1,LoanStart,IF(I227&gt;0,EDATE(C227,1),"")),""),"")</f>
        <v>51001</v>
      </c>
      <c r="D228" s="14">
        <f ca="1">IF(ROW()-ROW(Amortization[[#Headers],[opening
balance]])=1,LoanAmount,IF(Amortization[[#This Row],[payment
date]]="",0,INDEX(Amortization[], ROW()-4,8)))</f>
        <v>184223.49944487578</v>
      </c>
      <c r="E228" s="14">
        <f ca="1">IF(ValuesEntered,IF(ROW()-ROW(Amortization[[#Headers],[interest]])=1,-IPMT(InterestRate/12,1,DurationOfLoan-ROWS($C$4:C228)+1,Amortization[[#This Row],[opening
balance]]),IFERROR(-IPMT(InterestRate/12,1,Amortization[[#This Row],['#
remaining]],D229),0)),0)</f>
        <v>1368.1217213167495</v>
      </c>
      <c r="F228" s="14">
        <f ca="1">IFERROR(IF(AND(ValuesEntered,Amortization[[#This Row],[payment
date]]&lt;&gt;""),-PPMT(InterestRate/12,1,DurationOfLoan-ROWS($C$4:C228)+1,Amortization[[#This Row],[opening
balance]]),""),0)</f>
        <v>1807.2699359758401</v>
      </c>
      <c r="G228" s="14">
        <f ca="1">IF(Amortization[[#This Row],[payment
date]]="",0,PropertyTaxAmount)</f>
        <v>375</v>
      </c>
      <c r="H228" s="14">
        <f ca="1">IF(Amortization[[#This Row],[payment
date]]="",0,Amortization[[#This Row],[interest]]+Amortization[[#This Row],[principal]]+Amortization[[#This Row],[property
tax]])</f>
        <v>3550.3916572925896</v>
      </c>
      <c r="I228" s="14">
        <f ca="1">IF(Amortization[[#This Row],[payment
date]]="",0,Amortization[[#This Row],[opening
balance]]-Amortization[[#This Row],[principal]])</f>
        <v>182416.22950889994</v>
      </c>
      <c r="J228" s="18">
        <f ca="1">IF(Amortization[[#This Row],[closing
balance]]&gt;0,LastRow-ROW(),0)</f>
        <v>75</v>
      </c>
    </row>
    <row r="229" spans="2:10" ht="15" customHeight="1" x14ac:dyDescent="0.25">
      <c r="B229" s="15">
        <f>ROWS($B$4:B229)</f>
        <v>226</v>
      </c>
      <c r="C229" s="20">
        <f ca="1">IF(ValuesEntered,IF(Amortization[[#This Row],['#]]&lt;=DurationOfLoan,IF(ROW()-ROW(Amortization[[#Headers],[payment
date]])=1,LoanStart,IF(I228&gt;0,EDATE(C228,1),"")),""),"")</f>
        <v>51032</v>
      </c>
      <c r="D229" s="14">
        <f ca="1">IF(ROW()-ROW(Amortization[[#Headers],[opening
balance]])=1,LoanAmount,IF(Amortization[[#This Row],[payment
date]]="",0,INDEX(Amortization[], ROW()-4,8)))</f>
        <v>182416.22950889994</v>
      </c>
      <c r="E229" s="14">
        <f ca="1">IF(ValuesEntered,IF(ROW()-ROW(Amortization[[#Headers],[interest]])=1,-IPMT(InterestRate/12,1,DurationOfLoan-ROWS($C$4:C229)+1,Amortization[[#This Row],[opening
balance]]),IFERROR(-IPMT(InterestRate/12,1,Amortization[[#This Row],['#
remaining]],D230),0)),0)</f>
        <v>1354.4655378630318</v>
      </c>
      <c r="F229" s="14">
        <f ca="1">IFERROR(IF(AND(ValuesEntered,Amortization[[#This Row],[payment
date]]&lt;&gt;""),-PPMT(InterestRate/12,1,DurationOfLoan-ROWS($C$4:C229)+1,Amortization[[#This Row],[opening
balance]]),""),0)</f>
        <v>1820.824460495659</v>
      </c>
      <c r="G229" s="14">
        <f ca="1">IF(Amortization[[#This Row],[payment
date]]="",0,PropertyTaxAmount)</f>
        <v>375</v>
      </c>
      <c r="H229" s="14">
        <f ca="1">IF(Amortization[[#This Row],[payment
date]]="",0,Amortization[[#This Row],[interest]]+Amortization[[#This Row],[principal]]+Amortization[[#This Row],[property
tax]])</f>
        <v>3550.2899983586908</v>
      </c>
      <c r="I229" s="14">
        <f ca="1">IF(Amortization[[#This Row],[payment
date]]="",0,Amortization[[#This Row],[opening
balance]]-Amortization[[#This Row],[principal]])</f>
        <v>180595.40504840427</v>
      </c>
      <c r="J229" s="18">
        <f ca="1">IF(Amortization[[#This Row],[closing
balance]]&gt;0,LastRow-ROW(),0)</f>
        <v>74</v>
      </c>
    </row>
    <row r="230" spans="2:10" ht="15" customHeight="1" x14ac:dyDescent="0.25">
      <c r="B230" s="15">
        <f>ROWS($B$4:B230)</f>
        <v>227</v>
      </c>
      <c r="C230" s="20">
        <f ca="1">IF(ValuesEntered,IF(Amortization[[#This Row],['#]]&lt;=DurationOfLoan,IF(ROW()-ROW(Amortization[[#Headers],[payment
date]])=1,LoanStart,IF(I229&gt;0,EDATE(C229,1),"")),""),"")</f>
        <v>51062</v>
      </c>
      <c r="D230" s="14">
        <f ca="1">IF(ROW()-ROW(Amortization[[#Headers],[opening
balance]])=1,LoanAmount,IF(Amortization[[#This Row],[payment
date]]="",0,INDEX(Amortization[], ROW()-4,8)))</f>
        <v>180595.40504840427</v>
      </c>
      <c r="E230" s="14">
        <f ca="1">IF(ValuesEntered,IF(ROW()-ROW(Amortization[[#Headers],[interest]])=1,-IPMT(InterestRate/12,1,DurationOfLoan-ROWS($C$4:C230)+1,Amortization[[#This Row],[opening
balance]]),IFERROR(-IPMT(InterestRate/12,1,Amortization[[#This Row],['#
remaining]],D231),0)),0)</f>
        <v>1340.7069330334116</v>
      </c>
      <c r="F230" s="14">
        <f ca="1">IFERROR(IF(AND(ValuesEntered,Amortization[[#This Row],[payment
date]]&lt;&gt;""),-PPMT(InterestRate/12,1,DurationOfLoan-ROWS($C$4:C230)+1,Amortization[[#This Row],[opening
balance]]),""),0)</f>
        <v>1834.4806439493759</v>
      </c>
      <c r="G230" s="14">
        <f ca="1">IF(Amortization[[#This Row],[payment
date]]="",0,PropertyTaxAmount)</f>
        <v>375</v>
      </c>
      <c r="H230" s="14">
        <f ca="1">IF(Amortization[[#This Row],[payment
date]]="",0,Amortization[[#This Row],[interest]]+Amortization[[#This Row],[principal]]+Amortization[[#This Row],[property
tax]])</f>
        <v>3550.1875769827875</v>
      </c>
      <c r="I230" s="14">
        <f ca="1">IF(Amortization[[#This Row],[payment
date]]="",0,Amortization[[#This Row],[opening
balance]]-Amortization[[#This Row],[principal]])</f>
        <v>178760.92440445488</v>
      </c>
      <c r="J230" s="18">
        <f ca="1">IF(Amortization[[#This Row],[closing
balance]]&gt;0,LastRow-ROW(),0)</f>
        <v>73</v>
      </c>
    </row>
    <row r="231" spans="2:10" ht="15" customHeight="1" x14ac:dyDescent="0.25">
      <c r="B231" s="15">
        <f>ROWS($B$4:B231)</f>
        <v>228</v>
      </c>
      <c r="C231" s="20">
        <f ca="1">IF(ValuesEntered,IF(Amortization[[#This Row],['#]]&lt;=DurationOfLoan,IF(ROW()-ROW(Amortization[[#Headers],[payment
date]])=1,LoanStart,IF(I230&gt;0,EDATE(C230,1),"")),""),"")</f>
        <v>51093</v>
      </c>
      <c r="D231" s="14">
        <f ca="1">IF(ROW()-ROW(Amortization[[#Headers],[opening
balance]])=1,LoanAmount,IF(Amortization[[#This Row],[payment
date]]="",0,INDEX(Amortization[], ROW()-4,8)))</f>
        <v>178760.92440445488</v>
      </c>
      <c r="E231" s="14">
        <f ca="1">IF(ValuesEntered,IF(ROW()-ROW(Amortization[[#Headers],[interest]])=1,-IPMT(InterestRate/12,1,DurationOfLoan-ROWS($C$4:C231)+1,Amortization[[#This Row],[opening
balance]]),IFERROR(-IPMT(InterestRate/12,1,Amortization[[#This Row],['#
remaining]],D232),0)),0)</f>
        <v>1326.8451386675692</v>
      </c>
      <c r="F231" s="14">
        <f ca="1">IFERROR(IF(AND(ValuesEntered,Amortization[[#This Row],[payment
date]]&lt;&gt;""),-PPMT(InterestRate/12,1,DurationOfLoan-ROWS($C$4:C231)+1,Amortization[[#This Row],[opening
balance]]),""),0)</f>
        <v>1848.2392487789959</v>
      </c>
      <c r="G231" s="14">
        <f ca="1">IF(Amortization[[#This Row],[payment
date]]="",0,PropertyTaxAmount)</f>
        <v>375</v>
      </c>
      <c r="H231" s="14">
        <f ca="1">IF(Amortization[[#This Row],[payment
date]]="",0,Amortization[[#This Row],[interest]]+Amortization[[#This Row],[principal]]+Amortization[[#This Row],[property
tax]])</f>
        <v>3550.0843874465654</v>
      </c>
      <c r="I231" s="14">
        <f ca="1">IF(Amortization[[#This Row],[payment
date]]="",0,Amortization[[#This Row],[opening
balance]]-Amortization[[#This Row],[principal]])</f>
        <v>176912.68515567589</v>
      </c>
      <c r="J231" s="18">
        <f ca="1">IF(Amortization[[#This Row],[closing
balance]]&gt;0,LastRow-ROW(),0)</f>
        <v>72</v>
      </c>
    </row>
    <row r="232" spans="2:10" ht="15" customHeight="1" x14ac:dyDescent="0.25">
      <c r="B232" s="15">
        <f>ROWS($B$4:B232)</f>
        <v>229</v>
      </c>
      <c r="C232" s="20">
        <f ca="1">IF(ValuesEntered,IF(Amortization[[#This Row],['#]]&lt;=DurationOfLoan,IF(ROW()-ROW(Amortization[[#Headers],[payment
date]])=1,LoanStart,IF(I231&gt;0,EDATE(C231,1),"")),""),"")</f>
        <v>51123</v>
      </c>
      <c r="D232" s="14">
        <f ca="1">IF(ROW()-ROW(Amortization[[#Headers],[opening
balance]])=1,LoanAmount,IF(Amortization[[#This Row],[payment
date]]="",0,INDEX(Amortization[], ROW()-4,8)))</f>
        <v>176912.68515567589</v>
      </c>
      <c r="E232" s="14">
        <f ca="1">IF(ValuesEntered,IF(ROW()-ROW(Amortization[[#Headers],[interest]])=1,-IPMT(InterestRate/12,1,DurationOfLoan-ROWS($C$4:C232)+1,Amortization[[#This Row],[opening
balance]]),IFERROR(-IPMT(InterestRate/12,1,Amortization[[#This Row],['#
remaining]],D233),0)),0)</f>
        <v>1312.8793808439827</v>
      </c>
      <c r="F232" s="14">
        <f ca="1">IFERROR(IF(AND(ValuesEntered,Amortization[[#This Row],[payment
date]]&lt;&gt;""),-PPMT(InterestRate/12,1,DurationOfLoan-ROWS($C$4:C232)+1,Amortization[[#This Row],[opening
balance]]),""),0)</f>
        <v>1862.1010431448394</v>
      </c>
      <c r="G232" s="14">
        <f ca="1">IF(Amortization[[#This Row],[payment
date]]="",0,PropertyTaxAmount)</f>
        <v>375</v>
      </c>
      <c r="H232" s="14">
        <f ca="1">IF(Amortization[[#This Row],[payment
date]]="",0,Amortization[[#This Row],[interest]]+Amortization[[#This Row],[principal]]+Amortization[[#This Row],[property
tax]])</f>
        <v>3549.9804239888222</v>
      </c>
      <c r="I232" s="14">
        <f ca="1">IF(Amortization[[#This Row],[payment
date]]="",0,Amortization[[#This Row],[opening
balance]]-Amortization[[#This Row],[principal]])</f>
        <v>175050.58411253104</v>
      </c>
      <c r="J232" s="18">
        <f ca="1">IF(Amortization[[#This Row],[closing
balance]]&gt;0,LastRow-ROW(),0)</f>
        <v>71</v>
      </c>
    </row>
    <row r="233" spans="2:10" ht="15" customHeight="1" x14ac:dyDescent="0.25">
      <c r="B233" s="15">
        <f>ROWS($B$4:B233)</f>
        <v>230</v>
      </c>
      <c r="C233" s="20">
        <f ca="1">IF(ValuesEntered,IF(Amortization[[#This Row],['#]]&lt;=DurationOfLoan,IF(ROW()-ROW(Amortization[[#Headers],[payment
date]])=1,LoanStart,IF(I232&gt;0,EDATE(C232,1),"")),""),"")</f>
        <v>51154</v>
      </c>
      <c r="D233" s="14">
        <f ca="1">IF(ROW()-ROW(Amortization[[#Headers],[opening
balance]])=1,LoanAmount,IF(Amortization[[#This Row],[payment
date]]="",0,INDEX(Amortization[], ROW()-4,8)))</f>
        <v>175050.58411253104</v>
      </c>
      <c r="E233" s="14">
        <f ca="1">IF(ValuesEntered,IF(ROW()-ROW(Amortization[[#Headers],[interest]])=1,-IPMT(InterestRate/12,1,DurationOfLoan-ROWS($C$4:C233)+1,Amortization[[#This Row],[opening
balance]]),IFERROR(-IPMT(InterestRate/12,1,Amortization[[#This Row],['#
remaining]],D234),0)),0)</f>
        <v>1298.8088798367196</v>
      </c>
      <c r="F233" s="14">
        <f ca="1">IFERROR(IF(AND(ValuesEntered,Amortization[[#This Row],[payment
date]]&lt;&gt;""),-PPMT(InterestRate/12,1,DurationOfLoan-ROWS($C$4:C233)+1,Amortization[[#This Row],[opening
balance]]),""),0)</f>
        <v>1876.0668009684252</v>
      </c>
      <c r="G233" s="14">
        <f ca="1">IF(Amortization[[#This Row],[payment
date]]="",0,PropertyTaxAmount)</f>
        <v>375</v>
      </c>
      <c r="H233" s="14">
        <f ca="1">IF(Amortization[[#This Row],[payment
date]]="",0,Amortization[[#This Row],[interest]]+Amortization[[#This Row],[principal]]+Amortization[[#This Row],[property
tax]])</f>
        <v>3549.8756808051448</v>
      </c>
      <c r="I233" s="14">
        <f ca="1">IF(Amortization[[#This Row],[payment
date]]="",0,Amortization[[#This Row],[opening
balance]]-Amortization[[#This Row],[principal]])</f>
        <v>173174.51731156261</v>
      </c>
      <c r="J233" s="18">
        <f ca="1">IF(Amortization[[#This Row],[closing
balance]]&gt;0,LastRow-ROW(),0)</f>
        <v>70</v>
      </c>
    </row>
    <row r="234" spans="2:10" ht="15" customHeight="1" x14ac:dyDescent="0.25">
      <c r="B234" s="15">
        <f>ROWS($B$4:B234)</f>
        <v>231</v>
      </c>
      <c r="C234" s="20">
        <f ca="1">IF(ValuesEntered,IF(Amortization[[#This Row],['#]]&lt;=DurationOfLoan,IF(ROW()-ROW(Amortization[[#Headers],[payment
date]])=1,LoanStart,IF(I233&gt;0,EDATE(C233,1),"")),""),"")</f>
        <v>51185</v>
      </c>
      <c r="D234" s="14">
        <f ca="1">IF(ROW()-ROW(Amortization[[#Headers],[opening
balance]])=1,LoanAmount,IF(Amortization[[#This Row],[payment
date]]="",0,INDEX(Amortization[], ROW()-4,8)))</f>
        <v>173174.51731156261</v>
      </c>
      <c r="E234" s="14">
        <f ca="1">IF(ValuesEntered,IF(ROW()-ROW(Amortization[[#Headers],[interest]])=1,-IPMT(InterestRate/12,1,DurationOfLoan-ROWS($C$4:C234)+1,Amortization[[#This Row],[opening
balance]]),IFERROR(-IPMT(InterestRate/12,1,Amortization[[#This Row],['#
remaining]],D235),0)),0)</f>
        <v>1284.6328500719019</v>
      </c>
      <c r="F234" s="14">
        <f ca="1">IFERROR(IF(AND(ValuesEntered,Amortization[[#This Row],[payment
date]]&lt;&gt;""),-PPMT(InterestRate/12,1,DurationOfLoan-ROWS($C$4:C234)+1,Amortization[[#This Row],[opening
balance]]),""),0)</f>
        <v>1890.1373019756879</v>
      </c>
      <c r="G234" s="14">
        <f ca="1">IF(Amortization[[#This Row],[payment
date]]="",0,PropertyTaxAmount)</f>
        <v>375</v>
      </c>
      <c r="H234" s="14">
        <f ca="1">IF(Amortization[[#This Row],[payment
date]]="",0,Amortization[[#This Row],[interest]]+Amortization[[#This Row],[principal]]+Amortization[[#This Row],[property
tax]])</f>
        <v>3549.7701520475898</v>
      </c>
      <c r="I234" s="14">
        <f ca="1">IF(Amortization[[#This Row],[payment
date]]="",0,Amortization[[#This Row],[opening
balance]]-Amortization[[#This Row],[principal]])</f>
        <v>171284.38000958692</v>
      </c>
      <c r="J234" s="18">
        <f ca="1">IF(Amortization[[#This Row],[closing
balance]]&gt;0,LastRow-ROW(),0)</f>
        <v>69</v>
      </c>
    </row>
    <row r="235" spans="2:10" ht="15" customHeight="1" x14ac:dyDescent="0.25">
      <c r="B235" s="15">
        <f>ROWS($B$4:B235)</f>
        <v>232</v>
      </c>
      <c r="C235" s="20">
        <f ca="1">IF(ValuesEntered,IF(Amortization[[#This Row],['#]]&lt;=DurationOfLoan,IF(ROW()-ROW(Amortization[[#Headers],[payment
date]])=1,LoanStart,IF(I234&gt;0,EDATE(C234,1),"")),""),"")</f>
        <v>51214</v>
      </c>
      <c r="D235" s="14">
        <f ca="1">IF(ROW()-ROW(Amortization[[#Headers],[opening
balance]])=1,LoanAmount,IF(Amortization[[#This Row],[payment
date]]="",0,INDEX(Amortization[], ROW()-4,8)))</f>
        <v>171284.38000958692</v>
      </c>
      <c r="E235" s="14">
        <f ca="1">IF(ValuesEntered,IF(ROW()-ROW(Amortization[[#Headers],[interest]])=1,-IPMT(InterestRate/12,1,DurationOfLoan-ROWS($C$4:C235)+1,Amortization[[#This Row],[opening
balance]]),IFERROR(-IPMT(InterestRate/12,1,Amortization[[#This Row],['#
remaining]],D236),0)),0)</f>
        <v>1270.3505000838481</v>
      </c>
      <c r="F235" s="14">
        <f ca="1">IFERROR(IF(AND(ValuesEntered,Amortization[[#This Row],[payment
date]]&lt;&gt;""),-PPMT(InterestRate/12,1,DurationOfLoan-ROWS($C$4:C235)+1,Amortization[[#This Row],[opening
balance]]),""),0)</f>
        <v>1904.3133317405056</v>
      </c>
      <c r="G235" s="14">
        <f ca="1">IF(Amortization[[#This Row],[payment
date]]="",0,PropertyTaxAmount)</f>
        <v>375</v>
      </c>
      <c r="H235" s="14">
        <f ca="1">IF(Amortization[[#This Row],[payment
date]]="",0,Amortization[[#This Row],[interest]]+Amortization[[#This Row],[principal]]+Amortization[[#This Row],[property
tax]])</f>
        <v>3549.663831824354</v>
      </c>
      <c r="I235" s="14">
        <f ca="1">IF(Amortization[[#This Row],[payment
date]]="",0,Amortization[[#This Row],[opening
balance]]-Amortization[[#This Row],[principal]])</f>
        <v>169380.06667784642</v>
      </c>
      <c r="J235" s="18">
        <f ca="1">IF(Amortization[[#This Row],[closing
balance]]&gt;0,LastRow-ROW(),0)</f>
        <v>68</v>
      </c>
    </row>
    <row r="236" spans="2:10" ht="15" customHeight="1" x14ac:dyDescent="0.25">
      <c r="B236" s="15">
        <f>ROWS($B$4:B236)</f>
        <v>233</v>
      </c>
      <c r="C236" s="20">
        <f ca="1">IF(ValuesEntered,IF(Amortization[[#This Row],['#]]&lt;=DurationOfLoan,IF(ROW()-ROW(Amortization[[#Headers],[payment
date]])=1,LoanStart,IF(I235&gt;0,EDATE(C235,1),"")),""),"")</f>
        <v>51245</v>
      </c>
      <c r="D236" s="14">
        <f ca="1">IF(ROW()-ROW(Amortization[[#Headers],[opening
balance]])=1,LoanAmount,IF(Amortization[[#This Row],[payment
date]]="",0,INDEX(Amortization[], ROW()-4,8)))</f>
        <v>169380.06667784642</v>
      </c>
      <c r="E236" s="14">
        <f ca="1">IF(ValuesEntered,IF(ROW()-ROW(Amortization[[#Headers],[interest]])=1,-IPMT(InterestRate/12,1,DurationOfLoan-ROWS($C$4:C236)+1,Amortization[[#This Row],[opening
balance]]),IFERROR(-IPMT(InterestRate/12,1,Amortization[[#This Row],['#
remaining]],D237),0)),0)</f>
        <v>1255.961032470884</v>
      </c>
      <c r="F236" s="14">
        <f ca="1">IFERROR(IF(AND(ValuesEntered,Amortization[[#This Row],[payment
date]]&lt;&gt;""),-PPMT(InterestRate/12,1,DurationOfLoan-ROWS($C$4:C236)+1,Amortization[[#This Row],[opening
balance]]),""),0)</f>
        <v>1918.5956817285596</v>
      </c>
      <c r="G236" s="14">
        <f ca="1">IF(Amortization[[#This Row],[payment
date]]="",0,PropertyTaxAmount)</f>
        <v>375</v>
      </c>
      <c r="H236" s="14">
        <f ca="1">IF(Amortization[[#This Row],[payment
date]]="",0,Amortization[[#This Row],[interest]]+Amortization[[#This Row],[principal]]+Amortization[[#This Row],[property
tax]])</f>
        <v>3549.5567141994434</v>
      </c>
      <c r="I236" s="14">
        <f ca="1">IF(Amortization[[#This Row],[payment
date]]="",0,Amortization[[#This Row],[opening
balance]]-Amortization[[#This Row],[principal]])</f>
        <v>167461.47099611786</v>
      </c>
      <c r="J236" s="18">
        <f ca="1">IF(Amortization[[#This Row],[closing
balance]]&gt;0,LastRow-ROW(),0)</f>
        <v>67</v>
      </c>
    </row>
    <row r="237" spans="2:10" ht="15" customHeight="1" x14ac:dyDescent="0.25">
      <c r="B237" s="15">
        <f>ROWS($B$4:B237)</f>
        <v>234</v>
      </c>
      <c r="C237" s="20">
        <f ca="1">IF(ValuesEntered,IF(Amortization[[#This Row],['#]]&lt;=DurationOfLoan,IF(ROW()-ROW(Amortization[[#Headers],[payment
date]])=1,LoanStart,IF(I236&gt;0,EDATE(C236,1),"")),""),"")</f>
        <v>51275</v>
      </c>
      <c r="D237" s="14">
        <f ca="1">IF(ROW()-ROW(Amortization[[#Headers],[opening
balance]])=1,LoanAmount,IF(Amortization[[#This Row],[payment
date]]="",0,INDEX(Amortization[], ROW()-4,8)))</f>
        <v>167461.47099611786</v>
      </c>
      <c r="E237" s="14">
        <f ca="1">IF(ValuesEntered,IF(ROW()-ROW(Amortization[[#Headers],[interest]])=1,-IPMT(InterestRate/12,1,DurationOfLoan-ROWS($C$4:C237)+1,Amortization[[#This Row],[opening
balance]]),IFERROR(-IPMT(InterestRate/12,1,Amortization[[#This Row],['#
remaining]],D238),0)),0)</f>
        <v>1241.4636438508226</v>
      </c>
      <c r="F237" s="14">
        <f ca="1">IFERROR(IF(AND(ValuesEntered,Amortization[[#This Row],[payment
date]]&lt;&gt;""),-PPMT(InterestRate/12,1,DurationOfLoan-ROWS($C$4:C237)+1,Amortization[[#This Row],[opening
balance]]),""),0)</f>
        <v>1932.9851493415238</v>
      </c>
      <c r="G237" s="14">
        <f ca="1">IF(Amortization[[#This Row],[payment
date]]="",0,PropertyTaxAmount)</f>
        <v>375</v>
      </c>
      <c r="H237" s="14">
        <f ca="1">IF(Amortization[[#This Row],[payment
date]]="",0,Amortization[[#This Row],[interest]]+Amortization[[#This Row],[principal]]+Amortization[[#This Row],[property
tax]])</f>
        <v>3549.4487931923463</v>
      </c>
      <c r="I237" s="14">
        <f ca="1">IF(Amortization[[#This Row],[payment
date]]="",0,Amortization[[#This Row],[opening
balance]]-Amortization[[#This Row],[principal]])</f>
        <v>165528.48584677634</v>
      </c>
      <c r="J237" s="18">
        <f ca="1">IF(Amortization[[#This Row],[closing
balance]]&gt;0,LastRow-ROW(),0)</f>
        <v>66</v>
      </c>
    </row>
    <row r="238" spans="2:10" ht="15" customHeight="1" x14ac:dyDescent="0.25">
      <c r="B238" s="15">
        <f>ROWS($B$4:B238)</f>
        <v>235</v>
      </c>
      <c r="C238" s="20">
        <f ca="1">IF(ValuesEntered,IF(Amortization[[#This Row],['#]]&lt;=DurationOfLoan,IF(ROW()-ROW(Amortization[[#Headers],[payment
date]])=1,LoanStart,IF(I237&gt;0,EDATE(C237,1),"")),""),"")</f>
        <v>51306</v>
      </c>
      <c r="D238" s="14">
        <f ca="1">IF(ROW()-ROW(Amortization[[#Headers],[opening
balance]])=1,LoanAmount,IF(Amortization[[#This Row],[payment
date]]="",0,INDEX(Amortization[], ROW()-4,8)))</f>
        <v>165528.48584677634</v>
      </c>
      <c r="E238" s="14">
        <f ca="1">IF(ValuesEntered,IF(ROW()-ROW(Amortization[[#Headers],[interest]])=1,-IPMT(InterestRate/12,1,DurationOfLoan-ROWS($C$4:C238)+1,Amortization[[#This Row],[opening
balance]]),IFERROR(-IPMT(InterestRate/12,1,Amortization[[#This Row],['#
remaining]],D239),0)),0)</f>
        <v>1226.8575248161105</v>
      </c>
      <c r="F238" s="14">
        <f ca="1">IFERROR(IF(AND(ValuesEntered,Amortization[[#This Row],[payment
date]]&lt;&gt;""),-PPMT(InterestRate/12,1,DurationOfLoan-ROWS($C$4:C238)+1,Amortization[[#This Row],[opening
balance]]),""),0)</f>
        <v>1947.4825379615856</v>
      </c>
      <c r="G238" s="14">
        <f ca="1">IF(Amortization[[#This Row],[payment
date]]="",0,PropertyTaxAmount)</f>
        <v>375</v>
      </c>
      <c r="H238" s="14">
        <f ca="1">IF(Amortization[[#This Row],[payment
date]]="",0,Amortization[[#This Row],[interest]]+Amortization[[#This Row],[principal]]+Amortization[[#This Row],[property
tax]])</f>
        <v>3549.3400627776964</v>
      </c>
      <c r="I238" s="14">
        <f ca="1">IF(Amortization[[#This Row],[payment
date]]="",0,Amortization[[#This Row],[opening
balance]]-Amortization[[#This Row],[principal]])</f>
        <v>163581.00330881475</v>
      </c>
      <c r="J238" s="18">
        <f ca="1">IF(Amortization[[#This Row],[closing
balance]]&gt;0,LastRow-ROW(),0)</f>
        <v>65</v>
      </c>
    </row>
    <row r="239" spans="2:10" ht="15" customHeight="1" x14ac:dyDescent="0.25">
      <c r="B239" s="15">
        <f>ROWS($B$4:B239)</f>
        <v>236</v>
      </c>
      <c r="C239" s="20">
        <f ca="1">IF(ValuesEntered,IF(Amortization[[#This Row],['#]]&lt;=DurationOfLoan,IF(ROW()-ROW(Amortization[[#Headers],[payment
date]])=1,LoanStart,IF(I238&gt;0,EDATE(C238,1),"")),""),"")</f>
        <v>51336</v>
      </c>
      <c r="D239" s="14">
        <f ca="1">IF(ROW()-ROW(Amortization[[#Headers],[opening
balance]])=1,LoanAmount,IF(Amortization[[#This Row],[payment
date]]="",0,INDEX(Amortization[], ROW()-4,8)))</f>
        <v>163581.00330881475</v>
      </c>
      <c r="E239" s="14">
        <f ca="1">IF(ValuesEntered,IF(ROW()-ROW(Amortization[[#Headers],[interest]])=1,-IPMT(InterestRate/12,1,DurationOfLoan-ROWS($C$4:C239)+1,Amortization[[#This Row],[opening
balance]]),IFERROR(-IPMT(InterestRate/12,1,Amortization[[#This Row],['#
remaining]],D240),0)),0)</f>
        <v>1212.1418598886385</v>
      </c>
      <c r="F239" s="14">
        <f ca="1">IFERROR(IF(AND(ValuesEntered,Amortization[[#This Row],[payment
date]]&lt;&gt;""),-PPMT(InterestRate/12,1,DurationOfLoan-ROWS($C$4:C239)+1,Amortization[[#This Row],[opening
balance]]),""),0)</f>
        <v>1962.0886569962972</v>
      </c>
      <c r="G239" s="14">
        <f ca="1">IF(Amortization[[#This Row],[payment
date]]="",0,PropertyTaxAmount)</f>
        <v>375</v>
      </c>
      <c r="H239" s="14">
        <f ca="1">IF(Amortization[[#This Row],[payment
date]]="",0,Amortization[[#This Row],[interest]]+Amortization[[#This Row],[principal]]+Amortization[[#This Row],[property
tax]])</f>
        <v>3549.2305168849357</v>
      </c>
      <c r="I239" s="14">
        <f ca="1">IF(Amortization[[#This Row],[payment
date]]="",0,Amortization[[#This Row],[opening
balance]]-Amortization[[#This Row],[principal]])</f>
        <v>161618.91465181846</v>
      </c>
      <c r="J239" s="18">
        <f ca="1">IF(Amortization[[#This Row],[closing
balance]]&gt;0,LastRow-ROW(),0)</f>
        <v>64</v>
      </c>
    </row>
    <row r="240" spans="2:10" ht="15" customHeight="1" x14ac:dyDescent="0.25">
      <c r="B240" s="15">
        <f>ROWS($B$4:B240)</f>
        <v>237</v>
      </c>
      <c r="C240" s="20">
        <f ca="1">IF(ValuesEntered,IF(Amortization[[#This Row],['#]]&lt;=DurationOfLoan,IF(ROW()-ROW(Amortization[[#Headers],[payment
date]])=1,LoanStart,IF(I239&gt;0,EDATE(C239,1),"")),""),"")</f>
        <v>51367</v>
      </c>
      <c r="D240" s="14">
        <f ca="1">IF(ROW()-ROW(Amortization[[#Headers],[opening
balance]])=1,LoanAmount,IF(Amortization[[#This Row],[payment
date]]="",0,INDEX(Amortization[], ROW()-4,8)))</f>
        <v>161618.91465181846</v>
      </c>
      <c r="E240" s="14">
        <f ca="1">IF(ValuesEntered,IF(ROW()-ROW(Amortization[[#Headers],[interest]])=1,-IPMT(InterestRate/12,1,DurationOfLoan-ROWS($C$4:C240)+1,Amortization[[#This Row],[opening
balance]]),IFERROR(-IPMT(InterestRate/12,1,Amortization[[#This Row],['#
remaining]],D241),0)),0)</f>
        <v>1197.3158274742102</v>
      </c>
      <c r="F240" s="14">
        <f ca="1">IFERROR(IF(AND(ValuesEntered,Amortization[[#This Row],[payment
date]]&lt;&gt;""),-PPMT(InterestRate/12,1,DurationOfLoan-ROWS($C$4:C240)+1,Amortization[[#This Row],[opening
balance]]),""),0)</f>
        <v>1976.8043219237693</v>
      </c>
      <c r="G240" s="14">
        <f ca="1">IF(Amortization[[#This Row],[payment
date]]="",0,PropertyTaxAmount)</f>
        <v>375</v>
      </c>
      <c r="H240" s="14">
        <f ca="1">IF(Amortization[[#This Row],[payment
date]]="",0,Amortization[[#This Row],[interest]]+Amortization[[#This Row],[principal]]+Amortization[[#This Row],[property
tax]])</f>
        <v>3549.1201493979797</v>
      </c>
      <c r="I240" s="14">
        <f ca="1">IF(Amortization[[#This Row],[payment
date]]="",0,Amortization[[#This Row],[opening
balance]]-Amortization[[#This Row],[principal]])</f>
        <v>159642.1103298947</v>
      </c>
      <c r="J240" s="18">
        <f ca="1">IF(Amortization[[#This Row],[closing
balance]]&gt;0,LastRow-ROW(),0)</f>
        <v>63</v>
      </c>
    </row>
    <row r="241" spans="2:10" ht="15" customHeight="1" x14ac:dyDescent="0.25">
      <c r="B241" s="15">
        <f>ROWS($B$4:B241)</f>
        <v>238</v>
      </c>
      <c r="C241" s="20">
        <f ca="1">IF(ValuesEntered,IF(Amortization[[#This Row],['#]]&lt;=DurationOfLoan,IF(ROW()-ROW(Amortization[[#Headers],[payment
date]])=1,LoanStart,IF(I240&gt;0,EDATE(C240,1),"")),""),"")</f>
        <v>51398</v>
      </c>
      <c r="D241" s="14">
        <f ca="1">IF(ROW()-ROW(Amortization[[#Headers],[opening
balance]])=1,LoanAmount,IF(Amortization[[#This Row],[payment
date]]="",0,INDEX(Amortization[], ROW()-4,8)))</f>
        <v>159642.1103298947</v>
      </c>
      <c r="E241" s="14">
        <f ca="1">IF(ValuesEntered,IF(ROW()-ROW(Amortization[[#Headers],[interest]])=1,-IPMT(InterestRate/12,1,DurationOfLoan-ROWS($C$4:C241)+1,Amortization[[#This Row],[opening
balance]]),IFERROR(-IPMT(InterestRate/12,1,Amortization[[#This Row],['#
remaining]],D242),0)),0)</f>
        <v>1182.3785998166736</v>
      </c>
      <c r="F241" s="14">
        <f ca="1">IFERROR(IF(AND(ValuesEntered,Amortization[[#This Row],[payment
date]]&lt;&gt;""),-PPMT(InterestRate/12,1,DurationOfLoan-ROWS($C$4:C241)+1,Amortization[[#This Row],[opening
balance]]),""),0)</f>
        <v>1991.6303543381978</v>
      </c>
      <c r="G241" s="14">
        <f ca="1">IF(Amortization[[#This Row],[payment
date]]="",0,PropertyTaxAmount)</f>
        <v>375</v>
      </c>
      <c r="H241" s="14">
        <f ca="1">IF(Amortization[[#This Row],[payment
date]]="",0,Amortization[[#This Row],[interest]]+Amortization[[#This Row],[principal]]+Amortization[[#This Row],[property
tax]])</f>
        <v>3549.0089541548714</v>
      </c>
      <c r="I241" s="14">
        <f ca="1">IF(Amortization[[#This Row],[payment
date]]="",0,Amortization[[#This Row],[opening
balance]]-Amortization[[#This Row],[principal]])</f>
        <v>157650.47997555649</v>
      </c>
      <c r="J241" s="18">
        <f ca="1">IF(Amortization[[#This Row],[closing
balance]]&gt;0,LastRow-ROW(),0)</f>
        <v>62</v>
      </c>
    </row>
    <row r="242" spans="2:10" ht="15" customHeight="1" x14ac:dyDescent="0.25">
      <c r="B242" s="15">
        <f>ROWS($B$4:B242)</f>
        <v>239</v>
      </c>
      <c r="C242" s="20">
        <f ca="1">IF(ValuesEntered,IF(Amortization[[#This Row],['#]]&lt;=DurationOfLoan,IF(ROW()-ROW(Amortization[[#Headers],[payment
date]])=1,LoanStart,IF(I241&gt;0,EDATE(C241,1),"")),""),"")</f>
        <v>51428</v>
      </c>
      <c r="D242" s="14">
        <f ca="1">IF(ROW()-ROW(Amortization[[#Headers],[opening
balance]])=1,LoanAmount,IF(Amortization[[#This Row],[payment
date]]="",0,INDEX(Amortization[], ROW()-4,8)))</f>
        <v>157650.47997555649</v>
      </c>
      <c r="E242" s="14">
        <f ca="1">IF(ValuesEntered,IF(ROW()-ROW(Amortization[[#Headers],[interest]])=1,-IPMT(InterestRate/12,1,DurationOfLoan-ROWS($C$4:C242)+1,Amortization[[#This Row],[opening
balance]]),IFERROR(-IPMT(InterestRate/12,1,Amortization[[#This Row],['#
remaining]],D243),0)),0)</f>
        <v>1167.3293429517055</v>
      </c>
      <c r="F242" s="14">
        <f ca="1">IFERROR(IF(AND(ValuesEntered,Amortization[[#This Row],[payment
date]]&lt;&gt;""),-PPMT(InterestRate/12,1,DurationOfLoan-ROWS($C$4:C242)+1,Amortization[[#This Row],[opening
balance]]),""),0)</f>
        <v>2006.5675819957344</v>
      </c>
      <c r="G242" s="14">
        <f ca="1">IF(Amortization[[#This Row],[payment
date]]="",0,PropertyTaxAmount)</f>
        <v>375</v>
      </c>
      <c r="H242" s="14">
        <f ca="1">IF(Amortization[[#This Row],[payment
date]]="",0,Amortization[[#This Row],[interest]]+Amortization[[#This Row],[principal]]+Amortization[[#This Row],[property
tax]])</f>
        <v>3548.8969249474399</v>
      </c>
      <c r="I242" s="14">
        <f ca="1">IF(Amortization[[#This Row],[payment
date]]="",0,Amortization[[#This Row],[opening
balance]]-Amortization[[#This Row],[principal]])</f>
        <v>155643.91239356075</v>
      </c>
      <c r="J242" s="18">
        <f ca="1">IF(Amortization[[#This Row],[closing
balance]]&gt;0,LastRow-ROW(),0)</f>
        <v>61</v>
      </c>
    </row>
    <row r="243" spans="2:10" ht="15" customHeight="1" x14ac:dyDescent="0.25">
      <c r="B243" s="15">
        <f>ROWS($B$4:B243)</f>
        <v>240</v>
      </c>
      <c r="C243" s="20">
        <f ca="1">IF(ValuesEntered,IF(Amortization[[#This Row],['#]]&lt;=DurationOfLoan,IF(ROW()-ROW(Amortization[[#Headers],[payment
date]])=1,LoanStart,IF(I242&gt;0,EDATE(C242,1),"")),""),"")</f>
        <v>51459</v>
      </c>
      <c r="D243" s="14">
        <f ca="1">IF(ROW()-ROW(Amortization[[#Headers],[opening
balance]])=1,LoanAmount,IF(Amortization[[#This Row],[payment
date]]="",0,INDEX(Amortization[], ROW()-4,8)))</f>
        <v>155643.91239356075</v>
      </c>
      <c r="E243" s="14">
        <f ca="1">IF(ValuesEntered,IF(ROW()-ROW(Amortization[[#Headers],[interest]])=1,-IPMT(InterestRate/12,1,DurationOfLoan-ROWS($C$4:C243)+1,Amortization[[#This Row],[opening
balance]]),IFERROR(-IPMT(InterestRate/12,1,Amortization[[#This Row],['#
remaining]],D244),0)),0)</f>
        <v>1152.1672166602502</v>
      </c>
      <c r="F243" s="14">
        <f ca="1">IFERROR(IF(AND(ValuesEntered,Amortization[[#This Row],[payment
date]]&lt;&gt;""),-PPMT(InterestRate/12,1,DurationOfLoan-ROWS($C$4:C243)+1,Amortization[[#This Row],[opening
balance]]),""),0)</f>
        <v>2021.616838860702</v>
      </c>
      <c r="G243" s="14">
        <f ca="1">IF(Amortization[[#This Row],[payment
date]]="",0,PropertyTaxAmount)</f>
        <v>375</v>
      </c>
      <c r="H243" s="14">
        <f ca="1">IF(Amortization[[#This Row],[payment
date]]="",0,Amortization[[#This Row],[interest]]+Amortization[[#This Row],[principal]]+Amortization[[#This Row],[property
tax]])</f>
        <v>3548.7840555209523</v>
      </c>
      <c r="I243" s="14">
        <f ca="1">IF(Amortization[[#This Row],[payment
date]]="",0,Amortization[[#This Row],[opening
balance]]-Amortization[[#This Row],[principal]])</f>
        <v>153622.29555470005</v>
      </c>
      <c r="J243" s="18">
        <f ca="1">IF(Amortization[[#This Row],[closing
balance]]&gt;0,LastRow-ROW(),0)</f>
        <v>60</v>
      </c>
    </row>
    <row r="244" spans="2:10" ht="15" customHeight="1" x14ac:dyDescent="0.25">
      <c r="B244" s="15">
        <f>ROWS($B$4:B244)</f>
        <v>241</v>
      </c>
      <c r="C244" s="20">
        <f ca="1">IF(ValuesEntered,IF(Amortization[[#This Row],['#]]&lt;=DurationOfLoan,IF(ROW()-ROW(Amortization[[#Headers],[payment
date]])=1,LoanStart,IF(I243&gt;0,EDATE(C243,1),"")),""),"")</f>
        <v>51489</v>
      </c>
      <c r="D244" s="14">
        <f ca="1">IF(ROW()-ROW(Amortization[[#Headers],[opening
balance]])=1,LoanAmount,IF(Amortization[[#This Row],[payment
date]]="",0,INDEX(Amortization[], ROW()-4,8)))</f>
        <v>153622.29555470005</v>
      </c>
      <c r="E244" s="14">
        <f ca="1">IF(ValuesEntered,IF(ROW()-ROW(Amortization[[#Headers],[interest]])=1,-IPMT(InterestRate/12,1,DurationOfLoan-ROWS($C$4:C244)+1,Amortization[[#This Row],[opening
balance]]),IFERROR(-IPMT(InterestRate/12,1,Amortization[[#This Row],['#
remaining]],D245),0)),0)</f>
        <v>1136.891374421609</v>
      </c>
      <c r="F244" s="14">
        <f ca="1">IFERROR(IF(AND(ValuesEntered,Amortization[[#This Row],[payment
date]]&lt;&gt;""),-PPMT(InterestRate/12,1,DurationOfLoan-ROWS($C$4:C244)+1,Amortization[[#This Row],[opening
balance]]),""),0)</f>
        <v>2036.7789651521571</v>
      </c>
      <c r="G244" s="14">
        <f ca="1">IF(Amortization[[#This Row],[payment
date]]="",0,PropertyTaxAmount)</f>
        <v>375</v>
      </c>
      <c r="H244" s="14">
        <f ca="1">IF(Amortization[[#This Row],[payment
date]]="",0,Amortization[[#This Row],[interest]]+Amortization[[#This Row],[principal]]+Amortization[[#This Row],[property
tax]])</f>
        <v>3548.6703395737659</v>
      </c>
      <c r="I244" s="14">
        <f ca="1">IF(Amortization[[#This Row],[payment
date]]="",0,Amortization[[#This Row],[opening
balance]]-Amortization[[#This Row],[principal]])</f>
        <v>151585.51658954789</v>
      </c>
      <c r="J244" s="18">
        <f ca="1">IF(Amortization[[#This Row],[closing
balance]]&gt;0,LastRow-ROW(),0)</f>
        <v>59</v>
      </c>
    </row>
    <row r="245" spans="2:10" ht="15" customHeight="1" x14ac:dyDescent="0.25">
      <c r="B245" s="15">
        <f>ROWS($B$4:B245)</f>
        <v>242</v>
      </c>
      <c r="C245" s="20">
        <f ca="1">IF(ValuesEntered,IF(Amortization[[#This Row],['#]]&lt;=DurationOfLoan,IF(ROW()-ROW(Amortization[[#Headers],[payment
date]])=1,LoanStart,IF(I244&gt;0,EDATE(C244,1),"")),""),"")</f>
        <v>51520</v>
      </c>
      <c r="D245" s="14">
        <f ca="1">IF(ROW()-ROW(Amortization[[#Headers],[opening
balance]])=1,LoanAmount,IF(Amortization[[#This Row],[payment
date]]="",0,INDEX(Amortization[], ROW()-4,8)))</f>
        <v>151585.51658954789</v>
      </c>
      <c r="E245" s="14">
        <f ca="1">IF(ValuesEntered,IF(ROW()-ROW(Amortization[[#Headers],[interest]])=1,-IPMT(InterestRate/12,1,DurationOfLoan-ROWS($C$4:C245)+1,Amortization[[#This Row],[opening
balance]]),IFERROR(-IPMT(InterestRate/12,1,Amortization[[#This Row],['#
remaining]],D246),0)),0)</f>
        <v>1121.5009633661782</v>
      </c>
      <c r="F245" s="14">
        <f ca="1">IFERROR(IF(AND(ValuesEntered,Amortization[[#This Row],[payment
date]]&lt;&gt;""),-PPMT(InterestRate/12,1,DurationOfLoan-ROWS($C$4:C245)+1,Amortization[[#This Row],[opening
balance]]),""),0)</f>
        <v>2052.0548073907989</v>
      </c>
      <c r="G245" s="14">
        <f ca="1">IF(Amortization[[#This Row],[payment
date]]="",0,PropertyTaxAmount)</f>
        <v>375</v>
      </c>
      <c r="H245" s="14">
        <f ca="1">IF(Amortization[[#This Row],[payment
date]]="",0,Amortization[[#This Row],[interest]]+Amortization[[#This Row],[principal]]+Amortization[[#This Row],[property
tax]])</f>
        <v>3548.5557707569769</v>
      </c>
      <c r="I245" s="14">
        <f ca="1">IF(Amortization[[#This Row],[payment
date]]="",0,Amortization[[#This Row],[opening
balance]]-Amortization[[#This Row],[principal]])</f>
        <v>149533.4617821571</v>
      </c>
      <c r="J245" s="18">
        <f ca="1">IF(Amortization[[#This Row],[closing
balance]]&gt;0,LastRow-ROW(),0)</f>
        <v>58</v>
      </c>
    </row>
    <row r="246" spans="2:10" ht="15" customHeight="1" x14ac:dyDescent="0.25">
      <c r="B246" s="15">
        <f>ROWS($B$4:B246)</f>
        <v>243</v>
      </c>
      <c r="C246" s="20">
        <f ca="1">IF(ValuesEntered,IF(Amortization[[#This Row],['#]]&lt;=DurationOfLoan,IF(ROW()-ROW(Amortization[[#Headers],[payment
date]])=1,LoanStart,IF(I245&gt;0,EDATE(C245,1),"")),""),"")</f>
        <v>51551</v>
      </c>
      <c r="D246" s="14">
        <f ca="1">IF(ROW()-ROW(Amortization[[#Headers],[opening
balance]])=1,LoanAmount,IF(Amortization[[#This Row],[payment
date]]="",0,INDEX(Amortization[], ROW()-4,8)))</f>
        <v>149533.4617821571</v>
      </c>
      <c r="E246" s="14">
        <f ca="1">IF(ValuesEntered,IF(ROW()-ROW(Amortization[[#Headers],[interest]])=1,-IPMT(InterestRate/12,1,DurationOfLoan-ROWS($C$4:C246)+1,Amortization[[#This Row],[opening
balance]]),IFERROR(-IPMT(InterestRate/12,1,Amortization[[#This Row],['#
remaining]],D247),0)),0)</f>
        <v>1105.9951242278314</v>
      </c>
      <c r="F246" s="14">
        <f ca="1">IFERROR(IF(AND(ValuesEntered,Amortization[[#This Row],[payment
date]]&lt;&gt;""),-PPMT(InterestRate/12,1,DurationOfLoan-ROWS($C$4:C246)+1,Amortization[[#This Row],[opening
balance]]),""),0)</f>
        <v>2067.4452184462302</v>
      </c>
      <c r="G246" s="14">
        <f ca="1">IF(Amortization[[#This Row],[payment
date]]="",0,PropertyTaxAmount)</f>
        <v>375</v>
      </c>
      <c r="H246" s="14">
        <f ca="1">IF(Amortization[[#This Row],[payment
date]]="",0,Amortization[[#This Row],[interest]]+Amortization[[#This Row],[principal]]+Amortization[[#This Row],[property
tax]])</f>
        <v>3548.4403426740619</v>
      </c>
      <c r="I246" s="14">
        <f ca="1">IF(Amortization[[#This Row],[payment
date]]="",0,Amortization[[#This Row],[opening
balance]]-Amortization[[#This Row],[principal]])</f>
        <v>147466.01656371087</v>
      </c>
      <c r="J246" s="18">
        <f ca="1">IF(Amortization[[#This Row],[closing
balance]]&gt;0,LastRow-ROW(),0)</f>
        <v>57</v>
      </c>
    </row>
    <row r="247" spans="2:10" ht="15" customHeight="1" x14ac:dyDescent="0.25">
      <c r="B247" s="15">
        <f>ROWS($B$4:B247)</f>
        <v>244</v>
      </c>
      <c r="C247" s="20">
        <f ca="1">IF(ValuesEntered,IF(Amortization[[#This Row],['#]]&lt;=DurationOfLoan,IF(ROW()-ROW(Amortization[[#Headers],[payment
date]])=1,LoanStart,IF(I246&gt;0,EDATE(C246,1),"")),""),"")</f>
        <v>51579</v>
      </c>
      <c r="D247" s="14">
        <f ca="1">IF(ROW()-ROW(Amortization[[#Headers],[opening
balance]])=1,LoanAmount,IF(Amortization[[#This Row],[payment
date]]="",0,INDEX(Amortization[], ROW()-4,8)))</f>
        <v>147466.01656371087</v>
      </c>
      <c r="E247" s="14">
        <f ca="1">IF(ValuesEntered,IF(ROW()-ROW(Amortization[[#Headers],[interest]])=1,-IPMT(InterestRate/12,1,DurationOfLoan-ROWS($C$4:C247)+1,Amortization[[#This Row],[opening
balance]]),IFERROR(-IPMT(InterestRate/12,1,Amortization[[#This Row],['#
remaining]],D248),0)),0)</f>
        <v>1090.3729912959473</v>
      </c>
      <c r="F247" s="14">
        <f ca="1">IFERROR(IF(AND(ValuesEntered,Amortization[[#This Row],[payment
date]]&lt;&gt;""),-PPMT(InterestRate/12,1,DurationOfLoan-ROWS($C$4:C247)+1,Amortization[[#This Row],[opening
balance]]),""),0)</f>
        <v>2082.9510575845766</v>
      </c>
      <c r="G247" s="14">
        <f ca="1">IF(Amortization[[#This Row],[payment
date]]="",0,PropertyTaxAmount)</f>
        <v>375</v>
      </c>
      <c r="H247" s="14">
        <f ca="1">IF(Amortization[[#This Row],[payment
date]]="",0,Amortization[[#This Row],[interest]]+Amortization[[#This Row],[principal]]+Amortization[[#This Row],[property
tax]])</f>
        <v>3548.3240488805241</v>
      </c>
      <c r="I247" s="14">
        <f ca="1">IF(Amortization[[#This Row],[payment
date]]="",0,Amortization[[#This Row],[opening
balance]]-Amortization[[#This Row],[principal]])</f>
        <v>145383.0655061263</v>
      </c>
      <c r="J247" s="18">
        <f ca="1">IF(Amortization[[#This Row],[closing
balance]]&gt;0,LastRow-ROW(),0)</f>
        <v>56</v>
      </c>
    </row>
    <row r="248" spans="2:10" ht="15" customHeight="1" x14ac:dyDescent="0.25">
      <c r="B248" s="15">
        <f>ROWS($B$4:B248)</f>
        <v>245</v>
      </c>
      <c r="C248" s="20">
        <f ca="1">IF(ValuesEntered,IF(Amortization[[#This Row],['#]]&lt;=DurationOfLoan,IF(ROW()-ROW(Amortization[[#Headers],[payment
date]])=1,LoanStart,IF(I247&gt;0,EDATE(C247,1),"")),""),"")</f>
        <v>51610</v>
      </c>
      <c r="D248" s="14">
        <f ca="1">IF(ROW()-ROW(Amortization[[#Headers],[opening
balance]])=1,LoanAmount,IF(Amortization[[#This Row],[payment
date]]="",0,INDEX(Amortization[], ROW()-4,8)))</f>
        <v>145383.0655061263</v>
      </c>
      <c r="E248" s="14">
        <f ca="1">IF(ValuesEntered,IF(ROW()-ROW(Amortization[[#Headers],[interest]])=1,-IPMT(InterestRate/12,1,DurationOfLoan-ROWS($C$4:C248)+1,Amortization[[#This Row],[opening
balance]]),IFERROR(-IPMT(InterestRate/12,1,Amortization[[#This Row],['#
remaining]],D249),0)),0)</f>
        <v>1074.6336923670735</v>
      </c>
      <c r="F248" s="14">
        <f ca="1">IFERROR(IF(AND(ValuesEntered,Amortization[[#This Row],[payment
date]]&lt;&gt;""),-PPMT(InterestRate/12,1,DurationOfLoan-ROWS($C$4:C248)+1,Amortization[[#This Row],[opening
balance]]),""),0)</f>
        <v>2098.5731905164607</v>
      </c>
      <c r="G248" s="14">
        <f ca="1">IF(Amortization[[#This Row],[payment
date]]="",0,PropertyTaxAmount)</f>
        <v>375</v>
      </c>
      <c r="H248" s="14">
        <f ca="1">IF(Amortization[[#This Row],[payment
date]]="",0,Amortization[[#This Row],[interest]]+Amortization[[#This Row],[principal]]+Amortization[[#This Row],[property
tax]])</f>
        <v>3548.2068828835345</v>
      </c>
      <c r="I248" s="14">
        <f ca="1">IF(Amortization[[#This Row],[payment
date]]="",0,Amortization[[#This Row],[opening
balance]]-Amortization[[#This Row],[principal]])</f>
        <v>143284.49231560982</v>
      </c>
      <c r="J248" s="18">
        <f ca="1">IF(Amortization[[#This Row],[closing
balance]]&gt;0,LastRow-ROW(),0)</f>
        <v>55</v>
      </c>
    </row>
    <row r="249" spans="2:10" ht="15" customHeight="1" x14ac:dyDescent="0.25">
      <c r="B249" s="15">
        <f>ROWS($B$4:B249)</f>
        <v>246</v>
      </c>
      <c r="C249" s="20">
        <f ca="1">IF(ValuesEntered,IF(Amortization[[#This Row],['#]]&lt;=DurationOfLoan,IF(ROW()-ROW(Amortization[[#Headers],[payment
date]])=1,LoanStart,IF(I248&gt;0,EDATE(C248,1),"")),""),"")</f>
        <v>51640</v>
      </c>
      <c r="D249" s="14">
        <f ca="1">IF(ROW()-ROW(Amortization[[#Headers],[opening
balance]])=1,LoanAmount,IF(Amortization[[#This Row],[payment
date]]="",0,INDEX(Amortization[], ROW()-4,8)))</f>
        <v>143284.49231560982</v>
      </c>
      <c r="E249" s="14">
        <f ca="1">IF(ValuesEntered,IF(ROW()-ROW(Amortization[[#Headers],[interest]])=1,-IPMT(InterestRate/12,1,DurationOfLoan-ROWS($C$4:C249)+1,Amortization[[#This Row],[opening
balance]]),IFERROR(-IPMT(InterestRate/12,1,Amortization[[#This Row],['#
remaining]],D250),0)),0)</f>
        <v>1058.7763486962338</v>
      </c>
      <c r="F249" s="14">
        <f ca="1">IFERROR(IF(AND(ValuesEntered,Amortization[[#This Row],[payment
date]]&lt;&gt;""),-PPMT(InterestRate/12,1,DurationOfLoan-ROWS($C$4:C249)+1,Amortization[[#This Row],[opening
balance]]),""),0)</f>
        <v>2114.312489445334</v>
      </c>
      <c r="G249" s="14">
        <f ca="1">IF(Amortization[[#This Row],[payment
date]]="",0,PropertyTaxAmount)</f>
        <v>375</v>
      </c>
      <c r="H249" s="14">
        <f ca="1">IF(Amortization[[#This Row],[payment
date]]="",0,Amortization[[#This Row],[interest]]+Amortization[[#This Row],[principal]]+Amortization[[#This Row],[property
tax]])</f>
        <v>3548.088838141568</v>
      </c>
      <c r="I249" s="14">
        <f ca="1">IF(Amortization[[#This Row],[payment
date]]="",0,Amortization[[#This Row],[opening
balance]]-Amortization[[#This Row],[principal]])</f>
        <v>141170.1798261645</v>
      </c>
      <c r="J249" s="18">
        <f ca="1">IF(Amortization[[#This Row],[closing
balance]]&gt;0,LastRow-ROW(),0)</f>
        <v>54</v>
      </c>
    </row>
    <row r="250" spans="2:10" ht="15" customHeight="1" x14ac:dyDescent="0.25">
      <c r="B250" s="15">
        <f>ROWS($B$4:B250)</f>
        <v>247</v>
      </c>
      <c r="C250" s="20">
        <f ca="1">IF(ValuesEntered,IF(Amortization[[#This Row],['#]]&lt;=DurationOfLoan,IF(ROW()-ROW(Amortization[[#Headers],[payment
date]])=1,LoanStart,IF(I249&gt;0,EDATE(C249,1),"")),""),"")</f>
        <v>51671</v>
      </c>
      <c r="D250" s="14">
        <f ca="1">IF(ROW()-ROW(Amortization[[#Headers],[opening
balance]])=1,LoanAmount,IF(Amortization[[#This Row],[payment
date]]="",0,INDEX(Amortization[], ROW()-4,8)))</f>
        <v>141170.1798261645</v>
      </c>
      <c r="E250" s="14">
        <f ca="1">IF(ValuesEntered,IF(ROW()-ROW(Amortization[[#Headers],[interest]])=1,-IPMT(InterestRate/12,1,DurationOfLoan-ROWS($C$4:C250)+1,Amortization[[#This Row],[opening
balance]]),IFERROR(-IPMT(InterestRate/12,1,Amortization[[#This Row],['#
remaining]],D251),0)),0)</f>
        <v>1042.8000749478624</v>
      </c>
      <c r="F250" s="14">
        <f ca="1">IFERROR(IF(AND(ValuesEntered,Amortization[[#This Row],[payment
date]]&lt;&gt;""),-PPMT(InterestRate/12,1,DurationOfLoan-ROWS($C$4:C250)+1,Amortization[[#This Row],[opening
balance]]),""),0)</f>
        <v>2130.1698331161742</v>
      </c>
      <c r="G250" s="14">
        <f ca="1">IF(Amortization[[#This Row],[payment
date]]="",0,PropertyTaxAmount)</f>
        <v>375</v>
      </c>
      <c r="H250" s="14">
        <f ca="1">IF(Amortization[[#This Row],[payment
date]]="",0,Amortization[[#This Row],[interest]]+Amortization[[#This Row],[principal]]+Amortization[[#This Row],[property
tax]])</f>
        <v>3547.9699080640366</v>
      </c>
      <c r="I250" s="14">
        <f ca="1">IF(Amortization[[#This Row],[payment
date]]="",0,Amortization[[#This Row],[opening
balance]]-Amortization[[#This Row],[principal]])</f>
        <v>139040.00999304833</v>
      </c>
      <c r="J250" s="18">
        <f ca="1">IF(Amortization[[#This Row],[closing
balance]]&gt;0,LastRow-ROW(),0)</f>
        <v>53</v>
      </c>
    </row>
    <row r="251" spans="2:10" ht="15" customHeight="1" x14ac:dyDescent="0.25">
      <c r="B251" s="15">
        <f>ROWS($B$4:B251)</f>
        <v>248</v>
      </c>
      <c r="C251" s="20">
        <f ca="1">IF(ValuesEntered,IF(Amortization[[#This Row],['#]]&lt;=DurationOfLoan,IF(ROW()-ROW(Amortization[[#Headers],[payment
date]])=1,LoanStart,IF(I250&gt;0,EDATE(C250,1),"")),""),"")</f>
        <v>51701</v>
      </c>
      <c r="D251" s="14">
        <f ca="1">IF(ROW()-ROW(Amortization[[#Headers],[opening
balance]])=1,LoanAmount,IF(Amortization[[#This Row],[payment
date]]="",0,INDEX(Amortization[], ROW()-4,8)))</f>
        <v>139040.00999304833</v>
      </c>
      <c r="E251" s="14">
        <f ca="1">IF(ValuesEntered,IF(ROW()-ROW(Amortization[[#Headers],[interest]])=1,-IPMT(InterestRate/12,1,DurationOfLoan-ROWS($C$4:C251)+1,Amortization[[#This Row],[opening
balance]]),IFERROR(-IPMT(InterestRate/12,1,Amortization[[#This Row],['#
remaining]],D252),0)),0)</f>
        <v>1026.7039791463783</v>
      </c>
      <c r="F251" s="14">
        <f ca="1">IFERROR(IF(AND(ValuesEntered,Amortization[[#This Row],[payment
date]]&lt;&gt;""),-PPMT(InterestRate/12,1,DurationOfLoan-ROWS($C$4:C251)+1,Amortization[[#This Row],[opening
balance]]),""),0)</f>
        <v>2146.1461068645458</v>
      </c>
      <c r="G251" s="14">
        <f ca="1">IF(Amortization[[#This Row],[payment
date]]="",0,PropertyTaxAmount)</f>
        <v>375</v>
      </c>
      <c r="H251" s="14">
        <f ca="1">IF(Amortization[[#This Row],[payment
date]]="",0,Amortization[[#This Row],[interest]]+Amortization[[#This Row],[principal]]+Amortization[[#This Row],[property
tax]])</f>
        <v>3547.8500860109243</v>
      </c>
      <c r="I251" s="14">
        <f ca="1">IF(Amortization[[#This Row],[payment
date]]="",0,Amortization[[#This Row],[opening
balance]]-Amortization[[#This Row],[principal]])</f>
        <v>136893.86388618377</v>
      </c>
      <c r="J251" s="18">
        <f ca="1">IF(Amortization[[#This Row],[closing
balance]]&gt;0,LastRow-ROW(),0)</f>
        <v>52</v>
      </c>
    </row>
    <row r="252" spans="2:10" ht="15" customHeight="1" x14ac:dyDescent="0.25">
      <c r="B252" s="15">
        <f>ROWS($B$4:B252)</f>
        <v>249</v>
      </c>
      <c r="C252" s="20">
        <f ca="1">IF(ValuesEntered,IF(Amortization[[#This Row],['#]]&lt;=DurationOfLoan,IF(ROW()-ROW(Amortization[[#Headers],[payment
date]])=1,LoanStart,IF(I251&gt;0,EDATE(C251,1),"")),""),"")</f>
        <v>51732</v>
      </c>
      <c r="D252" s="14">
        <f ca="1">IF(ROW()-ROW(Amortization[[#Headers],[opening
balance]])=1,LoanAmount,IF(Amortization[[#This Row],[payment
date]]="",0,INDEX(Amortization[], ROW()-4,8)))</f>
        <v>136893.86388618377</v>
      </c>
      <c r="E252" s="14">
        <f ca="1">IF(ValuesEntered,IF(ROW()-ROW(Amortization[[#Headers],[interest]])=1,-IPMT(InterestRate/12,1,DurationOfLoan-ROWS($C$4:C252)+1,Amortization[[#This Row],[opening
balance]]),IFERROR(-IPMT(InterestRate/12,1,Amortization[[#This Row],['#
remaining]],D253),0)),0)</f>
        <v>1010.487162626383</v>
      </c>
      <c r="F252" s="14">
        <f ca="1">IFERROR(IF(AND(ValuesEntered,Amortization[[#This Row],[payment
date]]&lt;&gt;""),-PPMT(InterestRate/12,1,DurationOfLoan-ROWS($C$4:C252)+1,Amortization[[#This Row],[opening
balance]]),""),0)</f>
        <v>2162.2422026660292</v>
      </c>
      <c r="G252" s="14">
        <f ca="1">IF(Amortization[[#This Row],[payment
date]]="",0,PropertyTaxAmount)</f>
        <v>375</v>
      </c>
      <c r="H252" s="14">
        <f ca="1">IF(Amortization[[#This Row],[payment
date]]="",0,Amortization[[#This Row],[interest]]+Amortization[[#This Row],[principal]]+Amortization[[#This Row],[property
tax]])</f>
        <v>3547.7293652924122</v>
      </c>
      <c r="I252" s="14">
        <f ca="1">IF(Amortization[[#This Row],[payment
date]]="",0,Amortization[[#This Row],[opening
balance]]-Amortization[[#This Row],[principal]])</f>
        <v>134731.62168351773</v>
      </c>
      <c r="J252" s="18">
        <f ca="1">IF(Amortization[[#This Row],[closing
balance]]&gt;0,LastRow-ROW(),0)</f>
        <v>51</v>
      </c>
    </row>
    <row r="253" spans="2:10" ht="15" customHeight="1" x14ac:dyDescent="0.25">
      <c r="B253" s="15">
        <f>ROWS($B$4:B253)</f>
        <v>250</v>
      </c>
      <c r="C253" s="20">
        <f ca="1">IF(ValuesEntered,IF(Amortization[[#This Row],['#]]&lt;=DurationOfLoan,IF(ROW()-ROW(Amortization[[#Headers],[payment
date]])=1,LoanStart,IF(I252&gt;0,EDATE(C252,1),"")),""),"")</f>
        <v>51763</v>
      </c>
      <c r="D253" s="14">
        <f ca="1">IF(ROW()-ROW(Amortization[[#Headers],[opening
balance]])=1,LoanAmount,IF(Amortization[[#This Row],[payment
date]]="",0,INDEX(Amortization[], ROW()-4,8)))</f>
        <v>134731.62168351773</v>
      </c>
      <c r="E253" s="14">
        <f ca="1">IF(ValuesEntered,IF(ROW()-ROW(Amortization[[#Headers],[interest]])=1,-IPMT(InterestRate/12,1,DurationOfLoan-ROWS($C$4:C253)+1,Amortization[[#This Row],[opening
balance]]),IFERROR(-IPMT(InterestRate/12,1,Amortization[[#This Row],['#
remaining]],D254),0)),0)</f>
        <v>994.14871998248771</v>
      </c>
      <c r="F253" s="14">
        <f ca="1">IFERROR(IF(AND(ValuesEntered,Amortization[[#This Row],[payment
date]]&lt;&gt;""),-PPMT(InterestRate/12,1,DurationOfLoan-ROWS($C$4:C253)+1,Amortization[[#This Row],[opening
balance]]),""),0)</f>
        <v>2178.4590191860243</v>
      </c>
      <c r="G253" s="14">
        <f ca="1">IF(Amortization[[#This Row],[payment
date]]="",0,PropertyTaxAmount)</f>
        <v>375</v>
      </c>
      <c r="H253" s="14">
        <f ca="1">IF(Amortization[[#This Row],[payment
date]]="",0,Amortization[[#This Row],[interest]]+Amortization[[#This Row],[principal]]+Amortization[[#This Row],[property
tax]])</f>
        <v>3547.6077391685121</v>
      </c>
      <c r="I253" s="14">
        <f ca="1">IF(Amortization[[#This Row],[payment
date]]="",0,Amortization[[#This Row],[opening
balance]]-Amortization[[#This Row],[principal]])</f>
        <v>132553.1626643317</v>
      </c>
      <c r="J253" s="18">
        <f ca="1">IF(Amortization[[#This Row],[closing
balance]]&gt;0,LastRow-ROW(),0)</f>
        <v>50</v>
      </c>
    </row>
    <row r="254" spans="2:10" ht="15" customHeight="1" x14ac:dyDescent="0.25">
      <c r="B254" s="15">
        <f>ROWS($B$4:B254)</f>
        <v>251</v>
      </c>
      <c r="C254" s="20">
        <f ca="1">IF(ValuesEntered,IF(Amortization[[#This Row],['#]]&lt;=DurationOfLoan,IF(ROW()-ROW(Amortization[[#Headers],[payment
date]])=1,LoanStart,IF(I253&gt;0,EDATE(C253,1),"")),""),"")</f>
        <v>51793</v>
      </c>
      <c r="D254" s="14">
        <f ca="1">IF(ROW()-ROW(Amortization[[#Headers],[opening
balance]])=1,LoanAmount,IF(Amortization[[#This Row],[payment
date]]="",0,INDEX(Amortization[], ROW()-4,8)))</f>
        <v>132553.1626643317</v>
      </c>
      <c r="E254" s="14">
        <f ca="1">IF(ValuesEntered,IF(ROW()-ROW(Amortization[[#Headers],[interest]])=1,-IPMT(InterestRate/12,1,DurationOfLoan-ROWS($C$4:C254)+1,Amortization[[#This Row],[opening
balance]]),IFERROR(-IPMT(InterestRate/12,1,Amortization[[#This Row],['#
remaining]],D255),0)),0)</f>
        <v>977.6877390187633</v>
      </c>
      <c r="F254" s="14">
        <f ca="1">IFERROR(IF(AND(ValuesEntered,Amortization[[#This Row],[payment
date]]&lt;&gt;""),-PPMT(InterestRate/12,1,DurationOfLoan-ROWS($C$4:C254)+1,Amortization[[#This Row],[opening
balance]]),""),0)</f>
        <v>2194.7974618299199</v>
      </c>
      <c r="G254" s="14">
        <f ca="1">IF(Amortization[[#This Row],[payment
date]]="",0,PropertyTaxAmount)</f>
        <v>375</v>
      </c>
      <c r="H254" s="14">
        <f ca="1">IF(Amortization[[#This Row],[payment
date]]="",0,Amortization[[#This Row],[interest]]+Amortization[[#This Row],[principal]]+Amortization[[#This Row],[property
tax]])</f>
        <v>3547.4852008486832</v>
      </c>
      <c r="I254" s="14">
        <f ca="1">IF(Amortization[[#This Row],[payment
date]]="",0,Amortization[[#This Row],[opening
balance]]-Amortization[[#This Row],[principal]])</f>
        <v>130358.36520250178</v>
      </c>
      <c r="J254" s="18">
        <f ca="1">IF(Amortization[[#This Row],[closing
balance]]&gt;0,LastRow-ROW(),0)</f>
        <v>49</v>
      </c>
    </row>
    <row r="255" spans="2:10" ht="15" customHeight="1" x14ac:dyDescent="0.25">
      <c r="B255" s="15">
        <f>ROWS($B$4:B255)</f>
        <v>252</v>
      </c>
      <c r="C255" s="20">
        <f ca="1">IF(ValuesEntered,IF(Amortization[[#This Row],['#]]&lt;=DurationOfLoan,IF(ROW()-ROW(Amortization[[#Headers],[payment
date]])=1,LoanStart,IF(I254&gt;0,EDATE(C254,1),"")),""),"")</f>
        <v>51824</v>
      </c>
      <c r="D255" s="14">
        <f ca="1">IF(ROW()-ROW(Amortization[[#Headers],[opening
balance]])=1,LoanAmount,IF(Amortization[[#This Row],[payment
date]]="",0,INDEX(Amortization[], ROW()-4,8)))</f>
        <v>130358.36520250178</v>
      </c>
      <c r="E255" s="14">
        <f ca="1">IF(ValuesEntered,IF(ROW()-ROW(Amortization[[#Headers],[interest]])=1,-IPMT(InterestRate/12,1,DurationOfLoan-ROWS($C$4:C255)+1,Amortization[[#This Row],[opening
balance]]),IFERROR(-IPMT(InterestRate/12,1,Amortization[[#This Row],['#
remaining]],D256),0)),0)</f>
        <v>961.10330069781105</v>
      </c>
      <c r="F255" s="14">
        <f ca="1">IFERROR(IF(AND(ValuesEntered,Amortization[[#This Row],[payment
date]]&lt;&gt;""),-PPMT(InterestRate/12,1,DurationOfLoan-ROWS($C$4:C255)+1,Amortization[[#This Row],[opening
balance]]),""),0)</f>
        <v>2211.258442793644</v>
      </c>
      <c r="G255" s="14">
        <f ca="1">IF(Amortization[[#This Row],[payment
date]]="",0,PropertyTaxAmount)</f>
        <v>375</v>
      </c>
      <c r="H255" s="14">
        <f ca="1">IF(Amortization[[#This Row],[payment
date]]="",0,Amortization[[#This Row],[interest]]+Amortization[[#This Row],[principal]]+Amortization[[#This Row],[property
tax]])</f>
        <v>3547.3617434914549</v>
      </c>
      <c r="I255" s="14">
        <f ca="1">IF(Amortization[[#This Row],[payment
date]]="",0,Amortization[[#This Row],[opening
balance]]-Amortization[[#This Row],[principal]])</f>
        <v>128147.10675970814</v>
      </c>
      <c r="J255" s="18">
        <f ca="1">IF(Amortization[[#This Row],[closing
balance]]&gt;0,LastRow-ROW(),0)</f>
        <v>48</v>
      </c>
    </row>
    <row r="256" spans="2:10" ht="15" customHeight="1" x14ac:dyDescent="0.25">
      <c r="B256" s="15">
        <f>ROWS($B$4:B256)</f>
        <v>253</v>
      </c>
      <c r="C256" s="20">
        <f ca="1">IF(ValuesEntered,IF(Amortization[[#This Row],['#]]&lt;=DurationOfLoan,IF(ROW()-ROW(Amortization[[#Headers],[payment
date]])=1,LoanStart,IF(I255&gt;0,EDATE(C255,1),"")),""),"")</f>
        <v>51854</v>
      </c>
      <c r="D256" s="14">
        <f ca="1">IF(ROW()-ROW(Amortization[[#Headers],[opening
balance]])=1,LoanAmount,IF(Amortization[[#This Row],[payment
date]]="",0,INDEX(Amortization[], ROW()-4,8)))</f>
        <v>128147.10675970814</v>
      </c>
      <c r="E256" s="14">
        <f ca="1">IF(ValuesEntered,IF(ROW()-ROW(Amortization[[#Headers],[interest]])=1,-IPMT(InterestRate/12,1,DurationOfLoan-ROWS($C$4:C256)+1,Amortization[[#This Row],[opening
balance]]),IFERROR(-IPMT(InterestRate/12,1,Amortization[[#This Row],['#
remaining]],D257),0)),0)</f>
        <v>944.39447908945158</v>
      </c>
      <c r="F256" s="14">
        <f ca="1">IFERROR(IF(AND(ValuesEntered,Amortization[[#This Row],[payment
date]]&lt;&gt;""),-PPMT(InterestRate/12,1,DurationOfLoan-ROWS($C$4:C256)+1,Amortization[[#This Row],[opening
balance]]),""),0)</f>
        <v>2227.8428811145968</v>
      </c>
      <c r="G256" s="14">
        <f ca="1">IF(Amortization[[#This Row],[payment
date]]="",0,PropertyTaxAmount)</f>
        <v>375</v>
      </c>
      <c r="H256" s="14">
        <f ca="1">IF(Amortization[[#This Row],[payment
date]]="",0,Amortization[[#This Row],[interest]]+Amortization[[#This Row],[principal]]+Amortization[[#This Row],[property
tax]])</f>
        <v>3547.2373602040484</v>
      </c>
      <c r="I256" s="14">
        <f ca="1">IF(Amortization[[#This Row],[payment
date]]="",0,Amortization[[#This Row],[opening
balance]]-Amortization[[#This Row],[principal]])</f>
        <v>125919.26387859354</v>
      </c>
      <c r="J256" s="18">
        <f ca="1">IF(Amortization[[#This Row],[closing
balance]]&gt;0,LastRow-ROW(),0)</f>
        <v>47</v>
      </c>
    </row>
    <row r="257" spans="2:10" ht="15" customHeight="1" x14ac:dyDescent="0.25">
      <c r="B257" s="15">
        <f>ROWS($B$4:B257)</f>
        <v>254</v>
      </c>
      <c r="C257" s="20">
        <f ca="1">IF(ValuesEntered,IF(Amortization[[#This Row],['#]]&lt;=DurationOfLoan,IF(ROW()-ROW(Amortization[[#Headers],[payment
date]])=1,LoanStart,IF(I256&gt;0,EDATE(C256,1),"")),""),"")</f>
        <v>51885</v>
      </c>
      <c r="D257" s="14">
        <f ca="1">IF(ROW()-ROW(Amortization[[#Headers],[opening
balance]])=1,LoanAmount,IF(Amortization[[#This Row],[payment
date]]="",0,INDEX(Amortization[], ROW()-4,8)))</f>
        <v>125919.26387859354</v>
      </c>
      <c r="E257" s="14">
        <f ca="1">IF(ValuesEntered,IF(ROW()-ROW(Amortization[[#Headers],[interest]])=1,-IPMT(InterestRate/12,1,DurationOfLoan-ROWS($C$4:C257)+1,Amortization[[#This Row],[opening
balance]]),IFERROR(-IPMT(InterestRate/12,1,Amortization[[#This Row],['#
remaining]],D258),0)),0)</f>
        <v>927.56034131902948</v>
      </c>
      <c r="F257" s="14">
        <f ca="1">IFERROR(IF(AND(ValuesEntered,Amortization[[#This Row],[payment
date]]&lt;&gt;""),-PPMT(InterestRate/12,1,DurationOfLoan-ROWS($C$4:C257)+1,Amortization[[#This Row],[opening
balance]]),""),0)</f>
        <v>2244.5517027229557</v>
      </c>
      <c r="G257" s="14">
        <f ca="1">IF(Amortization[[#This Row],[payment
date]]="",0,PropertyTaxAmount)</f>
        <v>375</v>
      </c>
      <c r="H257" s="14">
        <f ca="1">IF(Amortization[[#This Row],[payment
date]]="",0,Amortization[[#This Row],[interest]]+Amortization[[#This Row],[principal]]+Amortization[[#This Row],[property
tax]])</f>
        <v>3547.1120440419854</v>
      </c>
      <c r="I257" s="14">
        <f ca="1">IF(Amortization[[#This Row],[payment
date]]="",0,Amortization[[#This Row],[opening
balance]]-Amortization[[#This Row],[principal]])</f>
        <v>123674.71217587059</v>
      </c>
      <c r="J257" s="18">
        <f ca="1">IF(Amortization[[#This Row],[closing
balance]]&gt;0,LastRow-ROW(),0)</f>
        <v>46</v>
      </c>
    </row>
    <row r="258" spans="2:10" ht="15" customHeight="1" x14ac:dyDescent="0.25">
      <c r="B258" s="15">
        <f>ROWS($B$4:B258)</f>
        <v>255</v>
      </c>
      <c r="C258" s="20">
        <f ca="1">IF(ValuesEntered,IF(Amortization[[#This Row],['#]]&lt;=DurationOfLoan,IF(ROW()-ROW(Amortization[[#Headers],[payment
date]])=1,LoanStart,IF(I257&gt;0,EDATE(C257,1),"")),""),"")</f>
        <v>51916</v>
      </c>
      <c r="D258" s="14">
        <f ca="1">IF(ROW()-ROW(Amortization[[#Headers],[opening
balance]])=1,LoanAmount,IF(Amortization[[#This Row],[payment
date]]="",0,INDEX(Amortization[], ROW()-4,8)))</f>
        <v>123674.71217587059</v>
      </c>
      <c r="E258" s="14">
        <f ca="1">IF(ValuesEntered,IF(ROW()-ROW(Amortization[[#Headers],[interest]])=1,-IPMT(InterestRate/12,1,DurationOfLoan-ROWS($C$4:C258)+1,Amortization[[#This Row],[opening
balance]]),IFERROR(-IPMT(InterestRate/12,1,Amortization[[#This Row],['#
remaining]],D259),0)),0)</f>
        <v>910.59994751532906</v>
      </c>
      <c r="F258" s="14">
        <f ca="1">IFERROR(IF(AND(ValuesEntered,Amortization[[#This Row],[payment
date]]&lt;&gt;""),-PPMT(InterestRate/12,1,DurationOfLoan-ROWS($C$4:C258)+1,Amortization[[#This Row],[opening
balance]]),""),0)</f>
        <v>2261.3858404933785</v>
      </c>
      <c r="G258" s="14">
        <f ca="1">IF(Amortization[[#This Row],[payment
date]]="",0,PropertyTaxAmount)</f>
        <v>375</v>
      </c>
      <c r="H258" s="14">
        <f ca="1">IF(Amortization[[#This Row],[payment
date]]="",0,Amortization[[#This Row],[interest]]+Amortization[[#This Row],[principal]]+Amortization[[#This Row],[property
tax]])</f>
        <v>3546.9857880087075</v>
      </c>
      <c r="I258" s="14">
        <f ca="1">IF(Amortization[[#This Row],[payment
date]]="",0,Amortization[[#This Row],[opening
balance]]-Amortization[[#This Row],[principal]])</f>
        <v>121413.32633537721</v>
      </c>
      <c r="J258" s="18">
        <f ca="1">IF(Amortization[[#This Row],[closing
balance]]&gt;0,LastRow-ROW(),0)</f>
        <v>45</v>
      </c>
    </row>
    <row r="259" spans="2:10" ht="15" customHeight="1" x14ac:dyDescent="0.25">
      <c r="B259" s="15">
        <f>ROWS($B$4:B259)</f>
        <v>256</v>
      </c>
      <c r="C259" s="20">
        <f ca="1">IF(ValuesEntered,IF(Amortization[[#This Row],['#]]&lt;=DurationOfLoan,IF(ROW()-ROW(Amortization[[#Headers],[payment
date]])=1,LoanStart,IF(I258&gt;0,EDATE(C258,1),"")),""),"")</f>
        <v>51944</v>
      </c>
      <c r="D259" s="14">
        <f ca="1">IF(ROW()-ROW(Amortization[[#Headers],[opening
balance]])=1,LoanAmount,IF(Amortization[[#This Row],[payment
date]]="",0,INDEX(Amortization[], ROW()-4,8)))</f>
        <v>121413.32633537721</v>
      </c>
      <c r="E259" s="14">
        <f ca="1">IF(ValuesEntered,IF(ROW()-ROW(Amortization[[#Headers],[interest]])=1,-IPMT(InterestRate/12,1,DurationOfLoan-ROWS($C$4:C259)+1,Amortization[[#This Row],[opening
balance]]),IFERROR(-IPMT(InterestRate/12,1,Amortization[[#This Row],['#
remaining]],D260),0)),0)</f>
        <v>893.51235075810098</v>
      </c>
      <c r="F259" s="14">
        <f ca="1">IFERROR(IF(AND(ValuesEntered,Amortization[[#This Row],[payment
date]]&lt;&gt;""),-PPMT(InterestRate/12,1,DurationOfLoan-ROWS($C$4:C259)+1,Amortization[[#This Row],[opening
balance]]),""),0)</f>
        <v>2278.3462342970784</v>
      </c>
      <c r="G259" s="14">
        <f ca="1">IF(Amortization[[#This Row],[payment
date]]="",0,PropertyTaxAmount)</f>
        <v>375</v>
      </c>
      <c r="H259" s="14">
        <f ca="1">IF(Amortization[[#This Row],[payment
date]]="",0,Amortization[[#This Row],[interest]]+Amortization[[#This Row],[principal]]+Amortization[[#This Row],[property
tax]])</f>
        <v>3546.8585850551794</v>
      </c>
      <c r="I259" s="14">
        <f ca="1">IF(Amortization[[#This Row],[payment
date]]="",0,Amortization[[#This Row],[opening
balance]]-Amortization[[#This Row],[principal]])</f>
        <v>119134.98010108013</v>
      </c>
      <c r="J259" s="18">
        <f ca="1">IF(Amortization[[#This Row],[closing
balance]]&gt;0,LastRow-ROW(),0)</f>
        <v>44</v>
      </c>
    </row>
    <row r="260" spans="2:10" ht="15" customHeight="1" x14ac:dyDescent="0.25">
      <c r="B260" s="15">
        <f>ROWS($B$4:B260)</f>
        <v>257</v>
      </c>
      <c r="C260" s="20">
        <f ca="1">IF(ValuesEntered,IF(Amortization[[#This Row],['#]]&lt;=DurationOfLoan,IF(ROW()-ROW(Amortization[[#Headers],[payment
date]])=1,LoanStart,IF(I259&gt;0,EDATE(C259,1),"")),""),"")</f>
        <v>51975</v>
      </c>
      <c r="D260" s="14">
        <f ca="1">IF(ROW()-ROW(Amortization[[#Headers],[opening
balance]])=1,LoanAmount,IF(Amortization[[#This Row],[payment
date]]="",0,INDEX(Amortization[], ROW()-4,8)))</f>
        <v>119134.98010108013</v>
      </c>
      <c r="E260" s="14">
        <f ca="1">IF(ValuesEntered,IF(ROW()-ROW(Amortization[[#Headers],[interest]])=1,-IPMT(InterestRate/12,1,DurationOfLoan-ROWS($C$4:C260)+1,Amortization[[#This Row],[opening
balance]]),IFERROR(-IPMT(InterestRate/12,1,Amortization[[#This Row],['#
remaining]],D261),0)),0)</f>
        <v>876.29659702519359</v>
      </c>
      <c r="F260" s="14">
        <f ca="1">IFERROR(IF(AND(ValuesEntered,Amortization[[#This Row],[payment
date]]&lt;&gt;""),-PPMT(InterestRate/12,1,DurationOfLoan-ROWS($C$4:C260)+1,Amortization[[#This Row],[opening
balance]]),""),0)</f>
        <v>2295.4338310543067</v>
      </c>
      <c r="G260" s="14">
        <f ca="1">IF(Amortization[[#This Row],[payment
date]]="",0,PropertyTaxAmount)</f>
        <v>375</v>
      </c>
      <c r="H260" s="14">
        <f ca="1">IF(Amortization[[#This Row],[payment
date]]="",0,Amortization[[#This Row],[interest]]+Amortization[[#This Row],[principal]]+Amortization[[#This Row],[property
tax]])</f>
        <v>3546.7304280795001</v>
      </c>
      <c r="I260" s="14">
        <f ca="1">IF(Amortization[[#This Row],[payment
date]]="",0,Amortization[[#This Row],[opening
balance]]-Amortization[[#This Row],[principal]])</f>
        <v>116839.54627002582</v>
      </c>
      <c r="J260" s="18">
        <f ca="1">IF(Amortization[[#This Row],[closing
balance]]&gt;0,LastRow-ROW(),0)</f>
        <v>43</v>
      </c>
    </row>
    <row r="261" spans="2:10" ht="15" customHeight="1" x14ac:dyDescent="0.25">
      <c r="B261" s="15">
        <f>ROWS($B$4:B261)</f>
        <v>258</v>
      </c>
      <c r="C261" s="20">
        <f ca="1">IF(ValuesEntered,IF(Amortization[[#This Row],['#]]&lt;=DurationOfLoan,IF(ROW()-ROW(Amortization[[#Headers],[payment
date]])=1,LoanStart,IF(I260&gt;0,EDATE(C260,1),"")),""),"")</f>
        <v>52005</v>
      </c>
      <c r="D261" s="14">
        <f ca="1">IF(ROW()-ROW(Amortization[[#Headers],[opening
balance]])=1,LoanAmount,IF(Amortization[[#This Row],[payment
date]]="",0,INDEX(Amortization[], ROW()-4,8)))</f>
        <v>116839.54627002582</v>
      </c>
      <c r="E261" s="14">
        <f ca="1">IF(ValuesEntered,IF(ROW()-ROW(Amortization[[#Headers],[interest]])=1,-IPMT(InterestRate/12,1,DurationOfLoan-ROWS($C$4:C261)+1,Amortization[[#This Row],[opening
balance]]),IFERROR(-IPMT(InterestRate/12,1,Amortization[[#This Row],['#
remaining]],D262),0)),0)</f>
        <v>858.95172513928958</v>
      </c>
      <c r="F261" s="14">
        <f ca="1">IFERROR(IF(AND(ValuesEntered,Amortization[[#This Row],[payment
date]]&lt;&gt;""),-PPMT(InterestRate/12,1,DurationOfLoan-ROWS($C$4:C261)+1,Amortization[[#This Row],[opening
balance]]),""),0)</f>
        <v>2312.6495847872134</v>
      </c>
      <c r="G261" s="14">
        <f ca="1">IF(Amortization[[#This Row],[payment
date]]="",0,PropertyTaxAmount)</f>
        <v>375</v>
      </c>
      <c r="H261" s="14">
        <f ca="1">IF(Amortization[[#This Row],[payment
date]]="",0,Amortization[[#This Row],[interest]]+Amortization[[#This Row],[principal]]+Amortization[[#This Row],[property
tax]])</f>
        <v>3546.6013099265028</v>
      </c>
      <c r="I261" s="14">
        <f ca="1">IF(Amortization[[#This Row],[payment
date]]="",0,Amortization[[#This Row],[opening
balance]]-Amortization[[#This Row],[principal]])</f>
        <v>114526.89668523861</v>
      </c>
      <c r="J261" s="18">
        <f ca="1">IF(Amortization[[#This Row],[closing
balance]]&gt;0,LastRow-ROW(),0)</f>
        <v>42</v>
      </c>
    </row>
    <row r="262" spans="2:10" ht="15" customHeight="1" x14ac:dyDescent="0.25">
      <c r="B262" s="15">
        <f>ROWS($B$4:B262)</f>
        <v>259</v>
      </c>
      <c r="C262" s="20">
        <f ca="1">IF(ValuesEntered,IF(Amortization[[#This Row],['#]]&lt;=DurationOfLoan,IF(ROW()-ROW(Amortization[[#Headers],[payment
date]])=1,LoanStart,IF(I261&gt;0,EDATE(C261,1),"")),""),"")</f>
        <v>52036</v>
      </c>
      <c r="D262" s="14">
        <f ca="1">IF(ROW()-ROW(Amortization[[#Headers],[opening
balance]])=1,LoanAmount,IF(Amortization[[#This Row],[payment
date]]="",0,INDEX(Amortization[], ROW()-4,8)))</f>
        <v>114526.89668523861</v>
      </c>
      <c r="E262" s="14">
        <f ca="1">IF(ValuesEntered,IF(ROW()-ROW(Amortization[[#Headers],[interest]])=1,-IPMT(InterestRate/12,1,DurationOfLoan-ROWS($C$4:C262)+1,Amortization[[#This Row],[opening
balance]]),IFERROR(-IPMT(InterestRate/12,1,Amortization[[#This Row],['#
remaining]],D263),0)),0)</f>
        <v>841.47676671424119</v>
      </c>
      <c r="F262" s="14">
        <f ca="1">IFERROR(IF(AND(ValuesEntered,Amortization[[#This Row],[payment
date]]&lt;&gt;""),-PPMT(InterestRate/12,1,DurationOfLoan-ROWS($C$4:C262)+1,Amortization[[#This Row],[opening
balance]]),""),0)</f>
        <v>2329.9944566731183</v>
      </c>
      <c r="G262" s="14">
        <f ca="1">IF(Amortization[[#This Row],[payment
date]]="",0,PropertyTaxAmount)</f>
        <v>375</v>
      </c>
      <c r="H262" s="14">
        <f ca="1">IF(Amortization[[#This Row],[payment
date]]="",0,Amortization[[#This Row],[interest]]+Amortization[[#This Row],[principal]]+Amortization[[#This Row],[property
tax]])</f>
        <v>3546.4712233873597</v>
      </c>
      <c r="I262" s="14">
        <f ca="1">IF(Amortization[[#This Row],[payment
date]]="",0,Amortization[[#This Row],[opening
balance]]-Amortization[[#This Row],[principal]])</f>
        <v>112196.90222856549</v>
      </c>
      <c r="J262" s="18">
        <f ca="1">IF(Amortization[[#This Row],[closing
balance]]&gt;0,LastRow-ROW(),0)</f>
        <v>41</v>
      </c>
    </row>
    <row r="263" spans="2:10" ht="15" customHeight="1" x14ac:dyDescent="0.25">
      <c r="B263" s="15">
        <f>ROWS($B$4:B263)</f>
        <v>260</v>
      </c>
      <c r="C263" s="20">
        <f ca="1">IF(ValuesEntered,IF(Amortization[[#This Row],['#]]&lt;=DurationOfLoan,IF(ROW()-ROW(Amortization[[#Headers],[payment
date]])=1,LoanStart,IF(I262&gt;0,EDATE(C262,1),"")),""),"")</f>
        <v>52066</v>
      </c>
      <c r="D263" s="14">
        <f ca="1">IF(ROW()-ROW(Amortization[[#Headers],[opening
balance]])=1,LoanAmount,IF(Amortization[[#This Row],[payment
date]]="",0,INDEX(Amortization[], ROW()-4,8)))</f>
        <v>112196.90222856549</v>
      </c>
      <c r="E263" s="14">
        <f ca="1">IF(ValuesEntered,IF(ROW()-ROW(Amortization[[#Headers],[interest]])=1,-IPMT(InterestRate/12,1,DurationOfLoan-ROWS($C$4:C263)+1,Amortization[[#This Row],[opening
balance]]),IFERROR(-IPMT(InterestRate/12,1,Amortization[[#This Row],['#
remaining]],D264),0)),0)</f>
        <v>823.8707461010049</v>
      </c>
      <c r="F263" s="14">
        <f ca="1">IFERROR(IF(AND(ValuesEntered,Amortization[[#This Row],[payment
date]]&lt;&gt;""),-PPMT(InterestRate/12,1,DurationOfLoan-ROWS($C$4:C263)+1,Amortization[[#This Row],[opening
balance]]),""),0)</f>
        <v>2347.4694150981663</v>
      </c>
      <c r="G263" s="14">
        <f ca="1">IF(Amortization[[#This Row],[payment
date]]="",0,PropertyTaxAmount)</f>
        <v>375</v>
      </c>
      <c r="H263" s="14">
        <f ca="1">IF(Amortization[[#This Row],[payment
date]]="",0,Amortization[[#This Row],[interest]]+Amortization[[#This Row],[principal]]+Amortization[[#This Row],[property
tax]])</f>
        <v>3546.3401611991712</v>
      </c>
      <c r="I263" s="14">
        <f ca="1">IF(Amortization[[#This Row],[payment
date]]="",0,Amortization[[#This Row],[opening
balance]]-Amortization[[#This Row],[principal]])</f>
        <v>109849.43281346733</v>
      </c>
      <c r="J263" s="18">
        <f ca="1">IF(Amortization[[#This Row],[closing
balance]]&gt;0,LastRow-ROW(),0)</f>
        <v>40</v>
      </c>
    </row>
    <row r="264" spans="2:10" ht="15" customHeight="1" x14ac:dyDescent="0.25">
      <c r="B264" s="15">
        <f>ROWS($B$4:B264)</f>
        <v>261</v>
      </c>
      <c r="C264" s="20">
        <f ca="1">IF(ValuesEntered,IF(Amortization[[#This Row],['#]]&lt;=DurationOfLoan,IF(ROW()-ROW(Amortization[[#Headers],[payment
date]])=1,LoanStart,IF(I263&gt;0,EDATE(C263,1),"")),""),"")</f>
        <v>52097</v>
      </c>
      <c r="D264" s="14">
        <f ca="1">IF(ROW()-ROW(Amortization[[#Headers],[opening
balance]])=1,LoanAmount,IF(Amortization[[#This Row],[payment
date]]="",0,INDEX(Amortization[], ROW()-4,8)))</f>
        <v>109849.43281346733</v>
      </c>
      <c r="E264" s="14">
        <f ca="1">IF(ValuesEntered,IF(ROW()-ROW(Amortization[[#Headers],[interest]])=1,-IPMT(InterestRate/12,1,DurationOfLoan-ROWS($C$4:C264)+1,Amortization[[#This Row],[opening
balance]]),IFERROR(-IPMT(InterestRate/12,1,Amortization[[#This Row],['#
remaining]],D265),0)),0)</f>
        <v>806.13268033316933</v>
      </c>
      <c r="F264" s="14">
        <f ca="1">IFERROR(IF(AND(ValuesEntered,Amortization[[#This Row],[payment
date]]&lt;&gt;""),-PPMT(InterestRate/12,1,DurationOfLoan-ROWS($C$4:C264)+1,Amortization[[#This Row],[opening
balance]]),""),0)</f>
        <v>2365.0754357114029</v>
      </c>
      <c r="G264" s="14">
        <f ca="1">IF(Amortization[[#This Row],[payment
date]]="",0,PropertyTaxAmount)</f>
        <v>375</v>
      </c>
      <c r="H264" s="14">
        <f ca="1">IF(Amortization[[#This Row],[payment
date]]="",0,Amortization[[#This Row],[interest]]+Amortization[[#This Row],[principal]]+Amortization[[#This Row],[property
tax]])</f>
        <v>3546.2081160445723</v>
      </c>
      <c r="I264" s="14">
        <f ca="1">IF(Amortization[[#This Row],[payment
date]]="",0,Amortization[[#This Row],[opening
balance]]-Amortization[[#This Row],[principal]])</f>
        <v>107484.35737775592</v>
      </c>
      <c r="J264" s="18">
        <f ca="1">IF(Amortization[[#This Row],[closing
balance]]&gt;0,LastRow-ROW(),0)</f>
        <v>39</v>
      </c>
    </row>
    <row r="265" spans="2:10" ht="15" customHeight="1" x14ac:dyDescent="0.25">
      <c r="B265" s="15">
        <f>ROWS($B$4:B265)</f>
        <v>262</v>
      </c>
      <c r="C265" s="20">
        <f ca="1">IF(ValuesEntered,IF(Amortization[[#This Row],['#]]&lt;=DurationOfLoan,IF(ROW()-ROW(Amortization[[#Headers],[payment
date]])=1,LoanStart,IF(I264&gt;0,EDATE(C264,1),"")),""),"")</f>
        <v>52128</v>
      </c>
      <c r="D265" s="14">
        <f ca="1">IF(ROW()-ROW(Amortization[[#Headers],[opening
balance]])=1,LoanAmount,IF(Amortization[[#This Row],[payment
date]]="",0,INDEX(Amortization[], ROW()-4,8)))</f>
        <v>107484.35737775592</v>
      </c>
      <c r="E265" s="14">
        <f ca="1">IF(ValuesEntered,IF(ROW()-ROW(Amortization[[#Headers],[interest]])=1,-IPMT(InterestRate/12,1,DurationOfLoan-ROWS($C$4:C265)+1,Amortization[[#This Row],[opening
balance]]),IFERROR(-IPMT(InterestRate/12,1,Amortization[[#This Row],['#
remaining]],D266),0)),0)</f>
        <v>788.26157907207516</v>
      </c>
      <c r="F265" s="14">
        <f ca="1">IFERROR(IF(AND(ValuesEntered,Amortization[[#This Row],[payment
date]]&lt;&gt;""),-PPMT(InterestRate/12,1,DurationOfLoan-ROWS($C$4:C265)+1,Amortization[[#This Row],[opening
balance]]),""),0)</f>
        <v>2382.8135014792379</v>
      </c>
      <c r="G265" s="14">
        <f ca="1">IF(Amortization[[#This Row],[payment
date]]="",0,PropertyTaxAmount)</f>
        <v>375</v>
      </c>
      <c r="H265" s="14">
        <f ca="1">IF(Amortization[[#This Row],[payment
date]]="",0,Amortization[[#This Row],[interest]]+Amortization[[#This Row],[principal]]+Amortization[[#This Row],[property
tax]])</f>
        <v>3546.075080551313</v>
      </c>
      <c r="I265" s="14">
        <f ca="1">IF(Amortization[[#This Row],[payment
date]]="",0,Amortization[[#This Row],[opening
balance]]-Amortization[[#This Row],[principal]])</f>
        <v>105101.54387627669</v>
      </c>
      <c r="J265" s="18">
        <f ca="1">IF(Amortization[[#This Row],[closing
balance]]&gt;0,LastRow-ROW(),0)</f>
        <v>38</v>
      </c>
    </row>
    <row r="266" spans="2:10" ht="15" customHeight="1" x14ac:dyDescent="0.25">
      <c r="B266" s="15">
        <f>ROWS($B$4:B266)</f>
        <v>263</v>
      </c>
      <c r="C266" s="20">
        <f ca="1">IF(ValuesEntered,IF(Amortization[[#This Row],['#]]&lt;=DurationOfLoan,IF(ROW()-ROW(Amortization[[#Headers],[payment
date]])=1,LoanStart,IF(I265&gt;0,EDATE(C265,1),"")),""),"")</f>
        <v>52158</v>
      </c>
      <c r="D266" s="14">
        <f ca="1">IF(ROW()-ROW(Amortization[[#Headers],[opening
balance]])=1,LoanAmount,IF(Amortization[[#This Row],[payment
date]]="",0,INDEX(Amortization[], ROW()-4,8)))</f>
        <v>105101.54387627669</v>
      </c>
      <c r="E266" s="14">
        <f ca="1">IF(ValuesEntered,IF(ROW()-ROW(Amortization[[#Headers],[interest]])=1,-IPMT(InterestRate/12,1,DurationOfLoan-ROWS($C$4:C266)+1,Amortization[[#This Row],[opening
balance]]),IFERROR(-IPMT(InterestRate/12,1,Amortization[[#This Row],['#
remaining]],D267),0)),0)</f>
        <v>770.25644455152258</v>
      </c>
      <c r="F266" s="14">
        <f ca="1">IFERROR(IF(AND(ValuesEntered,Amortization[[#This Row],[payment
date]]&lt;&gt;""),-PPMT(InterestRate/12,1,DurationOfLoan-ROWS($C$4:C266)+1,Amortization[[#This Row],[opening
balance]]),""),0)</f>
        <v>2400.684602740333</v>
      </c>
      <c r="G266" s="14">
        <f ca="1">IF(Amortization[[#This Row],[payment
date]]="",0,PropertyTaxAmount)</f>
        <v>375</v>
      </c>
      <c r="H266" s="14">
        <f ca="1">IF(Amortization[[#This Row],[payment
date]]="",0,Amortization[[#This Row],[interest]]+Amortization[[#This Row],[principal]]+Amortization[[#This Row],[property
tax]])</f>
        <v>3545.9410472918557</v>
      </c>
      <c r="I266" s="14">
        <f ca="1">IF(Amortization[[#This Row],[payment
date]]="",0,Amortization[[#This Row],[opening
balance]]-Amortization[[#This Row],[principal]])</f>
        <v>102700.85927353635</v>
      </c>
      <c r="J266" s="18">
        <f ca="1">IF(Amortization[[#This Row],[closing
balance]]&gt;0,LastRow-ROW(),0)</f>
        <v>37</v>
      </c>
    </row>
    <row r="267" spans="2:10" ht="15" customHeight="1" x14ac:dyDescent="0.25">
      <c r="B267" s="15">
        <f>ROWS($B$4:B267)</f>
        <v>264</v>
      </c>
      <c r="C267" s="20">
        <f ca="1">IF(ValuesEntered,IF(Amortization[[#This Row],['#]]&lt;=DurationOfLoan,IF(ROW()-ROW(Amortization[[#Headers],[payment
date]])=1,LoanStart,IF(I266&gt;0,EDATE(C266,1),"")),""),"")</f>
        <v>52189</v>
      </c>
      <c r="D267" s="14">
        <f ca="1">IF(ROW()-ROW(Amortization[[#Headers],[opening
balance]])=1,LoanAmount,IF(Amortization[[#This Row],[payment
date]]="",0,INDEX(Amortization[], ROW()-4,8)))</f>
        <v>102700.85927353635</v>
      </c>
      <c r="E267" s="14">
        <f ca="1">IF(ValuesEntered,IF(ROW()-ROW(Amortization[[#Headers],[interest]])=1,-IPMT(InterestRate/12,1,DurationOfLoan-ROWS($C$4:C267)+1,Amortization[[#This Row],[opening
balance]]),IFERROR(-IPMT(InterestRate/12,1,Amortization[[#This Row],['#
remaining]],D268),0)),0)</f>
        <v>752.11627152206597</v>
      </c>
      <c r="F267" s="14">
        <f ca="1">IFERROR(IF(AND(ValuesEntered,Amortization[[#This Row],[payment
date]]&lt;&gt;""),-PPMT(InterestRate/12,1,DurationOfLoan-ROWS($C$4:C267)+1,Amortization[[#This Row],[opening
balance]]),""),0)</f>
        <v>2418.6897372608855</v>
      </c>
      <c r="G267" s="14">
        <f ca="1">IF(Amortization[[#This Row],[payment
date]]="",0,PropertyTaxAmount)</f>
        <v>375</v>
      </c>
      <c r="H267" s="14">
        <f ca="1">IF(Amortization[[#This Row],[payment
date]]="",0,Amortization[[#This Row],[interest]]+Amortization[[#This Row],[principal]]+Amortization[[#This Row],[property
tax]])</f>
        <v>3545.8060087829517</v>
      </c>
      <c r="I267" s="14">
        <f ca="1">IF(Amortization[[#This Row],[payment
date]]="",0,Amortization[[#This Row],[opening
balance]]-Amortization[[#This Row],[principal]])</f>
        <v>100282.16953627547</v>
      </c>
      <c r="J267" s="18">
        <f ca="1">IF(Amortization[[#This Row],[closing
balance]]&gt;0,LastRow-ROW(),0)</f>
        <v>36</v>
      </c>
    </row>
    <row r="268" spans="2:10" ht="15" customHeight="1" x14ac:dyDescent="0.25">
      <c r="B268" s="15">
        <f>ROWS($B$4:B268)</f>
        <v>265</v>
      </c>
      <c r="C268" s="20">
        <f ca="1">IF(ValuesEntered,IF(Amortization[[#This Row],['#]]&lt;=DurationOfLoan,IF(ROW()-ROW(Amortization[[#Headers],[payment
date]])=1,LoanStart,IF(I267&gt;0,EDATE(C267,1),"")),""),"")</f>
        <v>52219</v>
      </c>
      <c r="D268" s="14">
        <f ca="1">IF(ROW()-ROW(Amortization[[#Headers],[opening
balance]])=1,LoanAmount,IF(Amortization[[#This Row],[payment
date]]="",0,INDEX(Amortization[], ROW()-4,8)))</f>
        <v>100282.16953627547</v>
      </c>
      <c r="E268" s="14">
        <f ca="1">IF(ValuesEntered,IF(ROW()-ROW(Amortization[[#Headers],[interest]])=1,-IPMT(InterestRate/12,1,DurationOfLoan-ROWS($C$4:C268)+1,Amortization[[#This Row],[opening
balance]]),IFERROR(-IPMT(InterestRate/12,1,Amortization[[#This Row],['#
remaining]],D269),0)),0)</f>
        <v>733.84004719488848</v>
      </c>
      <c r="F268" s="14">
        <f ca="1">IFERROR(IF(AND(ValuesEntered,Amortization[[#This Row],[payment
date]]&lt;&gt;""),-PPMT(InterestRate/12,1,DurationOfLoan-ROWS($C$4:C268)+1,Amortization[[#This Row],[opening
balance]]),""),0)</f>
        <v>2436.8299102903425</v>
      </c>
      <c r="G268" s="14">
        <f ca="1">IF(Amortization[[#This Row],[payment
date]]="",0,PropertyTaxAmount)</f>
        <v>375</v>
      </c>
      <c r="H268" s="14">
        <f ca="1">IF(Amortization[[#This Row],[payment
date]]="",0,Amortization[[#This Row],[interest]]+Amortization[[#This Row],[principal]]+Amortization[[#This Row],[property
tax]])</f>
        <v>3545.669957485231</v>
      </c>
      <c r="I268" s="14">
        <f ca="1">IF(Amortization[[#This Row],[payment
date]]="",0,Amortization[[#This Row],[opening
balance]]-Amortization[[#This Row],[principal]])</f>
        <v>97845.339625985129</v>
      </c>
      <c r="J268" s="18">
        <f ca="1">IF(Amortization[[#This Row],[closing
balance]]&gt;0,LastRow-ROW(),0)</f>
        <v>35</v>
      </c>
    </row>
    <row r="269" spans="2:10" ht="15" customHeight="1" x14ac:dyDescent="0.25">
      <c r="B269" s="15">
        <f>ROWS($B$4:B269)</f>
        <v>266</v>
      </c>
      <c r="C269" s="20">
        <f ca="1">IF(ValuesEntered,IF(Amortization[[#This Row],['#]]&lt;=DurationOfLoan,IF(ROW()-ROW(Amortization[[#Headers],[payment
date]])=1,LoanStart,IF(I268&gt;0,EDATE(C268,1),"")),""),"")</f>
        <v>52250</v>
      </c>
      <c r="D269" s="14">
        <f ca="1">IF(ROW()-ROW(Amortization[[#Headers],[opening
balance]])=1,LoanAmount,IF(Amortization[[#This Row],[payment
date]]="",0,INDEX(Amortization[], ROW()-4,8)))</f>
        <v>97845.339625985129</v>
      </c>
      <c r="E269" s="14">
        <f ca="1">IF(ValuesEntered,IF(ROW()-ROW(Amortization[[#Headers],[interest]])=1,-IPMT(InterestRate/12,1,DurationOfLoan-ROWS($C$4:C269)+1,Amortization[[#This Row],[opening
balance]]),IFERROR(-IPMT(InterestRate/12,1,Amortization[[#This Row],['#
remaining]],D270),0)),0)</f>
        <v>715.42675118525699</v>
      </c>
      <c r="F269" s="14">
        <f ca="1">IFERROR(IF(AND(ValuesEntered,Amortization[[#This Row],[payment
date]]&lt;&gt;""),-PPMT(InterestRate/12,1,DurationOfLoan-ROWS($C$4:C269)+1,Amortization[[#This Row],[opening
balance]]),""),0)</f>
        <v>2455.1061346175197</v>
      </c>
      <c r="G269" s="14">
        <f ca="1">IF(Amortization[[#This Row],[payment
date]]="",0,PropertyTaxAmount)</f>
        <v>375</v>
      </c>
      <c r="H269" s="14">
        <f ca="1">IF(Amortization[[#This Row],[payment
date]]="",0,Amortization[[#This Row],[interest]]+Amortization[[#This Row],[principal]]+Amortization[[#This Row],[property
tax]])</f>
        <v>3545.5328858027769</v>
      </c>
      <c r="I269" s="14">
        <f ca="1">IF(Amortization[[#This Row],[payment
date]]="",0,Amortization[[#This Row],[opening
balance]]-Amortization[[#This Row],[principal]])</f>
        <v>95390.233491367602</v>
      </c>
      <c r="J269" s="18">
        <f ca="1">IF(Amortization[[#This Row],[closing
balance]]&gt;0,LastRow-ROW(),0)</f>
        <v>34</v>
      </c>
    </row>
    <row r="270" spans="2:10" ht="15" customHeight="1" x14ac:dyDescent="0.25">
      <c r="B270" s="15">
        <f>ROWS($B$4:B270)</f>
        <v>267</v>
      </c>
      <c r="C270" s="20">
        <f ca="1">IF(ValuesEntered,IF(Amortization[[#This Row],['#]]&lt;=DurationOfLoan,IF(ROW()-ROW(Amortization[[#Headers],[payment
date]])=1,LoanStart,IF(I269&gt;0,EDATE(C269,1),"")),""),"")</f>
        <v>52281</v>
      </c>
      <c r="D270" s="14">
        <f ca="1">IF(ROW()-ROW(Amortization[[#Headers],[opening
balance]])=1,LoanAmount,IF(Amortization[[#This Row],[payment
date]]="",0,INDEX(Amortization[], ROW()-4,8)))</f>
        <v>95390.233491367602</v>
      </c>
      <c r="E270" s="14">
        <f ca="1">IF(ValuesEntered,IF(ROW()-ROW(Amortization[[#Headers],[interest]])=1,-IPMT(InterestRate/12,1,DurationOfLoan-ROWS($C$4:C270)+1,Amortization[[#This Row],[opening
balance]]),IFERROR(-IPMT(InterestRate/12,1,Amortization[[#This Row],['#
remaining]],D271),0)),0)</f>
        <v>696.8753554555534</v>
      </c>
      <c r="F270" s="14">
        <f ca="1">IFERROR(IF(AND(ValuesEntered,Amortization[[#This Row],[payment
date]]&lt;&gt;""),-PPMT(InterestRate/12,1,DurationOfLoan-ROWS($C$4:C270)+1,Amortization[[#This Row],[opening
balance]]),""),0)</f>
        <v>2473.519430627151</v>
      </c>
      <c r="G270" s="14">
        <f ca="1">IF(Amortization[[#This Row],[payment
date]]="",0,PropertyTaxAmount)</f>
        <v>375</v>
      </c>
      <c r="H270" s="14">
        <f ca="1">IF(Amortization[[#This Row],[payment
date]]="",0,Amortization[[#This Row],[interest]]+Amortization[[#This Row],[principal]]+Amortization[[#This Row],[property
tax]])</f>
        <v>3545.3947860827043</v>
      </c>
      <c r="I270" s="14">
        <f ca="1">IF(Amortization[[#This Row],[payment
date]]="",0,Amortization[[#This Row],[opening
balance]]-Amortization[[#This Row],[principal]])</f>
        <v>92916.714060740458</v>
      </c>
      <c r="J270" s="18">
        <f ca="1">IF(Amortization[[#This Row],[closing
balance]]&gt;0,LastRow-ROW(),0)</f>
        <v>33</v>
      </c>
    </row>
    <row r="271" spans="2:10" ht="15" customHeight="1" x14ac:dyDescent="0.25">
      <c r="B271" s="15">
        <f>ROWS($B$4:B271)</f>
        <v>268</v>
      </c>
      <c r="C271" s="20">
        <f ca="1">IF(ValuesEntered,IF(Amortization[[#This Row],['#]]&lt;=DurationOfLoan,IF(ROW()-ROW(Amortization[[#Headers],[payment
date]])=1,LoanStart,IF(I270&gt;0,EDATE(C270,1),"")),""),"")</f>
        <v>52309</v>
      </c>
      <c r="D271" s="14">
        <f ca="1">IF(ROW()-ROW(Amortization[[#Headers],[opening
balance]])=1,LoanAmount,IF(Amortization[[#This Row],[payment
date]]="",0,INDEX(Amortization[], ROW()-4,8)))</f>
        <v>92916.714060740458</v>
      </c>
      <c r="E271" s="14">
        <f ca="1">IF(ValuesEntered,IF(ROW()-ROW(Amortization[[#Headers],[interest]])=1,-IPMT(InterestRate/12,1,DurationOfLoan-ROWS($C$4:C271)+1,Amortization[[#This Row],[opening
balance]]),IFERROR(-IPMT(InterestRate/12,1,Amortization[[#This Row],['#
remaining]],D272),0)),0)</f>
        <v>678.18482425787704</v>
      </c>
      <c r="F271" s="14">
        <f ca="1">IFERROR(IF(AND(ValuesEntered,Amortization[[#This Row],[payment
date]]&lt;&gt;""),-PPMT(InterestRate/12,1,DurationOfLoan-ROWS($C$4:C271)+1,Amortization[[#This Row],[opening
balance]]),""),0)</f>
        <v>2492.0708263568545</v>
      </c>
      <c r="G271" s="14">
        <f ca="1">IF(Amortization[[#This Row],[payment
date]]="",0,PropertyTaxAmount)</f>
        <v>375</v>
      </c>
      <c r="H271" s="14">
        <f ca="1">IF(Amortization[[#This Row],[payment
date]]="",0,Amortization[[#This Row],[interest]]+Amortization[[#This Row],[principal]]+Amortization[[#This Row],[property
tax]])</f>
        <v>3545.2556506147316</v>
      </c>
      <c r="I271" s="14">
        <f ca="1">IF(Amortization[[#This Row],[payment
date]]="",0,Amortization[[#This Row],[opening
balance]]-Amortization[[#This Row],[principal]])</f>
        <v>90424.643234383606</v>
      </c>
      <c r="J271" s="18">
        <f ca="1">IF(Amortization[[#This Row],[closing
balance]]&gt;0,LastRow-ROW(),0)</f>
        <v>32</v>
      </c>
    </row>
    <row r="272" spans="2:10" ht="15" customHeight="1" x14ac:dyDescent="0.25">
      <c r="B272" s="15">
        <f>ROWS($B$4:B272)</f>
        <v>269</v>
      </c>
      <c r="C272" s="20">
        <f ca="1">IF(ValuesEntered,IF(Amortization[[#This Row],['#]]&lt;=DurationOfLoan,IF(ROW()-ROW(Amortization[[#Headers],[payment
date]])=1,LoanStart,IF(I271&gt;0,EDATE(C271,1),"")),""),"")</f>
        <v>52340</v>
      </c>
      <c r="D272" s="14">
        <f ca="1">IF(ROW()-ROW(Amortization[[#Headers],[opening
balance]])=1,LoanAmount,IF(Amortization[[#This Row],[payment
date]]="",0,INDEX(Amortization[], ROW()-4,8)))</f>
        <v>90424.643234383606</v>
      </c>
      <c r="E272" s="14">
        <f ca="1">IF(ValuesEntered,IF(ROW()-ROW(Amortization[[#Headers],[interest]])=1,-IPMT(InterestRate/12,1,DurationOfLoan-ROWS($C$4:C272)+1,Amortization[[#This Row],[opening
balance]]),IFERROR(-IPMT(InterestRate/12,1,Amortization[[#This Row],['#
remaining]],D273),0)),0)</f>
        <v>659.35411407621802</v>
      </c>
      <c r="F272" s="14">
        <f ca="1">IFERROR(IF(AND(ValuesEntered,Amortization[[#This Row],[payment
date]]&lt;&gt;""),-PPMT(InterestRate/12,1,DurationOfLoan-ROWS($C$4:C272)+1,Amortization[[#This Row],[opening
balance]]),""),0)</f>
        <v>2510.7613575545306</v>
      </c>
      <c r="G272" s="14">
        <f ca="1">IF(Amortization[[#This Row],[payment
date]]="",0,PropertyTaxAmount)</f>
        <v>375</v>
      </c>
      <c r="H272" s="14">
        <f ca="1">IF(Amortization[[#This Row],[payment
date]]="",0,Amortization[[#This Row],[interest]]+Amortization[[#This Row],[principal]]+Amortization[[#This Row],[property
tax]])</f>
        <v>3545.1154716307487</v>
      </c>
      <c r="I272" s="14">
        <f ca="1">IF(Amortization[[#This Row],[payment
date]]="",0,Amortization[[#This Row],[opening
balance]]-Amortization[[#This Row],[principal]])</f>
        <v>87913.88187682908</v>
      </c>
      <c r="J272" s="18">
        <f ca="1">IF(Amortization[[#This Row],[closing
balance]]&gt;0,LastRow-ROW(),0)</f>
        <v>31</v>
      </c>
    </row>
    <row r="273" spans="2:10" ht="15" customHeight="1" x14ac:dyDescent="0.25">
      <c r="B273" s="15">
        <f>ROWS($B$4:B273)</f>
        <v>270</v>
      </c>
      <c r="C273" s="20">
        <f ca="1">IF(ValuesEntered,IF(Amortization[[#This Row],['#]]&lt;=DurationOfLoan,IF(ROW()-ROW(Amortization[[#Headers],[payment
date]])=1,LoanStart,IF(I272&gt;0,EDATE(C272,1),"")),""),"")</f>
        <v>52370</v>
      </c>
      <c r="D273" s="14">
        <f ca="1">IF(ROW()-ROW(Amortization[[#Headers],[opening
balance]])=1,LoanAmount,IF(Amortization[[#This Row],[payment
date]]="",0,INDEX(Amortization[], ROW()-4,8)))</f>
        <v>87913.88187682908</v>
      </c>
      <c r="E273" s="14">
        <f ca="1">IF(ValuesEntered,IF(ROW()-ROW(Amortization[[#Headers],[interest]])=1,-IPMT(InterestRate/12,1,DurationOfLoan-ROWS($C$4:C273)+1,Amortization[[#This Row],[opening
balance]]),IFERROR(-IPMT(InterestRate/12,1,Amortization[[#This Row],['#
remaining]],D274),0)),0)</f>
        <v>640.38217356819666</v>
      </c>
      <c r="F273" s="14">
        <f ca="1">IFERROR(IF(AND(ValuesEntered,Amortization[[#This Row],[payment
date]]&lt;&gt;""),-PPMT(InterestRate/12,1,DurationOfLoan-ROWS($C$4:C273)+1,Amortization[[#This Row],[opening
balance]]),""),0)</f>
        <v>2529.5920677361901</v>
      </c>
      <c r="G273" s="14">
        <f ca="1">IF(Amortization[[#This Row],[payment
date]]="",0,PropertyTaxAmount)</f>
        <v>375</v>
      </c>
      <c r="H273" s="14">
        <f ca="1">IF(Amortization[[#This Row],[payment
date]]="",0,Amortization[[#This Row],[interest]]+Amortization[[#This Row],[principal]]+Amortization[[#This Row],[property
tax]])</f>
        <v>3544.9742413043869</v>
      </c>
      <c r="I273" s="14">
        <f ca="1">IF(Amortization[[#This Row],[payment
date]]="",0,Amortization[[#This Row],[opening
balance]]-Amortization[[#This Row],[principal]])</f>
        <v>85384.289809092894</v>
      </c>
      <c r="J273" s="18">
        <f ca="1">IF(Amortization[[#This Row],[closing
balance]]&gt;0,LastRow-ROW(),0)</f>
        <v>30</v>
      </c>
    </row>
    <row r="274" spans="2:10" ht="15" customHeight="1" x14ac:dyDescent="0.25">
      <c r="B274" s="15">
        <f>ROWS($B$4:B274)</f>
        <v>271</v>
      </c>
      <c r="C274" s="20">
        <f ca="1">IF(ValuesEntered,IF(Amortization[[#This Row],['#]]&lt;=DurationOfLoan,IF(ROW()-ROW(Amortization[[#Headers],[payment
date]])=1,LoanStart,IF(I273&gt;0,EDATE(C273,1),"")),""),"")</f>
        <v>52401</v>
      </c>
      <c r="D274" s="14">
        <f ca="1">IF(ROW()-ROW(Amortization[[#Headers],[opening
balance]])=1,LoanAmount,IF(Amortization[[#This Row],[payment
date]]="",0,INDEX(Amortization[], ROW()-4,8)))</f>
        <v>85384.289809092894</v>
      </c>
      <c r="E274" s="14">
        <f ca="1">IF(ValuesEntered,IF(ROW()-ROW(Amortization[[#Headers],[interest]])=1,-IPMT(InterestRate/12,1,DurationOfLoan-ROWS($C$4:C274)+1,Amortization[[#This Row],[opening
balance]]),IFERROR(-IPMT(InterestRate/12,1,Amortization[[#This Row],['#
remaining]],D275),0)),0)</f>
        <v>621.2679435063651</v>
      </c>
      <c r="F274" s="14">
        <f ca="1">IFERROR(IF(AND(ValuesEntered,Amortization[[#This Row],[payment
date]]&lt;&gt;""),-PPMT(InterestRate/12,1,DurationOfLoan-ROWS($C$4:C274)+1,Amortization[[#This Row],[opening
balance]]),""),0)</f>
        <v>2548.5640082442114</v>
      </c>
      <c r="G274" s="14">
        <f ca="1">IF(Amortization[[#This Row],[payment
date]]="",0,PropertyTaxAmount)</f>
        <v>375</v>
      </c>
      <c r="H274" s="14">
        <f ca="1">IF(Amortization[[#This Row],[payment
date]]="",0,Amortization[[#This Row],[interest]]+Amortization[[#This Row],[principal]]+Amortization[[#This Row],[property
tax]])</f>
        <v>3544.8319517505765</v>
      </c>
      <c r="I274" s="14">
        <f ca="1">IF(Amortization[[#This Row],[payment
date]]="",0,Amortization[[#This Row],[opening
balance]]-Amortization[[#This Row],[principal]])</f>
        <v>82835.725800848682</v>
      </c>
      <c r="J274" s="18">
        <f ca="1">IF(Amortization[[#This Row],[closing
balance]]&gt;0,LastRow-ROW(),0)</f>
        <v>29</v>
      </c>
    </row>
    <row r="275" spans="2:10" ht="15" customHeight="1" x14ac:dyDescent="0.25">
      <c r="B275" s="15">
        <f>ROWS($B$4:B275)</f>
        <v>272</v>
      </c>
      <c r="C275" s="20">
        <f ca="1">IF(ValuesEntered,IF(Amortization[[#This Row],['#]]&lt;=DurationOfLoan,IF(ROW()-ROW(Amortization[[#Headers],[payment
date]])=1,LoanStart,IF(I274&gt;0,EDATE(C274,1),"")),""),"")</f>
        <v>52431</v>
      </c>
      <c r="D275" s="14">
        <f ca="1">IF(ROW()-ROW(Amortization[[#Headers],[opening
balance]])=1,LoanAmount,IF(Amortization[[#This Row],[payment
date]]="",0,INDEX(Amortization[], ROW()-4,8)))</f>
        <v>82835.725800848682</v>
      </c>
      <c r="E275" s="14">
        <f ca="1">IF(ValuesEntered,IF(ROW()-ROW(Amortization[[#Headers],[interest]])=1,-IPMT(InterestRate/12,1,DurationOfLoan-ROWS($C$4:C275)+1,Amortization[[#This Row],[opening
balance]]),IFERROR(-IPMT(InterestRate/12,1,Amortization[[#This Row],['#
remaining]],D276),0)),0)</f>
        <v>602.0103567190697</v>
      </c>
      <c r="F275" s="14">
        <f ca="1">IFERROR(IF(AND(ValuesEntered,Amortization[[#This Row],[payment
date]]&lt;&gt;""),-PPMT(InterestRate/12,1,DurationOfLoan-ROWS($C$4:C275)+1,Amortization[[#This Row],[opening
balance]]),""),0)</f>
        <v>2567.6782383060436</v>
      </c>
      <c r="G275" s="14">
        <f ca="1">IF(Amortization[[#This Row],[payment
date]]="",0,PropertyTaxAmount)</f>
        <v>375</v>
      </c>
      <c r="H275" s="14">
        <f ca="1">IF(Amortization[[#This Row],[payment
date]]="",0,Amortization[[#This Row],[interest]]+Amortization[[#This Row],[principal]]+Amortization[[#This Row],[property
tax]])</f>
        <v>3544.6885950251135</v>
      </c>
      <c r="I275" s="14">
        <f ca="1">IF(Amortization[[#This Row],[payment
date]]="",0,Amortization[[#This Row],[opening
balance]]-Amortization[[#This Row],[principal]])</f>
        <v>80268.047562542633</v>
      </c>
      <c r="J275" s="18">
        <f ca="1">IF(Amortization[[#This Row],[closing
balance]]&gt;0,LastRow-ROW(),0)</f>
        <v>28</v>
      </c>
    </row>
    <row r="276" spans="2:10" ht="15" customHeight="1" x14ac:dyDescent="0.25">
      <c r="B276" s="15">
        <f>ROWS($B$4:B276)</f>
        <v>273</v>
      </c>
      <c r="C276" s="20">
        <f ca="1">IF(ValuesEntered,IF(Amortization[[#This Row],['#]]&lt;=DurationOfLoan,IF(ROW()-ROW(Amortization[[#Headers],[payment
date]])=1,LoanStart,IF(I275&gt;0,EDATE(C275,1),"")),""),"")</f>
        <v>52462</v>
      </c>
      <c r="D276" s="14">
        <f ca="1">IF(ROW()-ROW(Amortization[[#Headers],[opening
balance]])=1,LoanAmount,IF(Amortization[[#This Row],[payment
date]]="",0,INDEX(Amortization[], ROW()-4,8)))</f>
        <v>80268.047562542633</v>
      </c>
      <c r="E276" s="14">
        <f ca="1">IF(ValuesEntered,IF(ROW()-ROW(Amortization[[#Headers],[interest]])=1,-IPMT(InterestRate/12,1,DurationOfLoan-ROWS($C$4:C276)+1,Amortization[[#This Row],[opening
balance]]),IFERROR(-IPMT(InterestRate/12,1,Amortization[[#This Row],['#
remaining]],D277),0)),0)</f>
        <v>582.60833803086962</v>
      </c>
      <c r="F276" s="14">
        <f ca="1">IFERROR(IF(AND(ValuesEntered,Amortization[[#This Row],[payment
date]]&lt;&gt;""),-PPMT(InterestRate/12,1,DurationOfLoan-ROWS($C$4:C276)+1,Amortization[[#This Row],[opening
balance]]),""),0)</f>
        <v>2586.9358250933387</v>
      </c>
      <c r="G276" s="14">
        <f ca="1">IF(Amortization[[#This Row],[payment
date]]="",0,PropertyTaxAmount)</f>
        <v>375</v>
      </c>
      <c r="H276" s="14">
        <f ca="1">IF(Amortization[[#This Row],[payment
date]]="",0,Amortization[[#This Row],[interest]]+Amortization[[#This Row],[principal]]+Amortization[[#This Row],[property
tax]])</f>
        <v>3544.5441631242084</v>
      </c>
      <c r="I276" s="14">
        <f ca="1">IF(Amortization[[#This Row],[payment
date]]="",0,Amortization[[#This Row],[opening
balance]]-Amortization[[#This Row],[principal]])</f>
        <v>77681.11173744929</v>
      </c>
      <c r="J276" s="18">
        <f ca="1">IF(Amortization[[#This Row],[closing
balance]]&gt;0,LastRow-ROW(),0)</f>
        <v>27</v>
      </c>
    </row>
    <row r="277" spans="2:10" ht="15" customHeight="1" x14ac:dyDescent="0.25">
      <c r="B277" s="15">
        <f>ROWS($B$4:B277)</f>
        <v>274</v>
      </c>
      <c r="C277" s="20">
        <f ca="1">IF(ValuesEntered,IF(Amortization[[#This Row],['#]]&lt;=DurationOfLoan,IF(ROW()-ROW(Amortization[[#Headers],[payment
date]])=1,LoanStart,IF(I276&gt;0,EDATE(C276,1),"")),""),"")</f>
        <v>52493</v>
      </c>
      <c r="D277" s="14">
        <f ca="1">IF(ROW()-ROW(Amortization[[#Headers],[opening
balance]])=1,LoanAmount,IF(Amortization[[#This Row],[payment
date]]="",0,INDEX(Amortization[], ROW()-4,8)))</f>
        <v>77681.11173744929</v>
      </c>
      <c r="E277" s="14">
        <f ca="1">IF(ValuesEntered,IF(ROW()-ROW(Amortization[[#Headers],[interest]])=1,-IPMT(InterestRate/12,1,DurationOfLoan-ROWS($C$4:C277)+1,Amortization[[#This Row],[opening
balance]]),IFERROR(-IPMT(InterestRate/12,1,Amortization[[#This Row],['#
remaining]],D278),0)),0)</f>
        <v>563.06080420250805</v>
      </c>
      <c r="F277" s="14">
        <f ca="1">IFERROR(IF(AND(ValuesEntered,Amortization[[#This Row],[payment
date]]&lt;&gt;""),-PPMT(InterestRate/12,1,DurationOfLoan-ROWS($C$4:C277)+1,Amortization[[#This Row],[opening
balance]]),""),0)</f>
        <v>2606.3378437815386</v>
      </c>
      <c r="G277" s="14">
        <f ca="1">IF(Amortization[[#This Row],[payment
date]]="",0,PropertyTaxAmount)</f>
        <v>375</v>
      </c>
      <c r="H277" s="14">
        <f ca="1">IF(Amortization[[#This Row],[payment
date]]="",0,Amortization[[#This Row],[interest]]+Amortization[[#This Row],[principal]]+Amortization[[#This Row],[property
tax]])</f>
        <v>3544.3986479840469</v>
      </c>
      <c r="I277" s="14">
        <f ca="1">IF(Amortization[[#This Row],[payment
date]]="",0,Amortization[[#This Row],[opening
balance]]-Amortization[[#This Row],[principal]])</f>
        <v>75074.773893667749</v>
      </c>
      <c r="J277" s="18">
        <f ca="1">IF(Amortization[[#This Row],[closing
balance]]&gt;0,LastRow-ROW(),0)</f>
        <v>26</v>
      </c>
    </row>
    <row r="278" spans="2:10" ht="15" customHeight="1" x14ac:dyDescent="0.25">
      <c r="B278" s="15">
        <f>ROWS($B$4:B278)</f>
        <v>275</v>
      </c>
      <c r="C278" s="20">
        <f ca="1">IF(ValuesEntered,IF(Amortization[[#This Row],['#]]&lt;=DurationOfLoan,IF(ROW()-ROW(Amortization[[#Headers],[payment
date]])=1,LoanStart,IF(I277&gt;0,EDATE(C277,1),"")),""),"")</f>
        <v>52523</v>
      </c>
      <c r="D278" s="14">
        <f ca="1">IF(ROW()-ROW(Amortization[[#Headers],[opening
balance]])=1,LoanAmount,IF(Amortization[[#This Row],[payment
date]]="",0,INDEX(Amortization[], ROW()-4,8)))</f>
        <v>75074.773893667749</v>
      </c>
      <c r="E278" s="14">
        <f ca="1">IF(ValuesEntered,IF(ROW()-ROW(Amortization[[#Headers],[interest]])=1,-IPMT(InterestRate/12,1,DurationOfLoan-ROWS($C$4:C278)+1,Amortization[[#This Row],[opening
balance]]),IFERROR(-IPMT(InterestRate/12,1,Amortization[[#This Row],['#
remaining]],D279),0)),0)</f>
        <v>543.36666387043385</v>
      </c>
      <c r="F278" s="14">
        <f ca="1">IFERROR(IF(AND(ValuesEntered,Amortization[[#This Row],[payment
date]]&lt;&gt;""),-PPMT(InterestRate/12,1,DurationOfLoan-ROWS($C$4:C278)+1,Amortization[[#This Row],[opening
balance]]),""),0)</f>
        <v>2625.8853776098995</v>
      </c>
      <c r="G278" s="14">
        <f ca="1">IF(Amortization[[#This Row],[payment
date]]="",0,PropertyTaxAmount)</f>
        <v>375</v>
      </c>
      <c r="H278" s="14">
        <f ca="1">IF(Amortization[[#This Row],[payment
date]]="",0,Amortization[[#This Row],[interest]]+Amortization[[#This Row],[principal]]+Amortization[[#This Row],[property
tax]])</f>
        <v>3544.2520414803334</v>
      </c>
      <c r="I278" s="14">
        <f ca="1">IF(Amortization[[#This Row],[payment
date]]="",0,Amortization[[#This Row],[opening
balance]]-Amortization[[#This Row],[principal]])</f>
        <v>72448.88851605785</v>
      </c>
      <c r="J278" s="18">
        <f ca="1">IF(Amortization[[#This Row],[closing
balance]]&gt;0,LastRow-ROW(),0)</f>
        <v>25</v>
      </c>
    </row>
    <row r="279" spans="2:10" ht="15" customHeight="1" x14ac:dyDescent="0.25">
      <c r="B279" s="15">
        <f>ROWS($B$4:B279)</f>
        <v>276</v>
      </c>
      <c r="C279" s="20">
        <f ca="1">IF(ValuesEntered,IF(Amortization[[#This Row],['#]]&lt;=DurationOfLoan,IF(ROW()-ROW(Amortization[[#Headers],[payment
date]])=1,LoanStart,IF(I278&gt;0,EDATE(C278,1),"")),""),"")</f>
        <v>52554</v>
      </c>
      <c r="D279" s="14">
        <f ca="1">IF(ROW()-ROW(Amortization[[#Headers],[opening
balance]])=1,LoanAmount,IF(Amortization[[#This Row],[payment
date]]="",0,INDEX(Amortization[], ROW()-4,8)))</f>
        <v>72448.88851605785</v>
      </c>
      <c r="E279" s="14">
        <f ca="1">IF(ValuesEntered,IF(ROW()-ROW(Amortization[[#Headers],[interest]])=1,-IPMT(InterestRate/12,1,DurationOfLoan-ROWS($C$4:C279)+1,Amortization[[#This Row],[opening
balance]]),IFERROR(-IPMT(InterestRate/12,1,Amortization[[#This Row],['#
remaining]],D280),0)),0)</f>
        <v>523.52481748586899</v>
      </c>
      <c r="F279" s="14">
        <f ca="1">IFERROR(IF(AND(ValuesEntered,Amortization[[#This Row],[payment
date]]&lt;&gt;""),-PPMT(InterestRate/12,1,DurationOfLoan-ROWS($C$4:C279)+1,Amortization[[#This Row],[opening
balance]]),""),0)</f>
        <v>2645.5795179419742</v>
      </c>
      <c r="G279" s="14">
        <f ca="1">IF(Amortization[[#This Row],[payment
date]]="",0,PropertyTaxAmount)</f>
        <v>375</v>
      </c>
      <c r="H279" s="14">
        <f ca="1">IF(Amortization[[#This Row],[payment
date]]="",0,Amortization[[#This Row],[interest]]+Amortization[[#This Row],[principal]]+Amortization[[#This Row],[property
tax]])</f>
        <v>3544.1043354278431</v>
      </c>
      <c r="I279" s="14">
        <f ca="1">IF(Amortization[[#This Row],[payment
date]]="",0,Amortization[[#This Row],[opening
balance]]-Amortization[[#This Row],[principal]])</f>
        <v>69803.30899811587</v>
      </c>
      <c r="J279" s="18">
        <f ca="1">IF(Amortization[[#This Row],[closing
balance]]&gt;0,LastRow-ROW(),0)</f>
        <v>24</v>
      </c>
    </row>
    <row r="280" spans="2:10" ht="15" customHeight="1" x14ac:dyDescent="0.25">
      <c r="B280" s="15">
        <f>ROWS($B$4:B280)</f>
        <v>277</v>
      </c>
      <c r="C280" s="20">
        <f ca="1">IF(ValuesEntered,IF(Amortization[[#This Row],['#]]&lt;=DurationOfLoan,IF(ROW()-ROW(Amortization[[#Headers],[payment
date]])=1,LoanStart,IF(I279&gt;0,EDATE(C279,1),"")),""),"")</f>
        <v>52584</v>
      </c>
      <c r="D280" s="14">
        <f ca="1">IF(ROW()-ROW(Amortization[[#Headers],[opening
balance]])=1,LoanAmount,IF(Amortization[[#This Row],[payment
date]]="",0,INDEX(Amortization[], ROW()-4,8)))</f>
        <v>69803.30899811587</v>
      </c>
      <c r="E280" s="14">
        <f ca="1">IF(ValuesEntered,IF(ROW()-ROW(Amortization[[#Headers],[interest]])=1,-IPMT(InterestRate/12,1,DurationOfLoan-ROWS($C$4:C280)+1,Amortization[[#This Row],[opening
balance]]),IFERROR(-IPMT(InterestRate/12,1,Amortization[[#This Row],['#
remaining]],D281),0)),0)</f>
        <v>503.53415725341995</v>
      </c>
      <c r="F280" s="14">
        <f ca="1">IFERROR(IF(AND(ValuesEntered,Amortization[[#This Row],[payment
date]]&lt;&gt;""),-PPMT(InterestRate/12,1,DurationOfLoan-ROWS($C$4:C280)+1,Amortization[[#This Row],[opening
balance]]),""),0)</f>
        <v>2665.4213643265384</v>
      </c>
      <c r="G280" s="14">
        <f ca="1">IF(Amortization[[#This Row],[payment
date]]="",0,PropertyTaxAmount)</f>
        <v>375</v>
      </c>
      <c r="H280" s="14">
        <f ca="1">IF(Amortization[[#This Row],[payment
date]]="",0,Amortization[[#This Row],[interest]]+Amortization[[#This Row],[principal]]+Amortization[[#This Row],[property
tax]])</f>
        <v>3543.9555215799583</v>
      </c>
      <c r="I280" s="14">
        <f ca="1">IF(Amortization[[#This Row],[payment
date]]="",0,Amortization[[#This Row],[opening
balance]]-Amortization[[#This Row],[principal]])</f>
        <v>67137.887633789331</v>
      </c>
      <c r="J280" s="18">
        <f ca="1">IF(Amortization[[#This Row],[closing
balance]]&gt;0,LastRow-ROW(),0)</f>
        <v>23</v>
      </c>
    </row>
    <row r="281" spans="2:10" ht="15" customHeight="1" x14ac:dyDescent="0.25">
      <c r="B281" s="15">
        <f>ROWS($B$4:B281)</f>
        <v>278</v>
      </c>
      <c r="C281" s="20">
        <f ca="1">IF(ValuesEntered,IF(Amortization[[#This Row],['#]]&lt;=DurationOfLoan,IF(ROW()-ROW(Amortization[[#Headers],[payment
date]])=1,LoanStart,IF(I280&gt;0,EDATE(C280,1),"")),""),"")</f>
        <v>52615</v>
      </c>
      <c r="D281" s="14">
        <f ca="1">IF(ROW()-ROW(Amortization[[#Headers],[opening
balance]])=1,LoanAmount,IF(Amortization[[#This Row],[payment
date]]="",0,INDEX(Amortization[], ROW()-4,8)))</f>
        <v>67137.887633789331</v>
      </c>
      <c r="E281" s="14">
        <f ca="1">IF(ValuesEntered,IF(ROW()-ROW(Amortization[[#Headers],[interest]])=1,-IPMT(InterestRate/12,1,DurationOfLoan-ROWS($C$4:C281)+1,Amortization[[#This Row],[opening
balance]]),IFERROR(-IPMT(InterestRate/12,1,Amortization[[#This Row],['#
remaining]],D282),0)),0)</f>
        <v>483.39356706922757</v>
      </c>
      <c r="F281" s="14">
        <f ca="1">IFERROR(IF(AND(ValuesEntered,Amortization[[#This Row],[payment
date]]&lt;&gt;""),-PPMT(InterestRate/12,1,DurationOfLoan-ROWS($C$4:C281)+1,Amortization[[#This Row],[opening
balance]]),""),0)</f>
        <v>2685.4120245589875</v>
      </c>
      <c r="G281" s="14">
        <f ca="1">IF(Amortization[[#This Row],[payment
date]]="",0,PropertyTaxAmount)</f>
        <v>375</v>
      </c>
      <c r="H281" s="14">
        <f ca="1">IF(Amortization[[#This Row],[payment
date]]="",0,Amortization[[#This Row],[interest]]+Amortization[[#This Row],[principal]]+Amortization[[#This Row],[property
tax]])</f>
        <v>3543.8055916282151</v>
      </c>
      <c r="I281" s="14">
        <f ca="1">IF(Amortization[[#This Row],[payment
date]]="",0,Amortization[[#This Row],[opening
balance]]-Amortization[[#This Row],[principal]])</f>
        <v>64452.475609230343</v>
      </c>
      <c r="J281" s="18">
        <f ca="1">IF(Amortization[[#This Row],[closing
balance]]&gt;0,LastRow-ROW(),0)</f>
        <v>22</v>
      </c>
    </row>
    <row r="282" spans="2:10" ht="15" customHeight="1" x14ac:dyDescent="0.25">
      <c r="B282" s="15">
        <f>ROWS($B$4:B282)</f>
        <v>279</v>
      </c>
      <c r="C282" s="20">
        <f ca="1">IF(ValuesEntered,IF(Amortization[[#This Row],['#]]&lt;=DurationOfLoan,IF(ROW()-ROW(Amortization[[#Headers],[payment
date]])=1,LoanStart,IF(I281&gt;0,EDATE(C281,1),"")),""),"")</f>
        <v>52646</v>
      </c>
      <c r="D282" s="14">
        <f ca="1">IF(ROW()-ROW(Amortization[[#Headers],[opening
balance]])=1,LoanAmount,IF(Amortization[[#This Row],[payment
date]]="",0,INDEX(Amortization[], ROW()-4,8)))</f>
        <v>64452.475609230343</v>
      </c>
      <c r="E282" s="14">
        <f ca="1">IF(ValuesEntered,IF(ROW()-ROW(Amortization[[#Headers],[interest]])=1,-IPMT(InterestRate/12,1,DurationOfLoan-ROWS($C$4:C282)+1,Amortization[[#This Row],[opening
balance]]),IFERROR(-IPMT(InterestRate/12,1,Amortization[[#This Row],['#
remaining]],D283),0)),0)</f>
        <v>463.10192245865369</v>
      </c>
      <c r="F282" s="14">
        <f ca="1">IFERROR(IF(AND(ValuesEntered,Amortization[[#This Row],[payment
date]]&lt;&gt;""),-PPMT(InterestRate/12,1,DurationOfLoan-ROWS($C$4:C282)+1,Amortization[[#This Row],[opening
balance]]),""),0)</f>
        <v>2705.5526147431801</v>
      </c>
      <c r="G282" s="14">
        <f ca="1">IF(Amortization[[#This Row],[payment
date]]="",0,PropertyTaxAmount)</f>
        <v>375</v>
      </c>
      <c r="H282" s="14">
        <f ca="1">IF(Amortization[[#This Row],[payment
date]]="",0,Amortization[[#This Row],[interest]]+Amortization[[#This Row],[principal]]+Amortization[[#This Row],[property
tax]])</f>
        <v>3543.6545372018336</v>
      </c>
      <c r="I282" s="14">
        <f ca="1">IF(Amortization[[#This Row],[payment
date]]="",0,Amortization[[#This Row],[opening
balance]]-Amortization[[#This Row],[principal]])</f>
        <v>61746.922994487162</v>
      </c>
      <c r="J282" s="18">
        <f ca="1">IF(Amortization[[#This Row],[closing
balance]]&gt;0,LastRow-ROW(),0)</f>
        <v>21</v>
      </c>
    </row>
    <row r="283" spans="2:10" ht="15" customHeight="1" x14ac:dyDescent="0.25">
      <c r="B283" s="15">
        <f>ROWS($B$4:B283)</f>
        <v>280</v>
      </c>
      <c r="C283" s="20">
        <f ca="1">IF(ValuesEntered,IF(Amortization[[#This Row],['#]]&lt;=DurationOfLoan,IF(ROW()-ROW(Amortization[[#Headers],[payment
date]])=1,LoanStart,IF(I282&gt;0,EDATE(C282,1),"")),""),"")</f>
        <v>52675</v>
      </c>
      <c r="D283" s="14">
        <f ca="1">IF(ROW()-ROW(Amortization[[#Headers],[opening
balance]])=1,LoanAmount,IF(Amortization[[#This Row],[payment
date]]="",0,INDEX(Amortization[], ROW()-4,8)))</f>
        <v>61746.922994487162</v>
      </c>
      <c r="E283" s="14">
        <f ca="1">IF(ValuesEntered,IF(ROW()-ROW(Amortization[[#Headers],[interest]])=1,-IPMT(InterestRate/12,1,DurationOfLoan-ROWS($C$4:C283)+1,Amortization[[#This Row],[opening
balance]]),IFERROR(-IPMT(InterestRate/12,1,Amortization[[#This Row],['#
remaining]],D284),0)),0)</f>
        <v>442.65809051350055</v>
      </c>
      <c r="F283" s="14">
        <f ca="1">IFERROR(IF(AND(ValuesEntered,Amortization[[#This Row],[payment
date]]&lt;&gt;""),-PPMT(InterestRate/12,1,DurationOfLoan-ROWS($C$4:C283)+1,Amortization[[#This Row],[opening
balance]]),""),0)</f>
        <v>2725.8442593537538</v>
      </c>
      <c r="G283" s="14">
        <f ca="1">IF(Amortization[[#This Row],[payment
date]]="",0,PropertyTaxAmount)</f>
        <v>375</v>
      </c>
      <c r="H283" s="14">
        <f ca="1">IF(Amortization[[#This Row],[payment
date]]="",0,Amortization[[#This Row],[interest]]+Amortization[[#This Row],[principal]]+Amortization[[#This Row],[property
tax]])</f>
        <v>3543.5023498672545</v>
      </c>
      <c r="I283" s="14">
        <f ca="1">IF(Amortization[[#This Row],[payment
date]]="",0,Amortization[[#This Row],[opening
balance]]-Amortization[[#This Row],[principal]])</f>
        <v>59021.078735133407</v>
      </c>
      <c r="J283" s="18">
        <f ca="1">IF(Amortization[[#This Row],[closing
balance]]&gt;0,LastRow-ROW(),0)</f>
        <v>20</v>
      </c>
    </row>
    <row r="284" spans="2:10" ht="15" customHeight="1" x14ac:dyDescent="0.25">
      <c r="B284" s="15">
        <f>ROWS($B$4:B284)</f>
        <v>281</v>
      </c>
      <c r="C284" s="20">
        <f ca="1">IF(ValuesEntered,IF(Amortization[[#This Row],['#]]&lt;=DurationOfLoan,IF(ROW()-ROW(Amortization[[#Headers],[payment
date]])=1,LoanStart,IF(I283&gt;0,EDATE(C283,1),"")),""),"")</f>
        <v>52706</v>
      </c>
      <c r="D284" s="14">
        <f ca="1">IF(ROW()-ROW(Amortization[[#Headers],[opening
balance]])=1,LoanAmount,IF(Amortization[[#This Row],[payment
date]]="",0,INDEX(Amortization[], ROW()-4,8)))</f>
        <v>59021.078735133407</v>
      </c>
      <c r="E284" s="14">
        <f ca="1">IF(ValuesEntered,IF(ROW()-ROW(Amortization[[#Headers],[interest]])=1,-IPMT(InterestRate/12,1,DurationOfLoan-ROWS($C$4:C284)+1,Amortization[[#This Row],[opening
balance]]),IFERROR(-IPMT(InterestRate/12,1,Amortization[[#This Row],['#
remaining]],D285),0)),0)</f>
        <v>422.06092982875873</v>
      </c>
      <c r="F284" s="14">
        <f ca="1">IFERROR(IF(AND(ValuesEntered,Amortization[[#This Row],[payment
date]]&lt;&gt;""),-PPMT(InterestRate/12,1,DurationOfLoan-ROWS($C$4:C284)+1,Amortization[[#This Row],[opening
balance]]),""),0)</f>
        <v>2746.2880912989071</v>
      </c>
      <c r="G284" s="14">
        <f ca="1">IF(Amortization[[#This Row],[payment
date]]="",0,PropertyTaxAmount)</f>
        <v>375</v>
      </c>
      <c r="H284" s="14">
        <f ca="1">IF(Amortization[[#This Row],[payment
date]]="",0,Amortization[[#This Row],[interest]]+Amortization[[#This Row],[principal]]+Amortization[[#This Row],[property
tax]])</f>
        <v>3543.3490211276658</v>
      </c>
      <c r="I284" s="14">
        <f ca="1">IF(Amortization[[#This Row],[payment
date]]="",0,Amortization[[#This Row],[opening
balance]]-Amortization[[#This Row],[principal]])</f>
        <v>56274.790643834502</v>
      </c>
      <c r="J284" s="18">
        <f ca="1">IF(Amortization[[#This Row],[closing
balance]]&gt;0,LastRow-ROW(),0)</f>
        <v>19</v>
      </c>
    </row>
    <row r="285" spans="2:10" ht="15" customHeight="1" x14ac:dyDescent="0.25">
      <c r="B285" s="15">
        <f>ROWS($B$4:B285)</f>
        <v>282</v>
      </c>
      <c r="C285" s="20">
        <f ca="1">IF(ValuesEntered,IF(Amortization[[#This Row],['#]]&lt;=DurationOfLoan,IF(ROW()-ROW(Amortization[[#Headers],[payment
date]])=1,LoanStart,IF(I284&gt;0,EDATE(C284,1),"")),""),"")</f>
        <v>52736</v>
      </c>
      <c r="D285" s="14">
        <f ca="1">IF(ROW()-ROW(Amortization[[#Headers],[opening
balance]])=1,LoanAmount,IF(Amortization[[#This Row],[payment
date]]="",0,INDEX(Amortization[], ROW()-4,8)))</f>
        <v>56274.790643834502</v>
      </c>
      <c r="E285" s="14">
        <f ca="1">IF(ValuesEntered,IF(ROW()-ROW(Amortization[[#Headers],[interest]])=1,-IPMT(InterestRate/12,1,DurationOfLoan-ROWS($C$4:C285)+1,Amortization[[#This Row],[opening
balance]]),IFERROR(-IPMT(InterestRate/12,1,Amortization[[#This Row],['#
remaining]],D286),0)),0)</f>
        <v>401.30929043888136</v>
      </c>
      <c r="F285" s="14">
        <f ca="1">IFERROR(IF(AND(ValuesEntered,Amortization[[#This Row],[payment
date]]&lt;&gt;""),-PPMT(InterestRate/12,1,DurationOfLoan-ROWS($C$4:C285)+1,Amortization[[#This Row],[opening
balance]]),""),0)</f>
        <v>2766.8852519836487</v>
      </c>
      <c r="G285" s="14">
        <f ca="1">IF(Amortization[[#This Row],[payment
date]]="",0,PropertyTaxAmount)</f>
        <v>375</v>
      </c>
      <c r="H285" s="14">
        <f ca="1">IF(Amortization[[#This Row],[payment
date]]="",0,Amortization[[#This Row],[interest]]+Amortization[[#This Row],[principal]]+Amortization[[#This Row],[property
tax]])</f>
        <v>3543.19454242253</v>
      </c>
      <c r="I285" s="14">
        <f ca="1">IF(Amortization[[#This Row],[payment
date]]="",0,Amortization[[#This Row],[opening
balance]]-Amortization[[#This Row],[principal]])</f>
        <v>53507.905391850851</v>
      </c>
      <c r="J285" s="18">
        <f ca="1">IF(Amortization[[#This Row],[closing
balance]]&gt;0,LastRow-ROW(),0)</f>
        <v>18</v>
      </c>
    </row>
    <row r="286" spans="2:10" ht="15" customHeight="1" x14ac:dyDescent="0.25">
      <c r="B286" s="15">
        <f>ROWS($B$4:B286)</f>
        <v>283</v>
      </c>
      <c r="C286" s="20">
        <f ca="1">IF(ValuesEntered,IF(Amortization[[#This Row],['#]]&lt;=DurationOfLoan,IF(ROW()-ROW(Amortization[[#Headers],[payment
date]])=1,LoanStart,IF(I285&gt;0,EDATE(C285,1),"")),""),"")</f>
        <v>52767</v>
      </c>
      <c r="D286" s="14">
        <f ca="1">IF(ROW()-ROW(Amortization[[#Headers],[opening
balance]])=1,LoanAmount,IF(Amortization[[#This Row],[payment
date]]="",0,INDEX(Amortization[], ROW()-4,8)))</f>
        <v>53507.905391850851</v>
      </c>
      <c r="E286" s="14">
        <f ca="1">IF(ValuesEntered,IF(ROW()-ROW(Amortization[[#Headers],[interest]])=1,-IPMT(InterestRate/12,1,DurationOfLoan-ROWS($C$4:C286)+1,Amortization[[#This Row],[opening
balance]]),IFERROR(-IPMT(InterestRate/12,1,Amortization[[#This Row],['#
remaining]],D287),0)),0)</f>
        <v>380.40201375357992</v>
      </c>
      <c r="F286" s="14">
        <f ca="1">IFERROR(IF(AND(ValuesEntered,Amortization[[#This Row],[payment
date]]&lt;&gt;""),-PPMT(InterestRate/12,1,DurationOfLoan-ROWS($C$4:C286)+1,Amortization[[#This Row],[opening
balance]]),""),0)</f>
        <v>2787.6368913735264</v>
      </c>
      <c r="G286" s="14">
        <f ca="1">IF(Amortization[[#This Row],[payment
date]]="",0,PropertyTaxAmount)</f>
        <v>375</v>
      </c>
      <c r="H286" s="14">
        <f ca="1">IF(Amortization[[#This Row],[payment
date]]="",0,Amortization[[#This Row],[interest]]+Amortization[[#This Row],[principal]]+Amortization[[#This Row],[property
tax]])</f>
        <v>3543.0389051271063</v>
      </c>
      <c r="I286" s="14">
        <f ca="1">IF(Amortization[[#This Row],[payment
date]]="",0,Amortization[[#This Row],[opening
balance]]-Amortization[[#This Row],[principal]])</f>
        <v>50720.268500477323</v>
      </c>
      <c r="J286" s="18">
        <f ca="1">IF(Amortization[[#This Row],[closing
balance]]&gt;0,LastRow-ROW(),0)</f>
        <v>17</v>
      </c>
    </row>
    <row r="287" spans="2:10" ht="15" customHeight="1" x14ac:dyDescent="0.25">
      <c r="B287" s="15">
        <f>ROWS($B$4:B287)</f>
        <v>284</v>
      </c>
      <c r="C287" s="20">
        <f ca="1">IF(ValuesEntered,IF(Amortization[[#This Row],['#]]&lt;=DurationOfLoan,IF(ROW()-ROW(Amortization[[#Headers],[payment
date]])=1,LoanStart,IF(I286&gt;0,EDATE(C286,1),"")),""),"")</f>
        <v>52797</v>
      </c>
      <c r="D287" s="14">
        <f ca="1">IF(ROW()-ROW(Amortization[[#Headers],[opening
balance]])=1,LoanAmount,IF(Amortization[[#This Row],[payment
date]]="",0,INDEX(Amortization[], ROW()-4,8)))</f>
        <v>50720.268500477323</v>
      </c>
      <c r="E287" s="14">
        <f ca="1">IF(ValuesEntered,IF(ROW()-ROW(Amortization[[#Headers],[interest]])=1,-IPMT(InterestRate/12,1,DurationOfLoan-ROWS($C$4:C287)+1,Amortization[[#This Row],[opening
balance]]),IFERROR(-IPMT(InterestRate/12,1,Amortization[[#This Row],['#
remaining]],D288),0)),0)</f>
        <v>359.33793249313874</v>
      </c>
      <c r="F287" s="14">
        <f ca="1">IFERROR(IF(AND(ValuesEntered,Amortization[[#This Row],[payment
date]]&lt;&gt;""),-PPMT(InterestRate/12,1,DurationOfLoan-ROWS($C$4:C287)+1,Amortization[[#This Row],[opening
balance]]),""),0)</f>
        <v>2808.5441680588278</v>
      </c>
      <c r="G287" s="14">
        <f ca="1">IF(Amortization[[#This Row],[payment
date]]="",0,PropertyTaxAmount)</f>
        <v>375</v>
      </c>
      <c r="H287" s="14">
        <f ca="1">IF(Amortization[[#This Row],[payment
date]]="",0,Amortization[[#This Row],[interest]]+Amortization[[#This Row],[principal]]+Amortization[[#This Row],[property
tax]])</f>
        <v>3542.8821005519667</v>
      </c>
      <c r="I287" s="14">
        <f ca="1">IF(Amortization[[#This Row],[payment
date]]="",0,Amortization[[#This Row],[opening
balance]]-Amortization[[#This Row],[principal]])</f>
        <v>47911.724332418496</v>
      </c>
      <c r="J287" s="18">
        <f ca="1">IF(Amortization[[#This Row],[closing
balance]]&gt;0,LastRow-ROW(),0)</f>
        <v>16</v>
      </c>
    </row>
    <row r="288" spans="2:10" ht="15" customHeight="1" x14ac:dyDescent="0.25">
      <c r="B288" s="15">
        <f>ROWS($B$4:B288)</f>
        <v>285</v>
      </c>
      <c r="C288" s="20">
        <f ca="1">IF(ValuesEntered,IF(Amortization[[#This Row],['#]]&lt;=DurationOfLoan,IF(ROW()-ROW(Amortization[[#Headers],[payment
date]])=1,LoanStart,IF(I287&gt;0,EDATE(C287,1),"")),""),"")</f>
        <v>52828</v>
      </c>
      <c r="D288" s="14">
        <f ca="1">IF(ROW()-ROW(Amortization[[#Headers],[opening
balance]])=1,LoanAmount,IF(Amortization[[#This Row],[payment
date]]="",0,INDEX(Amortization[], ROW()-4,8)))</f>
        <v>47911.724332418496</v>
      </c>
      <c r="E288" s="14">
        <f ca="1">IF(ValuesEntered,IF(ROW()-ROW(Amortization[[#Headers],[interest]])=1,-IPMT(InterestRate/12,1,DurationOfLoan-ROWS($C$4:C288)+1,Amortization[[#This Row],[opening
balance]]),IFERROR(-IPMT(InterestRate/12,1,Amortization[[#This Row],['#
remaining]],D289),0)),0)</f>
        <v>338.11587062324423</v>
      </c>
      <c r="F288" s="14">
        <f ca="1">IFERROR(IF(AND(ValuesEntered,Amortization[[#This Row],[payment
date]]&lt;&gt;""),-PPMT(InterestRate/12,1,DurationOfLoan-ROWS($C$4:C288)+1,Amortization[[#This Row],[opening
balance]]),""),0)</f>
        <v>2829.6082493192689</v>
      </c>
      <c r="G288" s="14">
        <f ca="1">IF(Amortization[[#This Row],[payment
date]]="",0,PropertyTaxAmount)</f>
        <v>375</v>
      </c>
      <c r="H288" s="14">
        <f ca="1">IF(Amortization[[#This Row],[payment
date]]="",0,Amortization[[#This Row],[interest]]+Amortization[[#This Row],[principal]]+Amortization[[#This Row],[property
tax]])</f>
        <v>3542.724119942513</v>
      </c>
      <c r="I288" s="14">
        <f ca="1">IF(Amortization[[#This Row],[payment
date]]="",0,Amortization[[#This Row],[opening
balance]]-Amortization[[#This Row],[principal]])</f>
        <v>45082.11608309923</v>
      </c>
      <c r="J288" s="18">
        <f ca="1">IF(Amortization[[#This Row],[closing
balance]]&gt;0,LastRow-ROW(),0)</f>
        <v>15</v>
      </c>
    </row>
    <row r="289" spans="2:10" ht="15" customHeight="1" x14ac:dyDescent="0.25">
      <c r="B289" s="15">
        <f>ROWS($B$4:B289)</f>
        <v>286</v>
      </c>
      <c r="C289" s="20">
        <f ca="1">IF(ValuesEntered,IF(Amortization[[#This Row],['#]]&lt;=DurationOfLoan,IF(ROW()-ROW(Amortization[[#Headers],[payment
date]])=1,LoanStart,IF(I288&gt;0,EDATE(C288,1),"")),""),"")</f>
        <v>52859</v>
      </c>
      <c r="D289" s="14">
        <f ca="1">IF(ROW()-ROW(Amortization[[#Headers],[opening
balance]])=1,LoanAmount,IF(Amortization[[#This Row],[payment
date]]="",0,INDEX(Amortization[], ROW()-4,8)))</f>
        <v>45082.11608309923</v>
      </c>
      <c r="E289" s="14">
        <f ca="1">IF(ValuesEntered,IF(ROW()-ROW(Amortization[[#Headers],[interest]])=1,-IPMT(InterestRate/12,1,DurationOfLoan-ROWS($C$4:C289)+1,Amortization[[#This Row],[opening
balance]]),IFERROR(-IPMT(InterestRate/12,1,Amortization[[#This Row],['#
remaining]],D290),0)),0)</f>
        <v>316.73464328932545</v>
      </c>
      <c r="F289" s="14">
        <f ca="1">IFERROR(IF(AND(ValuesEntered,Amortization[[#This Row],[payment
date]]&lt;&gt;""),-PPMT(InterestRate/12,1,DurationOfLoan-ROWS($C$4:C289)+1,Amortization[[#This Row],[opening
balance]]),""),0)</f>
        <v>2850.8303111891632</v>
      </c>
      <c r="G289" s="14">
        <f ca="1">IF(Amortization[[#This Row],[payment
date]]="",0,PropertyTaxAmount)</f>
        <v>375</v>
      </c>
      <c r="H289" s="14">
        <f ca="1">IF(Amortization[[#This Row],[payment
date]]="",0,Amortization[[#This Row],[interest]]+Amortization[[#This Row],[principal]]+Amortization[[#This Row],[property
tax]])</f>
        <v>3542.5649544784887</v>
      </c>
      <c r="I289" s="14">
        <f ca="1">IF(Amortization[[#This Row],[payment
date]]="",0,Amortization[[#This Row],[opening
balance]]-Amortization[[#This Row],[principal]])</f>
        <v>42231.285771910065</v>
      </c>
      <c r="J289" s="18">
        <f ca="1">IF(Amortization[[#This Row],[closing
balance]]&gt;0,LastRow-ROW(),0)</f>
        <v>14</v>
      </c>
    </row>
    <row r="290" spans="2:10" ht="15" customHeight="1" x14ac:dyDescent="0.25">
      <c r="B290" s="15">
        <f>ROWS($B$4:B290)</f>
        <v>287</v>
      </c>
      <c r="C290" s="20">
        <f ca="1">IF(ValuesEntered,IF(Amortization[[#This Row],['#]]&lt;=DurationOfLoan,IF(ROW()-ROW(Amortization[[#Headers],[payment
date]])=1,LoanStart,IF(I289&gt;0,EDATE(C289,1),"")),""),"")</f>
        <v>52889</v>
      </c>
      <c r="D290" s="14">
        <f ca="1">IF(ROW()-ROW(Amortization[[#Headers],[opening
balance]])=1,LoanAmount,IF(Amortization[[#This Row],[payment
date]]="",0,INDEX(Amortization[], ROW()-4,8)))</f>
        <v>42231.285771910065</v>
      </c>
      <c r="E290" s="14">
        <f ca="1">IF(ValuesEntered,IF(ROW()-ROW(Amortization[[#Headers],[interest]])=1,-IPMT(InterestRate/12,1,DurationOfLoan-ROWS($C$4:C290)+1,Amortization[[#This Row],[opening
balance]]),IFERROR(-IPMT(InterestRate/12,1,Amortization[[#This Row],['#
remaining]],D291),0)),0)</f>
        <v>295.19305675040238</v>
      </c>
      <c r="F290" s="14">
        <f ca="1">IFERROR(IF(AND(ValuesEntered,Amortization[[#This Row],[payment
date]]&lt;&gt;""),-PPMT(InterestRate/12,1,DurationOfLoan-ROWS($C$4:C290)+1,Amortization[[#This Row],[opening
balance]]),""),0)</f>
        <v>2872.2115385230823</v>
      </c>
      <c r="G290" s="14">
        <f ca="1">IF(Amortization[[#This Row],[payment
date]]="",0,PropertyTaxAmount)</f>
        <v>375</v>
      </c>
      <c r="H290" s="14">
        <f ca="1">IF(Amortization[[#This Row],[payment
date]]="",0,Amortization[[#This Row],[interest]]+Amortization[[#This Row],[principal]]+Amortization[[#This Row],[property
tax]])</f>
        <v>3542.4045952734846</v>
      </c>
      <c r="I290" s="14">
        <f ca="1">IF(Amortization[[#This Row],[payment
date]]="",0,Amortization[[#This Row],[opening
balance]]-Amortization[[#This Row],[principal]])</f>
        <v>39359.074233386986</v>
      </c>
      <c r="J290" s="18">
        <f ca="1">IF(Amortization[[#This Row],[closing
balance]]&gt;0,LastRow-ROW(),0)</f>
        <v>13</v>
      </c>
    </row>
    <row r="291" spans="2:10" ht="15" customHeight="1" x14ac:dyDescent="0.25">
      <c r="B291" s="15">
        <f>ROWS($B$4:B291)</f>
        <v>288</v>
      </c>
      <c r="C291" s="20">
        <f ca="1">IF(ValuesEntered,IF(Amortization[[#This Row],['#]]&lt;=DurationOfLoan,IF(ROW()-ROW(Amortization[[#Headers],[payment
date]])=1,LoanStart,IF(I290&gt;0,EDATE(C290,1),"")),""),"")</f>
        <v>52920</v>
      </c>
      <c r="D291" s="14">
        <f ca="1">IF(ROW()-ROW(Amortization[[#Headers],[opening
balance]])=1,LoanAmount,IF(Amortization[[#This Row],[payment
date]]="",0,INDEX(Amortization[], ROW()-4,8)))</f>
        <v>39359.074233386986</v>
      </c>
      <c r="E291" s="14">
        <f ca="1">IF(ValuesEntered,IF(ROW()-ROW(Amortization[[#Headers],[interest]])=1,-IPMT(InterestRate/12,1,DurationOfLoan-ROWS($C$4:C291)+1,Amortization[[#This Row],[opening
balance]]),IFERROR(-IPMT(InterestRate/12,1,Amortization[[#This Row],['#
remaining]],D292),0)),0)</f>
        <v>273.48990831243736</v>
      </c>
      <c r="F291" s="14">
        <f ca="1">IFERROR(IF(AND(ValuesEntered,Amortization[[#This Row],[payment
date]]&lt;&gt;""),-PPMT(InterestRate/12,1,DurationOfLoan-ROWS($C$4:C291)+1,Amortization[[#This Row],[opening
balance]]),""),0)</f>
        <v>2893.7531250620045</v>
      </c>
      <c r="G291" s="14">
        <f ca="1">IF(Amortization[[#This Row],[payment
date]]="",0,PropertyTaxAmount)</f>
        <v>375</v>
      </c>
      <c r="H291" s="14">
        <f ca="1">IF(Amortization[[#This Row],[payment
date]]="",0,Amortization[[#This Row],[interest]]+Amortization[[#This Row],[principal]]+Amortization[[#This Row],[property
tax]])</f>
        <v>3542.2430333744419</v>
      </c>
      <c r="I291" s="14">
        <f ca="1">IF(Amortization[[#This Row],[payment
date]]="",0,Amortization[[#This Row],[opening
balance]]-Amortization[[#This Row],[principal]])</f>
        <v>36465.321108324984</v>
      </c>
      <c r="J291" s="18">
        <f ca="1">IF(Amortization[[#This Row],[closing
balance]]&gt;0,LastRow-ROW(),0)</f>
        <v>12</v>
      </c>
    </row>
    <row r="292" spans="2:10" ht="15" customHeight="1" x14ac:dyDescent="0.25">
      <c r="B292" s="15">
        <f>ROWS($B$4:B292)</f>
        <v>289</v>
      </c>
      <c r="C292" s="20">
        <f ca="1">IF(ValuesEntered,IF(Amortization[[#This Row],['#]]&lt;=DurationOfLoan,IF(ROW()-ROW(Amortization[[#Headers],[payment
date]])=1,LoanStart,IF(I291&gt;0,EDATE(C291,1),"")),""),"")</f>
        <v>52950</v>
      </c>
      <c r="D292" s="14">
        <f ca="1">IF(ROW()-ROW(Amortization[[#Headers],[opening
balance]])=1,LoanAmount,IF(Amortization[[#This Row],[payment
date]]="",0,INDEX(Amortization[], ROW()-4,8)))</f>
        <v>36465.321108324984</v>
      </c>
      <c r="E292" s="14">
        <f ca="1">IF(ValuesEntered,IF(ROW()-ROW(Amortization[[#Headers],[interest]])=1,-IPMT(InterestRate/12,1,DurationOfLoan-ROWS($C$4:C292)+1,Amortization[[#This Row],[opening
balance]]),IFERROR(-IPMT(InterestRate/12,1,Amortization[[#This Row],['#
remaining]],D293),0)),0)</f>
        <v>251.62398626118758</v>
      </c>
      <c r="F292" s="14">
        <f ca="1">IFERROR(IF(AND(ValuesEntered,Amortization[[#This Row],[payment
date]]&lt;&gt;""),-PPMT(InterestRate/12,1,DurationOfLoan-ROWS($C$4:C292)+1,Amortization[[#This Row],[opening
balance]]),""),0)</f>
        <v>2915.4562734999708</v>
      </c>
      <c r="G292" s="14">
        <f ca="1">IF(Amortization[[#This Row],[payment
date]]="",0,PropertyTaxAmount)</f>
        <v>375</v>
      </c>
      <c r="H292" s="14">
        <f ca="1">IF(Amortization[[#This Row],[payment
date]]="",0,Amortization[[#This Row],[interest]]+Amortization[[#This Row],[principal]]+Amortization[[#This Row],[property
tax]])</f>
        <v>3542.0802597611582</v>
      </c>
      <c r="I292" s="14">
        <f ca="1">IF(Amortization[[#This Row],[payment
date]]="",0,Amortization[[#This Row],[opening
balance]]-Amortization[[#This Row],[principal]])</f>
        <v>33549.864834825014</v>
      </c>
      <c r="J292" s="18">
        <f ca="1">IF(Amortization[[#This Row],[closing
balance]]&gt;0,LastRow-ROW(),0)</f>
        <v>11</v>
      </c>
    </row>
    <row r="293" spans="2:10" ht="15" customHeight="1" x14ac:dyDescent="0.25">
      <c r="B293" s="15">
        <f>ROWS($B$4:B293)</f>
        <v>290</v>
      </c>
      <c r="C293" s="20">
        <f ca="1">IF(ValuesEntered,IF(Amortization[[#This Row],['#]]&lt;=DurationOfLoan,IF(ROW()-ROW(Amortization[[#Headers],[payment
date]])=1,LoanStart,IF(I292&gt;0,EDATE(C292,1),"")),""),"")</f>
        <v>52981</v>
      </c>
      <c r="D293" s="14">
        <f ca="1">IF(ROW()-ROW(Amortization[[#Headers],[opening
balance]])=1,LoanAmount,IF(Amortization[[#This Row],[payment
date]]="",0,INDEX(Amortization[], ROW()-4,8)))</f>
        <v>33549.864834825014</v>
      </c>
      <c r="E293" s="14">
        <f ca="1">IF(ValuesEntered,IF(ROW()-ROW(Amortization[[#Headers],[interest]])=1,-IPMT(InterestRate/12,1,DurationOfLoan-ROWS($C$4:C293)+1,Amortization[[#This Row],[opening
balance]]),IFERROR(-IPMT(InterestRate/12,1,Amortization[[#This Row],['#
remaining]],D294),0)),0)</f>
        <v>229.59406979455343</v>
      </c>
      <c r="F293" s="14">
        <f ca="1">IFERROR(IF(AND(ValuesEntered,Amortization[[#This Row],[payment
date]]&lt;&gt;""),-PPMT(InterestRate/12,1,DurationOfLoan-ROWS($C$4:C293)+1,Amortization[[#This Row],[opening
balance]]),""),0)</f>
        <v>2937.3221955512204</v>
      </c>
      <c r="G293" s="14">
        <f ca="1">IF(Amortization[[#This Row],[payment
date]]="",0,PropertyTaxAmount)</f>
        <v>375</v>
      </c>
      <c r="H293" s="14">
        <f ca="1">IF(Amortization[[#This Row],[payment
date]]="",0,Amortization[[#This Row],[interest]]+Amortization[[#This Row],[principal]]+Amortization[[#This Row],[property
tax]])</f>
        <v>3541.9162653457738</v>
      </c>
      <c r="I293" s="14">
        <f ca="1">IF(Amortization[[#This Row],[payment
date]]="",0,Amortization[[#This Row],[opening
balance]]-Amortization[[#This Row],[principal]])</f>
        <v>30612.542639273794</v>
      </c>
      <c r="J293" s="18">
        <f ca="1">IF(Amortization[[#This Row],[closing
balance]]&gt;0,LastRow-ROW(),0)</f>
        <v>10</v>
      </c>
    </row>
    <row r="294" spans="2:10" ht="15" customHeight="1" x14ac:dyDescent="0.25">
      <c r="B294" s="15">
        <f>ROWS($B$4:B294)</f>
        <v>291</v>
      </c>
      <c r="C294" s="20">
        <f ca="1">IF(ValuesEntered,IF(Amortization[[#This Row],['#]]&lt;=DurationOfLoan,IF(ROW()-ROW(Amortization[[#Headers],[payment
date]])=1,LoanStart,IF(I293&gt;0,EDATE(C293,1),"")),""),"")</f>
        <v>53012</v>
      </c>
      <c r="D294" s="14">
        <f ca="1">IF(ROW()-ROW(Amortization[[#Headers],[opening
balance]])=1,LoanAmount,IF(Amortization[[#This Row],[payment
date]]="",0,INDEX(Amortization[], ROW()-4,8)))</f>
        <v>30612.542639273794</v>
      </c>
      <c r="E294" s="14">
        <f ca="1">IF(ValuesEntered,IF(ROW()-ROW(Amortization[[#Headers],[interest]])=1,-IPMT(InterestRate/12,1,DurationOfLoan-ROWS($C$4:C294)+1,Amortization[[#This Row],[opening
balance]]),IFERROR(-IPMT(InterestRate/12,1,Amortization[[#This Row],['#
remaining]],D295),0)),0)</f>
        <v>207.39892895441952</v>
      </c>
      <c r="F294" s="14">
        <f ca="1">IFERROR(IF(AND(ValuesEntered,Amortization[[#This Row],[payment
date]]&lt;&gt;""),-PPMT(InterestRate/12,1,DurationOfLoan-ROWS($C$4:C294)+1,Amortization[[#This Row],[opening
balance]]),""),0)</f>
        <v>2959.3521120178548</v>
      </c>
      <c r="G294" s="14">
        <f ca="1">IF(Amortization[[#This Row],[payment
date]]="",0,PropertyTaxAmount)</f>
        <v>375</v>
      </c>
      <c r="H294" s="14">
        <f ca="1">IF(Amortization[[#This Row],[payment
date]]="",0,Amortization[[#This Row],[interest]]+Amortization[[#This Row],[principal]]+Amortization[[#This Row],[property
tax]])</f>
        <v>3541.7510409722745</v>
      </c>
      <c r="I294" s="14">
        <f ca="1">IF(Amortization[[#This Row],[payment
date]]="",0,Amortization[[#This Row],[opening
balance]]-Amortization[[#This Row],[principal]])</f>
        <v>27653.190527255938</v>
      </c>
      <c r="J294" s="18">
        <f ca="1">IF(Amortization[[#This Row],[closing
balance]]&gt;0,LastRow-ROW(),0)</f>
        <v>9</v>
      </c>
    </row>
    <row r="295" spans="2:10" ht="15" customHeight="1" x14ac:dyDescent="0.25">
      <c r="B295" s="15">
        <f>ROWS($B$4:B295)</f>
        <v>292</v>
      </c>
      <c r="C295" s="20">
        <f ca="1">IF(ValuesEntered,IF(Amortization[[#This Row],['#]]&lt;=DurationOfLoan,IF(ROW()-ROW(Amortization[[#Headers],[payment
date]])=1,LoanStart,IF(I294&gt;0,EDATE(C294,1),"")),""),"")</f>
        <v>53040</v>
      </c>
      <c r="D295" s="14">
        <f ca="1">IF(ROW()-ROW(Amortization[[#Headers],[opening
balance]])=1,LoanAmount,IF(Amortization[[#This Row],[payment
date]]="",0,INDEX(Amortization[], ROW()-4,8)))</f>
        <v>27653.190527255938</v>
      </c>
      <c r="E295" s="14">
        <f ca="1">IF(ValuesEntered,IF(ROW()-ROW(Amortization[[#Headers],[interest]])=1,-IPMT(InterestRate/12,1,DurationOfLoan-ROWS($C$4:C295)+1,Amortization[[#This Row],[opening
balance]]),IFERROR(-IPMT(InterestRate/12,1,Amortization[[#This Row],['#
remaining]],D296),0)),0)</f>
        <v>185.03732455798462</v>
      </c>
      <c r="F295" s="14">
        <f ca="1">IFERROR(IF(AND(ValuesEntered,Amortization[[#This Row],[payment
date]]&lt;&gt;""),-PPMT(InterestRate/12,1,DurationOfLoan-ROWS($C$4:C295)+1,Amortization[[#This Row],[opening
balance]]),""),0)</f>
        <v>2981.547252857989</v>
      </c>
      <c r="G295" s="14">
        <f ca="1">IF(Amortization[[#This Row],[payment
date]]="",0,PropertyTaxAmount)</f>
        <v>375</v>
      </c>
      <c r="H295" s="14">
        <f ca="1">IF(Amortization[[#This Row],[payment
date]]="",0,Amortization[[#This Row],[interest]]+Amortization[[#This Row],[principal]]+Amortization[[#This Row],[property
tax]])</f>
        <v>3541.5845774159734</v>
      </c>
      <c r="I295" s="14">
        <f ca="1">IF(Amortization[[#This Row],[payment
date]]="",0,Amortization[[#This Row],[opening
balance]]-Amortization[[#This Row],[principal]])</f>
        <v>24671.643274397949</v>
      </c>
      <c r="J295" s="18">
        <f ca="1">IF(Amortization[[#This Row],[closing
balance]]&gt;0,LastRow-ROW(),0)</f>
        <v>8</v>
      </c>
    </row>
    <row r="296" spans="2:10" ht="15" customHeight="1" x14ac:dyDescent="0.25">
      <c r="B296" s="15">
        <f>ROWS($B$4:B296)</f>
        <v>293</v>
      </c>
      <c r="C296" s="20">
        <f ca="1">IF(ValuesEntered,IF(Amortization[[#This Row],['#]]&lt;=DurationOfLoan,IF(ROW()-ROW(Amortization[[#Headers],[payment
date]])=1,LoanStart,IF(I295&gt;0,EDATE(C295,1),"")),""),"")</f>
        <v>53071</v>
      </c>
      <c r="D296" s="14">
        <f ca="1">IF(ROW()-ROW(Amortization[[#Headers],[opening
balance]])=1,LoanAmount,IF(Amortization[[#This Row],[payment
date]]="",0,INDEX(Amortization[], ROW()-4,8)))</f>
        <v>24671.643274397949</v>
      </c>
      <c r="E296" s="14">
        <f ca="1">IF(ValuesEntered,IF(ROW()-ROW(Amortization[[#Headers],[interest]])=1,-IPMT(InterestRate/12,1,DurationOfLoan-ROWS($C$4:C296)+1,Amortization[[#This Row],[opening
balance]]),IFERROR(-IPMT(InterestRate/12,1,Amortization[[#This Row],['#
remaining]],D297),0)),0)</f>
        <v>162.50800812857642</v>
      </c>
      <c r="F296" s="14">
        <f ca="1">IFERROR(IF(AND(ValuesEntered,Amortization[[#This Row],[payment
date]]&lt;&gt;""),-PPMT(InterestRate/12,1,DurationOfLoan-ROWS($C$4:C296)+1,Amortization[[#This Row],[opening
balance]]),""),0)</f>
        <v>3003.9088572544233</v>
      </c>
      <c r="G296" s="14">
        <f ca="1">IF(Amortization[[#This Row],[payment
date]]="",0,PropertyTaxAmount)</f>
        <v>375</v>
      </c>
      <c r="H296" s="14">
        <f ca="1">IF(Amortization[[#This Row],[payment
date]]="",0,Amortization[[#This Row],[interest]]+Amortization[[#This Row],[principal]]+Amortization[[#This Row],[property
tax]])</f>
        <v>3541.4168653829997</v>
      </c>
      <c r="I296" s="14">
        <f ca="1">IF(Amortization[[#This Row],[payment
date]]="",0,Amortization[[#This Row],[opening
balance]]-Amortization[[#This Row],[principal]])</f>
        <v>21667.734417143525</v>
      </c>
      <c r="J296" s="18">
        <f ca="1">IF(Amortization[[#This Row],[closing
balance]]&gt;0,LastRow-ROW(),0)</f>
        <v>7</v>
      </c>
    </row>
    <row r="297" spans="2:10" ht="15" customHeight="1" x14ac:dyDescent="0.25">
      <c r="B297" s="15">
        <f>ROWS($B$4:B297)</f>
        <v>294</v>
      </c>
      <c r="C297" s="20">
        <f ca="1">IF(ValuesEntered,IF(Amortization[[#This Row],['#]]&lt;=DurationOfLoan,IF(ROW()-ROW(Amortization[[#Headers],[payment
date]])=1,LoanStart,IF(I296&gt;0,EDATE(C296,1),"")),""),"")</f>
        <v>53101</v>
      </c>
      <c r="D297" s="14">
        <f ca="1">IF(ROW()-ROW(Amortization[[#Headers],[opening
balance]])=1,LoanAmount,IF(Amortization[[#This Row],[payment
date]]="",0,INDEX(Amortization[], ROW()-4,8)))</f>
        <v>21667.734417143525</v>
      </c>
      <c r="E297" s="14">
        <f ca="1">IF(ValuesEntered,IF(ROW()-ROW(Amortization[[#Headers],[interest]])=1,-IPMT(InterestRate/12,1,DurationOfLoan-ROWS($C$4:C297)+1,Amortization[[#This Row],[opening
balance]]),IFERROR(-IPMT(InterestRate/12,1,Amortization[[#This Row],['#
remaining]],D298),0)),0)</f>
        <v>139.80972182594769</v>
      </c>
      <c r="F297" s="14">
        <f ca="1">IFERROR(IF(AND(ValuesEntered,Amortization[[#This Row],[payment
date]]&lt;&gt;""),-PPMT(InterestRate/12,1,DurationOfLoan-ROWS($C$4:C297)+1,Amortization[[#This Row],[opening
balance]]),""),0)</f>
        <v>3026.4381736838313</v>
      </c>
      <c r="G297" s="14">
        <f ca="1">IF(Amortization[[#This Row],[payment
date]]="",0,PropertyTaxAmount)</f>
        <v>375</v>
      </c>
      <c r="H297" s="14">
        <f ca="1">IF(Amortization[[#This Row],[payment
date]]="",0,Amortization[[#This Row],[interest]]+Amortization[[#This Row],[principal]]+Amortization[[#This Row],[property
tax]])</f>
        <v>3541.247895509779</v>
      </c>
      <c r="I297" s="14">
        <f ca="1">IF(Amortization[[#This Row],[payment
date]]="",0,Amortization[[#This Row],[opening
balance]]-Amortization[[#This Row],[principal]])</f>
        <v>18641.296243459692</v>
      </c>
      <c r="J297" s="18">
        <f ca="1">IF(Amortization[[#This Row],[closing
balance]]&gt;0,LastRow-ROW(),0)</f>
        <v>6</v>
      </c>
    </row>
    <row r="298" spans="2:10" ht="15" customHeight="1" x14ac:dyDescent="0.25">
      <c r="B298" s="15">
        <f>ROWS($B$4:B298)</f>
        <v>295</v>
      </c>
      <c r="C298" s="20">
        <f ca="1">IF(ValuesEntered,IF(Amortization[[#This Row],['#]]&lt;=DurationOfLoan,IF(ROW()-ROW(Amortization[[#Headers],[payment
date]])=1,LoanStart,IF(I297&gt;0,EDATE(C297,1),"")),""),"")</f>
        <v>53132</v>
      </c>
      <c r="D298" s="14">
        <f ca="1">IF(ROW()-ROW(Amortization[[#Headers],[opening
balance]])=1,LoanAmount,IF(Amortization[[#This Row],[payment
date]]="",0,INDEX(Amortization[], ROW()-4,8)))</f>
        <v>18641.296243459692</v>
      </c>
      <c r="E298" s="14">
        <f ca="1">IF(ValuesEntered,IF(ROW()-ROW(Amortization[[#Headers],[interest]])=1,-IPMT(InterestRate/12,1,DurationOfLoan-ROWS($C$4:C298)+1,Amortization[[#This Row],[opening
balance]]),IFERROR(-IPMT(InterestRate/12,1,Amortization[[#This Row],['#
remaining]],D299),0)),0)</f>
        <v>116.94119837604923</v>
      </c>
      <c r="F298" s="14">
        <f ca="1">IFERROR(IF(AND(ValuesEntered,Amortization[[#This Row],[payment
date]]&lt;&gt;""),-PPMT(InterestRate/12,1,DurationOfLoan-ROWS($C$4:C298)+1,Amortization[[#This Row],[opening
balance]]),""),0)</f>
        <v>3049.1364599864605</v>
      </c>
      <c r="G298" s="14">
        <f ca="1">IF(Amortization[[#This Row],[payment
date]]="",0,PropertyTaxAmount)</f>
        <v>375</v>
      </c>
      <c r="H298" s="14">
        <f ca="1">IF(Amortization[[#This Row],[payment
date]]="",0,Amortization[[#This Row],[interest]]+Amortization[[#This Row],[principal]]+Amortization[[#This Row],[property
tax]])</f>
        <v>3541.0776583625097</v>
      </c>
      <c r="I298" s="14">
        <f ca="1">IF(Amortization[[#This Row],[payment
date]]="",0,Amortization[[#This Row],[opening
balance]]-Amortization[[#This Row],[principal]])</f>
        <v>15592.159783473231</v>
      </c>
      <c r="J298" s="18">
        <f ca="1">IF(Amortization[[#This Row],[closing
balance]]&gt;0,LastRow-ROW(),0)</f>
        <v>5</v>
      </c>
    </row>
    <row r="299" spans="2:10" ht="15" customHeight="1" x14ac:dyDescent="0.25">
      <c r="B299" s="15">
        <f>ROWS($B$4:B299)</f>
        <v>296</v>
      </c>
      <c r="C299" s="20">
        <f ca="1">IF(ValuesEntered,IF(Amortization[[#This Row],['#]]&lt;=DurationOfLoan,IF(ROW()-ROW(Amortization[[#Headers],[payment
date]])=1,LoanStart,IF(I298&gt;0,EDATE(C298,1),"")),""),"")</f>
        <v>53162</v>
      </c>
      <c r="D299" s="14">
        <f ca="1">IF(ROW()-ROW(Amortization[[#Headers],[opening
balance]])=1,LoanAmount,IF(Amortization[[#This Row],[payment
date]]="",0,INDEX(Amortization[], ROW()-4,8)))</f>
        <v>15592.159783473231</v>
      </c>
      <c r="E299" s="14">
        <f ca="1">IF(ValuesEntered,IF(ROW()-ROW(Amortization[[#Headers],[interest]])=1,-IPMT(InterestRate/12,1,DurationOfLoan-ROWS($C$4:C299)+1,Amortization[[#This Row],[opening
balance]]),IFERROR(-IPMT(InterestRate/12,1,Amortization[[#This Row],['#
remaining]],D300),0)),0)</f>
        <v>93.901161000276531</v>
      </c>
      <c r="F299" s="14">
        <f ca="1">IFERROR(IF(AND(ValuesEntered,Amortization[[#This Row],[payment
date]]&lt;&gt;""),-PPMT(InterestRate/12,1,DurationOfLoan-ROWS($C$4:C299)+1,Amortization[[#This Row],[opening
balance]]),""),0)</f>
        <v>3072.004983436359</v>
      </c>
      <c r="G299" s="14">
        <f ca="1">IF(Amortization[[#This Row],[payment
date]]="",0,PropertyTaxAmount)</f>
        <v>375</v>
      </c>
      <c r="H299" s="14">
        <f ca="1">IF(Amortization[[#This Row],[payment
date]]="",0,Amortization[[#This Row],[interest]]+Amortization[[#This Row],[principal]]+Amortization[[#This Row],[property
tax]])</f>
        <v>3540.9061444366357</v>
      </c>
      <c r="I299" s="14">
        <f ca="1">IF(Amortization[[#This Row],[payment
date]]="",0,Amortization[[#This Row],[opening
balance]]-Amortization[[#This Row],[principal]])</f>
        <v>12520.154800036871</v>
      </c>
      <c r="J299" s="18">
        <f ca="1">IF(Amortization[[#This Row],[closing
balance]]&gt;0,LastRow-ROW(),0)</f>
        <v>4</v>
      </c>
    </row>
    <row r="300" spans="2:10" ht="15" customHeight="1" x14ac:dyDescent="0.25">
      <c r="B300" s="15">
        <f>ROWS($B$4:B300)</f>
        <v>297</v>
      </c>
      <c r="C300" s="20">
        <f ca="1">IF(ValuesEntered,IF(Amortization[[#This Row],['#]]&lt;=DurationOfLoan,IF(ROW()-ROW(Amortization[[#Headers],[payment
date]])=1,LoanStart,IF(I299&gt;0,EDATE(C299,1),"")),""),"")</f>
        <v>53193</v>
      </c>
      <c r="D300" s="14">
        <f ca="1">IF(ROW()-ROW(Amortization[[#Headers],[opening
balance]])=1,LoanAmount,IF(Amortization[[#This Row],[payment
date]]="",0,INDEX(Amortization[], ROW()-4,8)))</f>
        <v>12520.154800036871</v>
      </c>
      <c r="E300" s="14">
        <f ca="1">IF(ValuesEntered,IF(ROW()-ROW(Amortization[[#Headers],[interest]])=1,-IPMT(InterestRate/12,1,DurationOfLoan-ROWS($C$4:C300)+1,Amortization[[#This Row],[opening
balance]]),IFERROR(-IPMT(InterestRate/12,1,Amortization[[#This Row],['#
remaining]],D301),0)),0)</f>
        <v>70.688323344185548</v>
      </c>
      <c r="F300" s="14">
        <f ca="1">IFERROR(IF(AND(ValuesEntered,Amortization[[#This Row],[payment
date]]&lt;&gt;""),-PPMT(InterestRate/12,1,DurationOfLoan-ROWS($C$4:C300)+1,Amortization[[#This Row],[opening
balance]]),""),0)</f>
        <v>3095.0450208121306</v>
      </c>
      <c r="G300" s="14">
        <f ca="1">IF(Amortization[[#This Row],[payment
date]]="",0,PropertyTaxAmount)</f>
        <v>375</v>
      </c>
      <c r="H300" s="14">
        <f ca="1">IF(Amortization[[#This Row],[payment
date]]="",0,Amortization[[#This Row],[interest]]+Amortization[[#This Row],[principal]]+Amortization[[#This Row],[property
tax]])</f>
        <v>3540.733344156316</v>
      </c>
      <c r="I300" s="14">
        <f ca="1">IF(Amortization[[#This Row],[payment
date]]="",0,Amortization[[#This Row],[opening
balance]]-Amortization[[#This Row],[principal]])</f>
        <v>9425.1097792247401</v>
      </c>
      <c r="J300" s="18">
        <f ca="1">IF(Amortization[[#This Row],[closing
balance]]&gt;0,LastRow-ROW(),0)</f>
        <v>3</v>
      </c>
    </row>
    <row r="301" spans="2:10" ht="15" customHeight="1" x14ac:dyDescent="0.25">
      <c r="B301" s="15">
        <f>ROWS($B$4:B301)</f>
        <v>298</v>
      </c>
      <c r="C301" s="20">
        <f ca="1">IF(ValuesEntered,IF(Amortization[[#This Row],['#]]&lt;=DurationOfLoan,IF(ROW()-ROW(Amortization[[#Headers],[payment
date]])=1,LoanStart,IF(I300&gt;0,EDATE(C300,1),"")),""),"")</f>
        <v>53224</v>
      </c>
      <c r="D301" s="14">
        <f ca="1">IF(ROW()-ROW(Amortization[[#Headers],[opening
balance]])=1,LoanAmount,IF(Amortization[[#This Row],[payment
date]]="",0,INDEX(Amortization[], ROW()-4,8)))</f>
        <v>9425.1097792247401</v>
      </c>
      <c r="E301" s="14">
        <f ca="1">IF(ValuesEntered,IF(ROW()-ROW(Amortization[[#Headers],[interest]])=1,-IPMT(InterestRate/12,1,DurationOfLoan-ROWS($C$4:C301)+1,Amortization[[#This Row],[opening
balance]]),IFERROR(-IPMT(InterestRate/12,1,Amortization[[#This Row],['#
remaining]],D302),0)),0)</f>
        <v>47.301389405673881</v>
      </c>
      <c r="F301" s="14">
        <f ca="1">IFERROR(IF(AND(ValuesEntered,Amortization[[#This Row],[payment
date]]&lt;&gt;""),-PPMT(InterestRate/12,1,DurationOfLoan-ROWS($C$4:C301)+1,Amortization[[#This Row],[opening
balance]]),""),0)</f>
        <v>3118.2578584682224</v>
      </c>
      <c r="G301" s="14">
        <f ca="1">IF(Amortization[[#This Row],[payment
date]]="",0,PropertyTaxAmount)</f>
        <v>375</v>
      </c>
      <c r="H301" s="14">
        <f ca="1">IF(Amortization[[#This Row],[payment
date]]="",0,Amortization[[#This Row],[interest]]+Amortization[[#This Row],[principal]]+Amortization[[#This Row],[property
tax]])</f>
        <v>3540.5592478738963</v>
      </c>
      <c r="I301" s="14">
        <f ca="1">IF(Amortization[[#This Row],[payment
date]]="",0,Amortization[[#This Row],[opening
balance]]-Amortization[[#This Row],[principal]])</f>
        <v>6306.8519207565178</v>
      </c>
      <c r="J301" s="18">
        <f ca="1">IF(Amortization[[#This Row],[closing
balance]]&gt;0,LastRow-ROW(),0)</f>
        <v>2</v>
      </c>
    </row>
    <row r="302" spans="2:10" ht="15" customHeight="1" x14ac:dyDescent="0.25">
      <c r="B302" s="15">
        <f>ROWS($B$4:B302)</f>
        <v>299</v>
      </c>
      <c r="C302" s="20">
        <f ca="1">IF(ValuesEntered,IF(Amortization[[#This Row],['#]]&lt;=DurationOfLoan,IF(ROW()-ROW(Amortization[[#Headers],[payment
date]])=1,LoanStart,IF(I301&gt;0,EDATE(C301,1),"")),""),"")</f>
        <v>53254</v>
      </c>
      <c r="D302" s="14">
        <f ca="1">IF(ROW()-ROW(Amortization[[#Headers],[opening
balance]])=1,LoanAmount,IF(Amortization[[#This Row],[payment
date]]="",0,INDEX(Amortization[], ROW()-4,8)))</f>
        <v>6306.8519207565178</v>
      </c>
      <c r="E302" s="14">
        <f ca="1">IF(ValuesEntered,IF(ROW()-ROW(Amortization[[#Headers],[interest]])=1,-IPMT(InterestRate/12,1,DurationOfLoan-ROWS($C$4:C302)+1,Amortization[[#This Row],[opening
balance]]),IFERROR(-IPMT(InterestRate/12,1,Amortization[[#This Row],['#
remaining]],D303),0)),0)</f>
        <v>23.739053462623382</v>
      </c>
      <c r="F302" s="14">
        <f ca="1">IFERROR(IF(AND(ValuesEntered,Amortization[[#This Row],[payment
date]]&lt;&gt;""),-PPMT(InterestRate/12,1,DurationOfLoan-ROWS($C$4:C302)+1,Amortization[[#This Row],[opening
balance]]),""),0)</f>
        <v>3141.6447924067334</v>
      </c>
      <c r="G302" s="14">
        <f ca="1">IF(Amortization[[#This Row],[payment
date]]="",0,PropertyTaxAmount)</f>
        <v>375</v>
      </c>
      <c r="H302" s="14">
        <f ca="1">IF(Amortization[[#This Row],[payment
date]]="",0,Amortization[[#This Row],[interest]]+Amortization[[#This Row],[principal]]+Amortization[[#This Row],[property
tax]])</f>
        <v>3540.3838458693567</v>
      </c>
      <c r="I302" s="14">
        <f ca="1">IF(Amortization[[#This Row],[payment
date]]="",0,Amortization[[#This Row],[opening
balance]]-Amortization[[#This Row],[principal]])</f>
        <v>3165.2071283497844</v>
      </c>
      <c r="J302" s="18">
        <f ca="1">IF(Amortization[[#This Row],[closing
balance]]&gt;0,LastRow-ROW(),0)</f>
        <v>1</v>
      </c>
    </row>
    <row r="303" spans="2:10" ht="15" customHeight="1" x14ac:dyDescent="0.25">
      <c r="B303" s="15">
        <f>ROWS($B$4:B303)</f>
        <v>300</v>
      </c>
      <c r="C303" s="20">
        <f ca="1">IF(ValuesEntered,IF(Amortization[[#This Row],['#]]&lt;=DurationOfLoan,IF(ROW()-ROW(Amortization[[#Headers],[payment
date]])=1,LoanStart,IF(I302&gt;0,EDATE(C302,1),"")),""),"")</f>
        <v>53285</v>
      </c>
      <c r="D303" s="14">
        <f ca="1">IF(ROW()-ROW(Amortization[[#Headers],[opening
balance]])=1,LoanAmount,IF(Amortization[[#This Row],[payment
date]]="",0,INDEX(Amortization[], ROW()-4,8)))</f>
        <v>3165.2071283497844</v>
      </c>
      <c r="E303" s="14">
        <f ca="1">IF(ValuesEntered,IF(ROW()-ROW(Amortization[[#Headers],[interest]])=1,-IPMT(InterestRate/12,1,DurationOfLoan-ROWS($C$4:C303)+1,Amortization[[#This Row],[opening
balance]]),IFERROR(-IPMT(InterestRate/12,1,Amortization[[#This Row],['#
remaining]],D304),0)),0)</f>
        <v>0</v>
      </c>
      <c r="F303" s="14">
        <f ca="1">IFERROR(IF(AND(ValuesEntered,Amortization[[#This Row],[payment
date]]&lt;&gt;""),-PPMT(InterestRate/12,1,DurationOfLoan-ROWS($C$4:C303)+1,Amortization[[#This Row],[opening
balance]]),""),0)</f>
        <v>3165.2071283497839</v>
      </c>
      <c r="G303" s="14">
        <f ca="1">IF(Amortization[[#This Row],[payment
date]]="",0,PropertyTaxAmount)</f>
        <v>375</v>
      </c>
      <c r="H303" s="14">
        <f ca="1">IF(Amortization[[#This Row],[payment
date]]="",0,Amortization[[#This Row],[interest]]+Amortization[[#This Row],[principal]]+Amortization[[#This Row],[property
tax]])</f>
        <v>3540.2071283497839</v>
      </c>
      <c r="I303" s="14">
        <f ca="1">IF(Amortization[[#This Row],[payment
date]]="",0,Amortization[[#This Row],[opening
balance]]-Amortization[[#This Row],[principal]])</f>
        <v>4.5474735088646412E-13</v>
      </c>
      <c r="J303" s="18">
        <f ca="1">IF(Amortization[[#This Row],[closing
balance]]&gt;0,LastRow-ROW(),0)</f>
        <v>0</v>
      </c>
    </row>
    <row r="304" spans="2:10" ht="15" customHeight="1" x14ac:dyDescent="0.25">
      <c r="B304" s="15">
        <f>ROWS($B$4:B304)</f>
        <v>301</v>
      </c>
      <c r="C304" s="20" t="str">
        <f ca="1">IF(ValuesEntered,IF(Amortization[[#This Row],['#]]&lt;=DurationOfLoan,IF(ROW()-ROW(Amortization[[#Headers],[payment
date]])=1,LoanStart,IF(I303&gt;0,EDATE(C303,1),"")),""),"")</f>
        <v/>
      </c>
      <c r="D304" s="14">
        <f ca="1">IF(ROW()-ROW(Amortization[[#Headers],[opening
balance]])=1,LoanAmount,IF(Amortization[[#This Row],[payment
date]]="",0,INDEX(Amortization[], ROW()-4,8)))</f>
        <v>0</v>
      </c>
      <c r="E304" s="14">
        <f ca="1">IF(ValuesEntered,IF(ROW()-ROW(Amortization[[#Headers],[interest]])=1,-IPMT(InterestRate/12,1,DurationOfLoan-ROWS($C$4:C304)+1,Amortization[[#This Row],[opening
balance]]),IFERROR(-IPMT(InterestRate/12,1,Amortization[[#This Row],['#
remaining]],D305),0)),0)</f>
        <v>0</v>
      </c>
      <c r="F304" s="14" t="str">
        <f ca="1">IFERROR(IF(AND(ValuesEntered,Amortization[[#This Row],[payment
date]]&lt;&gt;""),-PPMT(InterestRate/12,1,DurationOfLoan-ROWS($C$4:C304)+1,Amortization[[#This Row],[opening
balance]]),""),0)</f>
        <v/>
      </c>
      <c r="G304" s="14">
        <f ca="1">IF(Amortization[[#This Row],[payment
date]]="",0,PropertyTaxAmount)</f>
        <v>0</v>
      </c>
      <c r="H304" s="14">
        <f ca="1">IF(Amortization[[#This Row],[payment
date]]="",0,Amortization[[#This Row],[interest]]+Amortization[[#This Row],[principal]]+Amortization[[#This Row],[property
tax]])</f>
        <v>0</v>
      </c>
      <c r="I304" s="14">
        <f ca="1">IF(Amortization[[#This Row],[payment
date]]="",0,Amortization[[#This Row],[opening
balance]]-Amortization[[#This Row],[principal]])</f>
        <v>0</v>
      </c>
      <c r="J304" s="18">
        <f ca="1">IF(Amortization[[#This Row],[closing
balance]]&gt;0,LastRow-ROW(),0)</f>
        <v>0</v>
      </c>
    </row>
    <row r="305" spans="2:10" ht="15" customHeight="1" x14ac:dyDescent="0.25">
      <c r="B305" s="15">
        <f>ROWS($B$4:B305)</f>
        <v>302</v>
      </c>
      <c r="C305" s="20" t="str">
        <f ca="1">IF(ValuesEntered,IF(Amortization[[#This Row],['#]]&lt;=DurationOfLoan,IF(ROW()-ROW(Amortization[[#Headers],[payment
date]])=1,LoanStart,IF(I304&gt;0,EDATE(C304,1),"")),""),"")</f>
        <v/>
      </c>
      <c r="D305" s="14">
        <f ca="1">IF(ROW()-ROW(Amortization[[#Headers],[opening
balance]])=1,LoanAmount,IF(Amortization[[#This Row],[payment
date]]="",0,INDEX(Amortization[], ROW()-4,8)))</f>
        <v>0</v>
      </c>
      <c r="E305" s="14">
        <f ca="1">IF(ValuesEntered,IF(ROW()-ROW(Amortization[[#Headers],[interest]])=1,-IPMT(InterestRate/12,1,DurationOfLoan-ROWS($C$4:C305)+1,Amortization[[#This Row],[opening
balance]]),IFERROR(-IPMT(InterestRate/12,1,Amortization[[#This Row],['#
remaining]],D306),0)),0)</f>
        <v>0</v>
      </c>
      <c r="F305" s="14" t="str">
        <f ca="1">IFERROR(IF(AND(ValuesEntered,Amortization[[#This Row],[payment
date]]&lt;&gt;""),-PPMT(InterestRate/12,1,DurationOfLoan-ROWS($C$4:C305)+1,Amortization[[#This Row],[opening
balance]]),""),0)</f>
        <v/>
      </c>
      <c r="G305" s="14">
        <f ca="1">IF(Amortization[[#This Row],[payment
date]]="",0,PropertyTaxAmount)</f>
        <v>0</v>
      </c>
      <c r="H305" s="14">
        <f ca="1">IF(Amortization[[#This Row],[payment
date]]="",0,Amortization[[#This Row],[interest]]+Amortization[[#This Row],[principal]]+Amortization[[#This Row],[property
tax]])</f>
        <v>0</v>
      </c>
      <c r="I305" s="14">
        <f ca="1">IF(Amortization[[#This Row],[payment
date]]="",0,Amortization[[#This Row],[opening
balance]]-Amortization[[#This Row],[principal]])</f>
        <v>0</v>
      </c>
      <c r="J305" s="18">
        <f ca="1">IF(Amortization[[#This Row],[closing
balance]]&gt;0,LastRow-ROW(),0)</f>
        <v>0</v>
      </c>
    </row>
    <row r="306" spans="2:10" ht="15" customHeight="1" x14ac:dyDescent="0.25">
      <c r="B306" s="15">
        <f>ROWS($B$4:B306)</f>
        <v>303</v>
      </c>
      <c r="C306" s="20" t="str">
        <f ca="1">IF(ValuesEntered,IF(Amortization[[#This Row],['#]]&lt;=DurationOfLoan,IF(ROW()-ROW(Amortization[[#Headers],[payment
date]])=1,LoanStart,IF(I305&gt;0,EDATE(C305,1),"")),""),"")</f>
        <v/>
      </c>
      <c r="D306" s="14">
        <f ca="1">IF(ROW()-ROW(Amortization[[#Headers],[opening
balance]])=1,LoanAmount,IF(Amortization[[#This Row],[payment
date]]="",0,INDEX(Amortization[], ROW()-4,8)))</f>
        <v>0</v>
      </c>
      <c r="E306" s="14">
        <f ca="1">IF(ValuesEntered,IF(ROW()-ROW(Amortization[[#Headers],[interest]])=1,-IPMT(InterestRate/12,1,DurationOfLoan-ROWS($C$4:C306)+1,Amortization[[#This Row],[opening
balance]]),IFERROR(-IPMT(InterestRate/12,1,Amortization[[#This Row],['#
remaining]],D307),0)),0)</f>
        <v>0</v>
      </c>
      <c r="F306" s="14" t="str">
        <f ca="1">IFERROR(IF(AND(ValuesEntered,Amortization[[#This Row],[payment
date]]&lt;&gt;""),-PPMT(InterestRate/12,1,DurationOfLoan-ROWS($C$4:C306)+1,Amortization[[#This Row],[opening
balance]]),""),0)</f>
        <v/>
      </c>
      <c r="G306" s="14">
        <f ca="1">IF(Amortization[[#This Row],[payment
date]]="",0,PropertyTaxAmount)</f>
        <v>0</v>
      </c>
      <c r="H306" s="14">
        <f ca="1">IF(Amortization[[#This Row],[payment
date]]="",0,Amortization[[#This Row],[interest]]+Amortization[[#This Row],[principal]]+Amortization[[#This Row],[property
tax]])</f>
        <v>0</v>
      </c>
      <c r="I306" s="14">
        <f ca="1">IF(Amortization[[#This Row],[payment
date]]="",0,Amortization[[#This Row],[opening
balance]]-Amortization[[#This Row],[principal]])</f>
        <v>0</v>
      </c>
      <c r="J306" s="18">
        <f ca="1">IF(Amortization[[#This Row],[closing
balance]]&gt;0,LastRow-ROW(),0)</f>
        <v>0</v>
      </c>
    </row>
    <row r="307" spans="2:10" ht="15" customHeight="1" x14ac:dyDescent="0.25">
      <c r="B307" s="15">
        <f>ROWS($B$4:B307)</f>
        <v>304</v>
      </c>
      <c r="C307" s="20" t="str">
        <f ca="1">IF(ValuesEntered,IF(Amortization[[#This Row],['#]]&lt;=DurationOfLoan,IF(ROW()-ROW(Amortization[[#Headers],[payment
date]])=1,LoanStart,IF(I306&gt;0,EDATE(C306,1),"")),""),"")</f>
        <v/>
      </c>
      <c r="D307" s="14">
        <f ca="1">IF(ROW()-ROW(Amortization[[#Headers],[opening
balance]])=1,LoanAmount,IF(Amortization[[#This Row],[payment
date]]="",0,INDEX(Amortization[], ROW()-4,8)))</f>
        <v>0</v>
      </c>
      <c r="E307" s="14">
        <f ca="1">IF(ValuesEntered,IF(ROW()-ROW(Amortization[[#Headers],[interest]])=1,-IPMT(InterestRate/12,1,DurationOfLoan-ROWS($C$4:C307)+1,Amortization[[#This Row],[opening
balance]]),IFERROR(-IPMT(InterestRate/12,1,Amortization[[#This Row],['#
remaining]],D308),0)),0)</f>
        <v>0</v>
      </c>
      <c r="F307" s="14" t="str">
        <f ca="1">IFERROR(IF(AND(ValuesEntered,Amortization[[#This Row],[payment
date]]&lt;&gt;""),-PPMT(InterestRate/12,1,DurationOfLoan-ROWS($C$4:C307)+1,Amortization[[#This Row],[opening
balance]]),""),0)</f>
        <v/>
      </c>
      <c r="G307" s="14">
        <f ca="1">IF(Amortization[[#This Row],[payment
date]]="",0,PropertyTaxAmount)</f>
        <v>0</v>
      </c>
      <c r="H307" s="14">
        <f ca="1">IF(Amortization[[#This Row],[payment
date]]="",0,Amortization[[#This Row],[interest]]+Amortization[[#This Row],[principal]]+Amortization[[#This Row],[property
tax]])</f>
        <v>0</v>
      </c>
      <c r="I307" s="14">
        <f ca="1">IF(Amortization[[#This Row],[payment
date]]="",0,Amortization[[#This Row],[opening
balance]]-Amortization[[#This Row],[principal]])</f>
        <v>0</v>
      </c>
      <c r="J307" s="18">
        <f ca="1">IF(Amortization[[#This Row],[closing
balance]]&gt;0,LastRow-ROW(),0)</f>
        <v>0</v>
      </c>
    </row>
    <row r="308" spans="2:10" ht="15" customHeight="1" x14ac:dyDescent="0.25">
      <c r="B308" s="15">
        <f>ROWS($B$4:B308)</f>
        <v>305</v>
      </c>
      <c r="C308" s="20" t="str">
        <f ca="1">IF(ValuesEntered,IF(Amortization[[#This Row],['#]]&lt;=DurationOfLoan,IF(ROW()-ROW(Amortization[[#Headers],[payment
date]])=1,LoanStart,IF(I307&gt;0,EDATE(C307,1),"")),""),"")</f>
        <v/>
      </c>
      <c r="D308" s="14">
        <f ca="1">IF(ROW()-ROW(Amortization[[#Headers],[opening
balance]])=1,LoanAmount,IF(Amortization[[#This Row],[payment
date]]="",0,INDEX(Amortization[], ROW()-4,8)))</f>
        <v>0</v>
      </c>
      <c r="E308" s="14">
        <f ca="1">IF(ValuesEntered,IF(ROW()-ROW(Amortization[[#Headers],[interest]])=1,-IPMT(InterestRate/12,1,DurationOfLoan-ROWS($C$4:C308)+1,Amortization[[#This Row],[opening
balance]]),IFERROR(-IPMT(InterestRate/12,1,Amortization[[#This Row],['#
remaining]],D309),0)),0)</f>
        <v>0</v>
      </c>
      <c r="F308" s="14" t="str">
        <f ca="1">IFERROR(IF(AND(ValuesEntered,Amortization[[#This Row],[payment
date]]&lt;&gt;""),-PPMT(InterestRate/12,1,DurationOfLoan-ROWS($C$4:C308)+1,Amortization[[#This Row],[opening
balance]]),""),0)</f>
        <v/>
      </c>
      <c r="G308" s="14">
        <f ca="1">IF(Amortization[[#This Row],[payment
date]]="",0,PropertyTaxAmount)</f>
        <v>0</v>
      </c>
      <c r="H308" s="14">
        <f ca="1">IF(Amortization[[#This Row],[payment
date]]="",0,Amortization[[#This Row],[interest]]+Amortization[[#This Row],[principal]]+Amortization[[#This Row],[property
tax]])</f>
        <v>0</v>
      </c>
      <c r="I308" s="14">
        <f ca="1">IF(Amortization[[#This Row],[payment
date]]="",0,Amortization[[#This Row],[opening
balance]]-Amortization[[#This Row],[principal]])</f>
        <v>0</v>
      </c>
      <c r="J308" s="18">
        <f ca="1">IF(Amortization[[#This Row],[closing
balance]]&gt;0,LastRow-ROW(),0)</f>
        <v>0</v>
      </c>
    </row>
    <row r="309" spans="2:10" ht="15" customHeight="1" x14ac:dyDescent="0.25">
      <c r="B309" s="15">
        <f>ROWS($B$4:B309)</f>
        <v>306</v>
      </c>
      <c r="C309" s="20" t="str">
        <f ca="1">IF(ValuesEntered,IF(Amortization[[#This Row],['#]]&lt;=DurationOfLoan,IF(ROW()-ROW(Amortization[[#Headers],[payment
date]])=1,LoanStart,IF(I308&gt;0,EDATE(C308,1),"")),""),"")</f>
        <v/>
      </c>
      <c r="D309" s="14">
        <f ca="1">IF(ROW()-ROW(Amortization[[#Headers],[opening
balance]])=1,LoanAmount,IF(Amortization[[#This Row],[payment
date]]="",0,INDEX(Amortization[], ROW()-4,8)))</f>
        <v>0</v>
      </c>
      <c r="E309" s="14">
        <f ca="1">IF(ValuesEntered,IF(ROW()-ROW(Amortization[[#Headers],[interest]])=1,-IPMT(InterestRate/12,1,DurationOfLoan-ROWS($C$4:C309)+1,Amortization[[#This Row],[opening
balance]]),IFERROR(-IPMT(InterestRate/12,1,Amortization[[#This Row],['#
remaining]],D310),0)),0)</f>
        <v>0</v>
      </c>
      <c r="F309" s="14" t="str">
        <f ca="1">IFERROR(IF(AND(ValuesEntered,Amortization[[#This Row],[payment
date]]&lt;&gt;""),-PPMT(InterestRate/12,1,DurationOfLoan-ROWS($C$4:C309)+1,Amortization[[#This Row],[opening
balance]]),""),0)</f>
        <v/>
      </c>
      <c r="G309" s="14">
        <f ca="1">IF(Amortization[[#This Row],[payment
date]]="",0,PropertyTaxAmount)</f>
        <v>0</v>
      </c>
      <c r="H309" s="14">
        <f ca="1">IF(Amortization[[#This Row],[payment
date]]="",0,Amortization[[#This Row],[interest]]+Amortization[[#This Row],[principal]]+Amortization[[#This Row],[property
tax]])</f>
        <v>0</v>
      </c>
      <c r="I309" s="14">
        <f ca="1">IF(Amortization[[#This Row],[payment
date]]="",0,Amortization[[#This Row],[opening
balance]]-Amortization[[#This Row],[principal]])</f>
        <v>0</v>
      </c>
      <c r="J309" s="18">
        <f ca="1">IF(Amortization[[#This Row],[closing
balance]]&gt;0,LastRow-ROW(),0)</f>
        <v>0</v>
      </c>
    </row>
    <row r="310" spans="2:10" ht="15" customHeight="1" x14ac:dyDescent="0.25">
      <c r="B310" s="15">
        <f>ROWS($B$4:B310)</f>
        <v>307</v>
      </c>
      <c r="C310" s="20" t="str">
        <f ca="1">IF(ValuesEntered,IF(Amortization[[#This Row],['#]]&lt;=DurationOfLoan,IF(ROW()-ROW(Amortization[[#Headers],[payment
date]])=1,LoanStart,IF(I309&gt;0,EDATE(C309,1),"")),""),"")</f>
        <v/>
      </c>
      <c r="D310" s="14">
        <f ca="1">IF(ROW()-ROW(Amortization[[#Headers],[opening
balance]])=1,LoanAmount,IF(Amortization[[#This Row],[payment
date]]="",0,INDEX(Amortization[], ROW()-4,8)))</f>
        <v>0</v>
      </c>
      <c r="E310" s="14">
        <f ca="1">IF(ValuesEntered,IF(ROW()-ROW(Amortization[[#Headers],[interest]])=1,-IPMT(InterestRate/12,1,DurationOfLoan-ROWS($C$4:C310)+1,Amortization[[#This Row],[opening
balance]]),IFERROR(-IPMT(InterestRate/12,1,Amortization[[#This Row],['#
remaining]],D311),0)),0)</f>
        <v>0</v>
      </c>
      <c r="F310" s="14" t="str">
        <f ca="1">IFERROR(IF(AND(ValuesEntered,Amortization[[#This Row],[payment
date]]&lt;&gt;""),-PPMT(InterestRate/12,1,DurationOfLoan-ROWS($C$4:C310)+1,Amortization[[#This Row],[opening
balance]]),""),0)</f>
        <v/>
      </c>
      <c r="G310" s="14">
        <f ca="1">IF(Amortization[[#This Row],[payment
date]]="",0,PropertyTaxAmount)</f>
        <v>0</v>
      </c>
      <c r="H310" s="14">
        <f ca="1">IF(Amortization[[#This Row],[payment
date]]="",0,Amortization[[#This Row],[interest]]+Amortization[[#This Row],[principal]]+Amortization[[#This Row],[property
tax]])</f>
        <v>0</v>
      </c>
      <c r="I310" s="14">
        <f ca="1">IF(Amortization[[#This Row],[payment
date]]="",0,Amortization[[#This Row],[opening
balance]]-Amortization[[#This Row],[principal]])</f>
        <v>0</v>
      </c>
      <c r="J310" s="18">
        <f ca="1">IF(Amortization[[#This Row],[closing
balance]]&gt;0,LastRow-ROW(),0)</f>
        <v>0</v>
      </c>
    </row>
    <row r="311" spans="2:10" ht="15" customHeight="1" x14ac:dyDescent="0.25">
      <c r="B311" s="15">
        <f>ROWS($B$4:B311)</f>
        <v>308</v>
      </c>
      <c r="C311" s="20" t="str">
        <f ca="1">IF(ValuesEntered,IF(Amortization[[#This Row],['#]]&lt;=DurationOfLoan,IF(ROW()-ROW(Amortization[[#Headers],[payment
date]])=1,LoanStart,IF(I310&gt;0,EDATE(C310,1),"")),""),"")</f>
        <v/>
      </c>
      <c r="D311" s="14">
        <f ca="1">IF(ROW()-ROW(Amortization[[#Headers],[opening
balance]])=1,LoanAmount,IF(Amortization[[#This Row],[payment
date]]="",0,INDEX(Amortization[], ROW()-4,8)))</f>
        <v>0</v>
      </c>
      <c r="E311" s="14">
        <f ca="1">IF(ValuesEntered,IF(ROW()-ROW(Amortization[[#Headers],[interest]])=1,-IPMT(InterestRate/12,1,DurationOfLoan-ROWS($C$4:C311)+1,Amortization[[#This Row],[opening
balance]]),IFERROR(-IPMT(InterestRate/12,1,Amortization[[#This Row],['#
remaining]],D312),0)),0)</f>
        <v>0</v>
      </c>
      <c r="F311" s="14" t="str">
        <f ca="1">IFERROR(IF(AND(ValuesEntered,Amortization[[#This Row],[payment
date]]&lt;&gt;""),-PPMT(InterestRate/12,1,DurationOfLoan-ROWS($C$4:C311)+1,Amortization[[#This Row],[opening
balance]]),""),0)</f>
        <v/>
      </c>
      <c r="G311" s="14">
        <f ca="1">IF(Amortization[[#This Row],[payment
date]]="",0,PropertyTaxAmount)</f>
        <v>0</v>
      </c>
      <c r="H311" s="14">
        <f ca="1">IF(Amortization[[#This Row],[payment
date]]="",0,Amortization[[#This Row],[interest]]+Amortization[[#This Row],[principal]]+Amortization[[#This Row],[property
tax]])</f>
        <v>0</v>
      </c>
      <c r="I311" s="14">
        <f ca="1">IF(Amortization[[#This Row],[payment
date]]="",0,Amortization[[#This Row],[opening
balance]]-Amortization[[#This Row],[principal]])</f>
        <v>0</v>
      </c>
      <c r="J311" s="18">
        <f ca="1">IF(Amortization[[#This Row],[closing
balance]]&gt;0,LastRow-ROW(),0)</f>
        <v>0</v>
      </c>
    </row>
    <row r="312" spans="2:10" ht="15" customHeight="1" x14ac:dyDescent="0.25">
      <c r="B312" s="15">
        <f>ROWS($B$4:B312)</f>
        <v>309</v>
      </c>
      <c r="C312" s="20" t="str">
        <f ca="1">IF(ValuesEntered,IF(Amortization[[#This Row],['#]]&lt;=DurationOfLoan,IF(ROW()-ROW(Amortization[[#Headers],[payment
date]])=1,LoanStart,IF(I311&gt;0,EDATE(C311,1),"")),""),"")</f>
        <v/>
      </c>
      <c r="D312" s="14">
        <f ca="1">IF(ROW()-ROW(Amortization[[#Headers],[opening
balance]])=1,LoanAmount,IF(Amortization[[#This Row],[payment
date]]="",0,INDEX(Amortization[], ROW()-4,8)))</f>
        <v>0</v>
      </c>
      <c r="E312" s="14">
        <f ca="1">IF(ValuesEntered,IF(ROW()-ROW(Amortization[[#Headers],[interest]])=1,-IPMT(InterestRate/12,1,DurationOfLoan-ROWS($C$4:C312)+1,Amortization[[#This Row],[opening
balance]]),IFERROR(-IPMT(InterestRate/12,1,Amortization[[#This Row],['#
remaining]],D313),0)),0)</f>
        <v>0</v>
      </c>
      <c r="F312" s="14" t="str">
        <f ca="1">IFERROR(IF(AND(ValuesEntered,Amortization[[#This Row],[payment
date]]&lt;&gt;""),-PPMT(InterestRate/12,1,DurationOfLoan-ROWS($C$4:C312)+1,Amortization[[#This Row],[opening
balance]]),""),0)</f>
        <v/>
      </c>
      <c r="G312" s="14">
        <f ca="1">IF(Amortization[[#This Row],[payment
date]]="",0,PropertyTaxAmount)</f>
        <v>0</v>
      </c>
      <c r="H312" s="14">
        <f ca="1">IF(Amortization[[#This Row],[payment
date]]="",0,Amortization[[#This Row],[interest]]+Amortization[[#This Row],[principal]]+Amortization[[#This Row],[property
tax]])</f>
        <v>0</v>
      </c>
      <c r="I312" s="14">
        <f ca="1">IF(Amortization[[#This Row],[payment
date]]="",0,Amortization[[#This Row],[opening
balance]]-Amortization[[#This Row],[principal]])</f>
        <v>0</v>
      </c>
      <c r="J312" s="18">
        <f ca="1">IF(Amortization[[#This Row],[closing
balance]]&gt;0,LastRow-ROW(),0)</f>
        <v>0</v>
      </c>
    </row>
    <row r="313" spans="2:10" ht="15" customHeight="1" x14ac:dyDescent="0.25">
      <c r="B313" s="15">
        <f>ROWS($B$4:B313)</f>
        <v>310</v>
      </c>
      <c r="C313" s="20" t="str">
        <f ca="1">IF(ValuesEntered,IF(Amortization[[#This Row],['#]]&lt;=DurationOfLoan,IF(ROW()-ROW(Amortization[[#Headers],[payment
date]])=1,LoanStart,IF(I312&gt;0,EDATE(C312,1),"")),""),"")</f>
        <v/>
      </c>
      <c r="D313" s="14">
        <f ca="1">IF(ROW()-ROW(Amortization[[#Headers],[opening
balance]])=1,LoanAmount,IF(Amortization[[#This Row],[payment
date]]="",0,INDEX(Amortization[], ROW()-4,8)))</f>
        <v>0</v>
      </c>
      <c r="E313" s="14">
        <f ca="1">IF(ValuesEntered,IF(ROW()-ROW(Amortization[[#Headers],[interest]])=1,-IPMT(InterestRate/12,1,DurationOfLoan-ROWS($C$4:C313)+1,Amortization[[#This Row],[opening
balance]]),IFERROR(-IPMT(InterestRate/12,1,Amortization[[#This Row],['#
remaining]],D314),0)),0)</f>
        <v>0</v>
      </c>
      <c r="F313" s="14" t="str">
        <f ca="1">IFERROR(IF(AND(ValuesEntered,Amortization[[#This Row],[payment
date]]&lt;&gt;""),-PPMT(InterestRate/12,1,DurationOfLoan-ROWS($C$4:C313)+1,Amortization[[#This Row],[opening
balance]]),""),0)</f>
        <v/>
      </c>
      <c r="G313" s="14">
        <f ca="1">IF(Amortization[[#This Row],[payment
date]]="",0,PropertyTaxAmount)</f>
        <v>0</v>
      </c>
      <c r="H313" s="14">
        <f ca="1">IF(Amortization[[#This Row],[payment
date]]="",0,Amortization[[#This Row],[interest]]+Amortization[[#This Row],[principal]]+Amortization[[#This Row],[property
tax]])</f>
        <v>0</v>
      </c>
      <c r="I313" s="14">
        <f ca="1">IF(Amortization[[#This Row],[payment
date]]="",0,Amortization[[#This Row],[opening
balance]]-Amortization[[#This Row],[principal]])</f>
        <v>0</v>
      </c>
      <c r="J313" s="18">
        <f ca="1">IF(Amortization[[#This Row],[closing
balance]]&gt;0,LastRow-ROW(),0)</f>
        <v>0</v>
      </c>
    </row>
    <row r="314" spans="2:10" ht="15" customHeight="1" x14ac:dyDescent="0.25">
      <c r="B314" s="15">
        <f>ROWS($B$4:B314)</f>
        <v>311</v>
      </c>
      <c r="C314" s="20" t="str">
        <f ca="1">IF(ValuesEntered,IF(Amortization[[#This Row],['#]]&lt;=DurationOfLoan,IF(ROW()-ROW(Amortization[[#Headers],[payment
date]])=1,LoanStart,IF(I313&gt;0,EDATE(C313,1),"")),""),"")</f>
        <v/>
      </c>
      <c r="D314" s="14">
        <f ca="1">IF(ROW()-ROW(Amortization[[#Headers],[opening
balance]])=1,LoanAmount,IF(Amortization[[#This Row],[payment
date]]="",0,INDEX(Amortization[], ROW()-4,8)))</f>
        <v>0</v>
      </c>
      <c r="E314" s="14">
        <f ca="1">IF(ValuesEntered,IF(ROW()-ROW(Amortization[[#Headers],[interest]])=1,-IPMT(InterestRate/12,1,DurationOfLoan-ROWS($C$4:C314)+1,Amortization[[#This Row],[opening
balance]]),IFERROR(-IPMT(InterestRate/12,1,Amortization[[#This Row],['#
remaining]],D315),0)),0)</f>
        <v>0</v>
      </c>
      <c r="F314" s="14" t="str">
        <f ca="1">IFERROR(IF(AND(ValuesEntered,Amortization[[#This Row],[payment
date]]&lt;&gt;""),-PPMT(InterestRate/12,1,DurationOfLoan-ROWS($C$4:C314)+1,Amortization[[#This Row],[opening
balance]]),""),0)</f>
        <v/>
      </c>
      <c r="G314" s="14">
        <f ca="1">IF(Amortization[[#This Row],[payment
date]]="",0,PropertyTaxAmount)</f>
        <v>0</v>
      </c>
      <c r="H314" s="14">
        <f ca="1">IF(Amortization[[#This Row],[payment
date]]="",0,Amortization[[#This Row],[interest]]+Amortization[[#This Row],[principal]]+Amortization[[#This Row],[property
tax]])</f>
        <v>0</v>
      </c>
      <c r="I314" s="14">
        <f ca="1">IF(Amortization[[#This Row],[payment
date]]="",0,Amortization[[#This Row],[opening
balance]]-Amortization[[#This Row],[principal]])</f>
        <v>0</v>
      </c>
      <c r="J314" s="18">
        <f ca="1">IF(Amortization[[#This Row],[closing
balance]]&gt;0,LastRow-ROW(),0)</f>
        <v>0</v>
      </c>
    </row>
    <row r="315" spans="2:10" ht="15" customHeight="1" x14ac:dyDescent="0.25">
      <c r="B315" s="15">
        <f>ROWS($B$4:B315)</f>
        <v>312</v>
      </c>
      <c r="C315" s="20" t="str">
        <f ca="1">IF(ValuesEntered,IF(Amortization[[#This Row],['#]]&lt;=DurationOfLoan,IF(ROW()-ROW(Amortization[[#Headers],[payment
date]])=1,LoanStart,IF(I314&gt;0,EDATE(C314,1),"")),""),"")</f>
        <v/>
      </c>
      <c r="D315" s="14">
        <f ca="1">IF(ROW()-ROW(Amortization[[#Headers],[opening
balance]])=1,LoanAmount,IF(Amortization[[#This Row],[payment
date]]="",0,INDEX(Amortization[], ROW()-4,8)))</f>
        <v>0</v>
      </c>
      <c r="E315" s="14">
        <f ca="1">IF(ValuesEntered,IF(ROW()-ROW(Amortization[[#Headers],[interest]])=1,-IPMT(InterestRate/12,1,DurationOfLoan-ROWS($C$4:C315)+1,Amortization[[#This Row],[opening
balance]]),IFERROR(-IPMT(InterestRate/12,1,Amortization[[#This Row],['#
remaining]],D316),0)),0)</f>
        <v>0</v>
      </c>
      <c r="F315" s="14" t="str">
        <f ca="1">IFERROR(IF(AND(ValuesEntered,Amortization[[#This Row],[payment
date]]&lt;&gt;""),-PPMT(InterestRate/12,1,DurationOfLoan-ROWS($C$4:C315)+1,Amortization[[#This Row],[opening
balance]]),""),0)</f>
        <v/>
      </c>
      <c r="G315" s="14">
        <f ca="1">IF(Amortization[[#This Row],[payment
date]]="",0,PropertyTaxAmount)</f>
        <v>0</v>
      </c>
      <c r="H315" s="14">
        <f ca="1">IF(Amortization[[#This Row],[payment
date]]="",0,Amortization[[#This Row],[interest]]+Amortization[[#This Row],[principal]]+Amortization[[#This Row],[property
tax]])</f>
        <v>0</v>
      </c>
      <c r="I315" s="14">
        <f ca="1">IF(Amortization[[#This Row],[payment
date]]="",0,Amortization[[#This Row],[opening
balance]]-Amortization[[#This Row],[principal]])</f>
        <v>0</v>
      </c>
      <c r="J315" s="18">
        <f ca="1">IF(Amortization[[#This Row],[closing
balance]]&gt;0,LastRow-ROW(),0)</f>
        <v>0</v>
      </c>
    </row>
    <row r="316" spans="2:10" ht="15" customHeight="1" x14ac:dyDescent="0.25">
      <c r="B316" s="15">
        <f>ROWS($B$4:B316)</f>
        <v>313</v>
      </c>
      <c r="C316" s="20" t="str">
        <f ca="1">IF(ValuesEntered,IF(Amortization[[#This Row],['#]]&lt;=DurationOfLoan,IF(ROW()-ROW(Amortization[[#Headers],[payment
date]])=1,LoanStart,IF(I315&gt;0,EDATE(C315,1),"")),""),"")</f>
        <v/>
      </c>
      <c r="D316" s="14">
        <f ca="1">IF(ROW()-ROW(Amortization[[#Headers],[opening
balance]])=1,LoanAmount,IF(Amortization[[#This Row],[payment
date]]="",0,INDEX(Amortization[], ROW()-4,8)))</f>
        <v>0</v>
      </c>
      <c r="E316" s="14">
        <f ca="1">IF(ValuesEntered,IF(ROW()-ROW(Amortization[[#Headers],[interest]])=1,-IPMT(InterestRate/12,1,DurationOfLoan-ROWS($C$4:C316)+1,Amortization[[#This Row],[opening
balance]]),IFERROR(-IPMT(InterestRate/12,1,Amortization[[#This Row],['#
remaining]],D317),0)),0)</f>
        <v>0</v>
      </c>
      <c r="F316" s="14" t="str">
        <f ca="1">IFERROR(IF(AND(ValuesEntered,Amortization[[#This Row],[payment
date]]&lt;&gt;""),-PPMT(InterestRate/12,1,DurationOfLoan-ROWS($C$4:C316)+1,Amortization[[#This Row],[opening
balance]]),""),0)</f>
        <v/>
      </c>
      <c r="G316" s="14">
        <f ca="1">IF(Amortization[[#This Row],[payment
date]]="",0,PropertyTaxAmount)</f>
        <v>0</v>
      </c>
      <c r="H316" s="14">
        <f ca="1">IF(Amortization[[#This Row],[payment
date]]="",0,Amortization[[#This Row],[interest]]+Amortization[[#This Row],[principal]]+Amortization[[#This Row],[property
tax]])</f>
        <v>0</v>
      </c>
      <c r="I316" s="14">
        <f ca="1">IF(Amortization[[#This Row],[payment
date]]="",0,Amortization[[#This Row],[opening
balance]]-Amortization[[#This Row],[principal]])</f>
        <v>0</v>
      </c>
      <c r="J316" s="18">
        <f ca="1">IF(Amortization[[#This Row],[closing
balance]]&gt;0,LastRow-ROW(),0)</f>
        <v>0</v>
      </c>
    </row>
    <row r="317" spans="2:10" ht="15" customHeight="1" x14ac:dyDescent="0.25">
      <c r="B317" s="15">
        <f>ROWS($B$4:B317)</f>
        <v>314</v>
      </c>
      <c r="C317" s="20" t="str">
        <f ca="1">IF(ValuesEntered,IF(Amortization[[#This Row],['#]]&lt;=DurationOfLoan,IF(ROW()-ROW(Amortization[[#Headers],[payment
date]])=1,LoanStart,IF(I316&gt;0,EDATE(C316,1),"")),""),"")</f>
        <v/>
      </c>
      <c r="D317" s="14">
        <f ca="1">IF(ROW()-ROW(Amortization[[#Headers],[opening
balance]])=1,LoanAmount,IF(Amortization[[#This Row],[payment
date]]="",0,INDEX(Amortization[], ROW()-4,8)))</f>
        <v>0</v>
      </c>
      <c r="E317" s="14">
        <f ca="1">IF(ValuesEntered,IF(ROW()-ROW(Amortization[[#Headers],[interest]])=1,-IPMT(InterestRate/12,1,DurationOfLoan-ROWS($C$4:C317)+1,Amortization[[#This Row],[opening
balance]]),IFERROR(-IPMT(InterestRate/12,1,Amortization[[#This Row],['#
remaining]],D318),0)),0)</f>
        <v>0</v>
      </c>
      <c r="F317" s="14" t="str">
        <f ca="1">IFERROR(IF(AND(ValuesEntered,Amortization[[#This Row],[payment
date]]&lt;&gt;""),-PPMT(InterestRate/12,1,DurationOfLoan-ROWS($C$4:C317)+1,Amortization[[#This Row],[opening
balance]]),""),0)</f>
        <v/>
      </c>
      <c r="G317" s="14">
        <f ca="1">IF(Amortization[[#This Row],[payment
date]]="",0,PropertyTaxAmount)</f>
        <v>0</v>
      </c>
      <c r="H317" s="14">
        <f ca="1">IF(Amortization[[#This Row],[payment
date]]="",0,Amortization[[#This Row],[interest]]+Amortization[[#This Row],[principal]]+Amortization[[#This Row],[property
tax]])</f>
        <v>0</v>
      </c>
      <c r="I317" s="14">
        <f ca="1">IF(Amortization[[#This Row],[payment
date]]="",0,Amortization[[#This Row],[opening
balance]]-Amortization[[#This Row],[principal]])</f>
        <v>0</v>
      </c>
      <c r="J317" s="18">
        <f ca="1">IF(Amortization[[#This Row],[closing
balance]]&gt;0,LastRow-ROW(),0)</f>
        <v>0</v>
      </c>
    </row>
    <row r="318" spans="2:10" ht="15" customHeight="1" x14ac:dyDescent="0.25">
      <c r="B318" s="15">
        <f>ROWS($B$4:B318)</f>
        <v>315</v>
      </c>
      <c r="C318" s="20" t="str">
        <f ca="1">IF(ValuesEntered,IF(Amortization[[#This Row],['#]]&lt;=DurationOfLoan,IF(ROW()-ROW(Amortization[[#Headers],[payment
date]])=1,LoanStart,IF(I317&gt;0,EDATE(C317,1),"")),""),"")</f>
        <v/>
      </c>
      <c r="D318" s="14">
        <f ca="1">IF(ROW()-ROW(Amortization[[#Headers],[opening
balance]])=1,LoanAmount,IF(Amortization[[#This Row],[payment
date]]="",0,INDEX(Amortization[], ROW()-4,8)))</f>
        <v>0</v>
      </c>
      <c r="E318" s="14">
        <f ca="1">IF(ValuesEntered,IF(ROW()-ROW(Amortization[[#Headers],[interest]])=1,-IPMT(InterestRate/12,1,DurationOfLoan-ROWS($C$4:C318)+1,Amortization[[#This Row],[opening
balance]]),IFERROR(-IPMT(InterestRate/12,1,Amortization[[#This Row],['#
remaining]],D319),0)),0)</f>
        <v>0</v>
      </c>
      <c r="F318" s="14" t="str">
        <f ca="1">IFERROR(IF(AND(ValuesEntered,Amortization[[#This Row],[payment
date]]&lt;&gt;""),-PPMT(InterestRate/12,1,DurationOfLoan-ROWS($C$4:C318)+1,Amortization[[#This Row],[opening
balance]]),""),0)</f>
        <v/>
      </c>
      <c r="G318" s="14">
        <f ca="1">IF(Amortization[[#This Row],[payment
date]]="",0,PropertyTaxAmount)</f>
        <v>0</v>
      </c>
      <c r="H318" s="14">
        <f ca="1">IF(Amortization[[#This Row],[payment
date]]="",0,Amortization[[#This Row],[interest]]+Amortization[[#This Row],[principal]]+Amortization[[#This Row],[property
tax]])</f>
        <v>0</v>
      </c>
      <c r="I318" s="14">
        <f ca="1">IF(Amortization[[#This Row],[payment
date]]="",0,Amortization[[#This Row],[opening
balance]]-Amortization[[#This Row],[principal]])</f>
        <v>0</v>
      </c>
      <c r="J318" s="18">
        <f ca="1">IF(Amortization[[#This Row],[closing
balance]]&gt;0,LastRow-ROW(),0)</f>
        <v>0</v>
      </c>
    </row>
    <row r="319" spans="2:10" ht="15" customHeight="1" x14ac:dyDescent="0.25">
      <c r="B319" s="15">
        <f>ROWS($B$4:B319)</f>
        <v>316</v>
      </c>
      <c r="C319" s="20" t="str">
        <f ca="1">IF(ValuesEntered,IF(Amortization[[#This Row],['#]]&lt;=DurationOfLoan,IF(ROW()-ROW(Amortization[[#Headers],[payment
date]])=1,LoanStart,IF(I318&gt;0,EDATE(C318,1),"")),""),"")</f>
        <v/>
      </c>
      <c r="D319" s="14">
        <f ca="1">IF(ROW()-ROW(Amortization[[#Headers],[opening
balance]])=1,LoanAmount,IF(Amortization[[#This Row],[payment
date]]="",0,INDEX(Amortization[], ROW()-4,8)))</f>
        <v>0</v>
      </c>
      <c r="E319" s="14">
        <f ca="1">IF(ValuesEntered,IF(ROW()-ROW(Amortization[[#Headers],[interest]])=1,-IPMT(InterestRate/12,1,DurationOfLoan-ROWS($C$4:C319)+1,Amortization[[#This Row],[opening
balance]]),IFERROR(-IPMT(InterestRate/12,1,Amortization[[#This Row],['#
remaining]],D320),0)),0)</f>
        <v>0</v>
      </c>
      <c r="F319" s="14" t="str">
        <f ca="1">IFERROR(IF(AND(ValuesEntered,Amortization[[#This Row],[payment
date]]&lt;&gt;""),-PPMT(InterestRate/12,1,DurationOfLoan-ROWS($C$4:C319)+1,Amortization[[#This Row],[opening
balance]]),""),0)</f>
        <v/>
      </c>
      <c r="G319" s="14">
        <f ca="1">IF(Amortization[[#This Row],[payment
date]]="",0,PropertyTaxAmount)</f>
        <v>0</v>
      </c>
      <c r="H319" s="14">
        <f ca="1">IF(Amortization[[#This Row],[payment
date]]="",0,Amortization[[#This Row],[interest]]+Amortization[[#This Row],[principal]]+Amortization[[#This Row],[property
tax]])</f>
        <v>0</v>
      </c>
      <c r="I319" s="14">
        <f ca="1">IF(Amortization[[#This Row],[payment
date]]="",0,Amortization[[#This Row],[opening
balance]]-Amortization[[#This Row],[principal]])</f>
        <v>0</v>
      </c>
      <c r="J319" s="18">
        <f ca="1">IF(Amortization[[#This Row],[closing
balance]]&gt;0,LastRow-ROW(),0)</f>
        <v>0</v>
      </c>
    </row>
    <row r="320" spans="2:10" ht="15" customHeight="1" x14ac:dyDescent="0.25">
      <c r="B320" s="15">
        <f>ROWS($B$4:B320)</f>
        <v>317</v>
      </c>
      <c r="C320" s="20" t="str">
        <f ca="1">IF(ValuesEntered,IF(Amortization[[#This Row],['#]]&lt;=DurationOfLoan,IF(ROW()-ROW(Amortization[[#Headers],[payment
date]])=1,LoanStart,IF(I319&gt;0,EDATE(C319,1),"")),""),"")</f>
        <v/>
      </c>
      <c r="D320" s="14">
        <f ca="1">IF(ROW()-ROW(Amortization[[#Headers],[opening
balance]])=1,LoanAmount,IF(Amortization[[#This Row],[payment
date]]="",0,INDEX(Amortization[], ROW()-4,8)))</f>
        <v>0</v>
      </c>
      <c r="E320" s="14">
        <f ca="1">IF(ValuesEntered,IF(ROW()-ROW(Amortization[[#Headers],[interest]])=1,-IPMT(InterestRate/12,1,DurationOfLoan-ROWS($C$4:C320)+1,Amortization[[#This Row],[opening
balance]]),IFERROR(-IPMT(InterestRate/12,1,Amortization[[#This Row],['#
remaining]],D321),0)),0)</f>
        <v>0</v>
      </c>
      <c r="F320" s="14" t="str">
        <f ca="1">IFERROR(IF(AND(ValuesEntered,Amortization[[#This Row],[payment
date]]&lt;&gt;""),-PPMT(InterestRate/12,1,DurationOfLoan-ROWS($C$4:C320)+1,Amortization[[#This Row],[opening
balance]]),""),0)</f>
        <v/>
      </c>
      <c r="G320" s="14">
        <f ca="1">IF(Amortization[[#This Row],[payment
date]]="",0,PropertyTaxAmount)</f>
        <v>0</v>
      </c>
      <c r="H320" s="14">
        <f ca="1">IF(Amortization[[#This Row],[payment
date]]="",0,Amortization[[#This Row],[interest]]+Amortization[[#This Row],[principal]]+Amortization[[#This Row],[property
tax]])</f>
        <v>0</v>
      </c>
      <c r="I320" s="14">
        <f ca="1">IF(Amortization[[#This Row],[payment
date]]="",0,Amortization[[#This Row],[opening
balance]]-Amortization[[#This Row],[principal]])</f>
        <v>0</v>
      </c>
      <c r="J320" s="18">
        <f ca="1">IF(Amortization[[#This Row],[closing
balance]]&gt;0,LastRow-ROW(),0)</f>
        <v>0</v>
      </c>
    </row>
    <row r="321" spans="2:10" ht="15" customHeight="1" x14ac:dyDescent="0.25">
      <c r="B321" s="15">
        <f>ROWS($B$4:B321)</f>
        <v>318</v>
      </c>
      <c r="C321" s="20" t="str">
        <f ca="1">IF(ValuesEntered,IF(Amortization[[#This Row],['#]]&lt;=DurationOfLoan,IF(ROW()-ROW(Amortization[[#Headers],[payment
date]])=1,LoanStart,IF(I320&gt;0,EDATE(C320,1),"")),""),"")</f>
        <v/>
      </c>
      <c r="D321" s="14">
        <f ca="1">IF(ROW()-ROW(Amortization[[#Headers],[opening
balance]])=1,LoanAmount,IF(Amortization[[#This Row],[payment
date]]="",0,INDEX(Amortization[], ROW()-4,8)))</f>
        <v>0</v>
      </c>
      <c r="E321" s="14">
        <f ca="1">IF(ValuesEntered,IF(ROW()-ROW(Amortization[[#Headers],[interest]])=1,-IPMT(InterestRate/12,1,DurationOfLoan-ROWS($C$4:C321)+1,Amortization[[#This Row],[opening
balance]]),IFERROR(-IPMT(InterestRate/12,1,Amortization[[#This Row],['#
remaining]],D322),0)),0)</f>
        <v>0</v>
      </c>
      <c r="F321" s="14" t="str">
        <f ca="1">IFERROR(IF(AND(ValuesEntered,Amortization[[#This Row],[payment
date]]&lt;&gt;""),-PPMT(InterestRate/12,1,DurationOfLoan-ROWS($C$4:C321)+1,Amortization[[#This Row],[opening
balance]]),""),0)</f>
        <v/>
      </c>
      <c r="G321" s="14">
        <f ca="1">IF(Amortization[[#This Row],[payment
date]]="",0,PropertyTaxAmount)</f>
        <v>0</v>
      </c>
      <c r="H321" s="14">
        <f ca="1">IF(Amortization[[#This Row],[payment
date]]="",0,Amortization[[#This Row],[interest]]+Amortization[[#This Row],[principal]]+Amortization[[#This Row],[property
tax]])</f>
        <v>0</v>
      </c>
      <c r="I321" s="14">
        <f ca="1">IF(Amortization[[#This Row],[payment
date]]="",0,Amortization[[#This Row],[opening
balance]]-Amortization[[#This Row],[principal]])</f>
        <v>0</v>
      </c>
      <c r="J321" s="18">
        <f ca="1">IF(Amortization[[#This Row],[closing
balance]]&gt;0,LastRow-ROW(),0)</f>
        <v>0</v>
      </c>
    </row>
    <row r="322" spans="2:10" ht="15" customHeight="1" x14ac:dyDescent="0.25">
      <c r="B322" s="15">
        <f>ROWS($B$4:B322)</f>
        <v>319</v>
      </c>
      <c r="C322" s="20" t="str">
        <f ca="1">IF(ValuesEntered,IF(Amortization[[#This Row],['#]]&lt;=DurationOfLoan,IF(ROW()-ROW(Amortization[[#Headers],[payment
date]])=1,LoanStart,IF(I321&gt;0,EDATE(C321,1),"")),""),"")</f>
        <v/>
      </c>
      <c r="D322" s="14">
        <f ca="1">IF(ROW()-ROW(Amortization[[#Headers],[opening
balance]])=1,LoanAmount,IF(Amortization[[#This Row],[payment
date]]="",0,INDEX(Amortization[], ROW()-4,8)))</f>
        <v>0</v>
      </c>
      <c r="E322" s="14">
        <f ca="1">IF(ValuesEntered,IF(ROW()-ROW(Amortization[[#Headers],[interest]])=1,-IPMT(InterestRate/12,1,DurationOfLoan-ROWS($C$4:C322)+1,Amortization[[#This Row],[opening
balance]]),IFERROR(-IPMT(InterestRate/12,1,Amortization[[#This Row],['#
remaining]],D323),0)),0)</f>
        <v>0</v>
      </c>
      <c r="F322" s="14" t="str">
        <f ca="1">IFERROR(IF(AND(ValuesEntered,Amortization[[#This Row],[payment
date]]&lt;&gt;""),-PPMT(InterestRate/12,1,DurationOfLoan-ROWS($C$4:C322)+1,Amortization[[#This Row],[opening
balance]]),""),0)</f>
        <v/>
      </c>
      <c r="G322" s="14">
        <f ca="1">IF(Amortization[[#This Row],[payment
date]]="",0,PropertyTaxAmount)</f>
        <v>0</v>
      </c>
      <c r="H322" s="14">
        <f ca="1">IF(Amortization[[#This Row],[payment
date]]="",0,Amortization[[#This Row],[interest]]+Amortization[[#This Row],[principal]]+Amortization[[#This Row],[property
tax]])</f>
        <v>0</v>
      </c>
      <c r="I322" s="14">
        <f ca="1">IF(Amortization[[#This Row],[payment
date]]="",0,Amortization[[#This Row],[opening
balance]]-Amortization[[#This Row],[principal]])</f>
        <v>0</v>
      </c>
      <c r="J322" s="18">
        <f ca="1">IF(Amortization[[#This Row],[closing
balance]]&gt;0,LastRow-ROW(),0)</f>
        <v>0</v>
      </c>
    </row>
    <row r="323" spans="2:10" ht="15" customHeight="1" x14ac:dyDescent="0.25">
      <c r="B323" s="15">
        <f>ROWS($B$4:B323)</f>
        <v>320</v>
      </c>
      <c r="C323" s="20" t="str">
        <f ca="1">IF(ValuesEntered,IF(Amortization[[#This Row],['#]]&lt;=DurationOfLoan,IF(ROW()-ROW(Amortization[[#Headers],[payment
date]])=1,LoanStart,IF(I322&gt;0,EDATE(C322,1),"")),""),"")</f>
        <v/>
      </c>
      <c r="D323" s="14">
        <f ca="1">IF(ROW()-ROW(Amortization[[#Headers],[opening
balance]])=1,LoanAmount,IF(Amortization[[#This Row],[payment
date]]="",0,INDEX(Amortization[], ROW()-4,8)))</f>
        <v>0</v>
      </c>
      <c r="E323" s="14">
        <f ca="1">IF(ValuesEntered,IF(ROW()-ROW(Amortization[[#Headers],[interest]])=1,-IPMT(InterestRate/12,1,DurationOfLoan-ROWS($C$4:C323)+1,Amortization[[#This Row],[opening
balance]]),IFERROR(-IPMT(InterestRate/12,1,Amortization[[#This Row],['#
remaining]],D324),0)),0)</f>
        <v>0</v>
      </c>
      <c r="F323" s="14" t="str">
        <f ca="1">IFERROR(IF(AND(ValuesEntered,Amortization[[#This Row],[payment
date]]&lt;&gt;""),-PPMT(InterestRate/12,1,DurationOfLoan-ROWS($C$4:C323)+1,Amortization[[#This Row],[opening
balance]]),""),0)</f>
        <v/>
      </c>
      <c r="G323" s="14">
        <f ca="1">IF(Amortization[[#This Row],[payment
date]]="",0,PropertyTaxAmount)</f>
        <v>0</v>
      </c>
      <c r="H323" s="14">
        <f ca="1">IF(Amortization[[#This Row],[payment
date]]="",0,Amortization[[#This Row],[interest]]+Amortization[[#This Row],[principal]]+Amortization[[#This Row],[property
tax]])</f>
        <v>0</v>
      </c>
      <c r="I323" s="14">
        <f ca="1">IF(Amortization[[#This Row],[payment
date]]="",0,Amortization[[#This Row],[opening
balance]]-Amortization[[#This Row],[principal]])</f>
        <v>0</v>
      </c>
      <c r="J323" s="18">
        <f ca="1">IF(Amortization[[#This Row],[closing
balance]]&gt;0,LastRow-ROW(),0)</f>
        <v>0</v>
      </c>
    </row>
    <row r="324" spans="2:10" ht="15" customHeight="1" x14ac:dyDescent="0.25">
      <c r="B324" s="15">
        <f>ROWS($B$4:B324)</f>
        <v>321</v>
      </c>
      <c r="C324" s="20" t="str">
        <f ca="1">IF(ValuesEntered,IF(Amortization[[#This Row],['#]]&lt;=DurationOfLoan,IF(ROW()-ROW(Amortization[[#Headers],[payment
date]])=1,LoanStart,IF(I323&gt;0,EDATE(C323,1),"")),""),"")</f>
        <v/>
      </c>
      <c r="D324" s="14">
        <f ca="1">IF(ROW()-ROW(Amortization[[#Headers],[opening
balance]])=1,LoanAmount,IF(Amortization[[#This Row],[payment
date]]="",0,INDEX(Amortization[], ROW()-4,8)))</f>
        <v>0</v>
      </c>
      <c r="E324" s="14">
        <f ca="1">IF(ValuesEntered,IF(ROW()-ROW(Amortization[[#Headers],[interest]])=1,-IPMT(InterestRate/12,1,DurationOfLoan-ROWS($C$4:C324)+1,Amortization[[#This Row],[opening
balance]]),IFERROR(-IPMT(InterestRate/12,1,Amortization[[#This Row],['#
remaining]],D325),0)),0)</f>
        <v>0</v>
      </c>
      <c r="F324" s="14" t="str">
        <f ca="1">IFERROR(IF(AND(ValuesEntered,Amortization[[#This Row],[payment
date]]&lt;&gt;""),-PPMT(InterestRate/12,1,DurationOfLoan-ROWS($C$4:C324)+1,Amortization[[#This Row],[opening
balance]]),""),0)</f>
        <v/>
      </c>
      <c r="G324" s="14">
        <f ca="1">IF(Amortization[[#This Row],[payment
date]]="",0,PropertyTaxAmount)</f>
        <v>0</v>
      </c>
      <c r="H324" s="14">
        <f ca="1">IF(Amortization[[#This Row],[payment
date]]="",0,Amortization[[#This Row],[interest]]+Amortization[[#This Row],[principal]]+Amortization[[#This Row],[property
tax]])</f>
        <v>0</v>
      </c>
      <c r="I324" s="14">
        <f ca="1">IF(Amortization[[#This Row],[payment
date]]="",0,Amortization[[#This Row],[opening
balance]]-Amortization[[#This Row],[principal]])</f>
        <v>0</v>
      </c>
      <c r="J324" s="18">
        <f ca="1">IF(Amortization[[#This Row],[closing
balance]]&gt;0,LastRow-ROW(),0)</f>
        <v>0</v>
      </c>
    </row>
    <row r="325" spans="2:10" ht="15" customHeight="1" x14ac:dyDescent="0.25">
      <c r="B325" s="15">
        <f>ROWS($B$4:B325)</f>
        <v>322</v>
      </c>
      <c r="C325" s="20" t="str">
        <f ca="1">IF(ValuesEntered,IF(Amortization[[#This Row],['#]]&lt;=DurationOfLoan,IF(ROW()-ROW(Amortization[[#Headers],[payment
date]])=1,LoanStart,IF(I324&gt;0,EDATE(C324,1),"")),""),"")</f>
        <v/>
      </c>
      <c r="D325" s="14">
        <f ca="1">IF(ROW()-ROW(Amortization[[#Headers],[opening
balance]])=1,LoanAmount,IF(Amortization[[#This Row],[payment
date]]="",0,INDEX(Amortization[], ROW()-4,8)))</f>
        <v>0</v>
      </c>
      <c r="E325" s="14">
        <f ca="1">IF(ValuesEntered,IF(ROW()-ROW(Amortization[[#Headers],[interest]])=1,-IPMT(InterestRate/12,1,DurationOfLoan-ROWS($C$4:C325)+1,Amortization[[#This Row],[opening
balance]]),IFERROR(-IPMT(InterestRate/12,1,Amortization[[#This Row],['#
remaining]],D326),0)),0)</f>
        <v>0</v>
      </c>
      <c r="F325" s="14" t="str">
        <f ca="1">IFERROR(IF(AND(ValuesEntered,Amortization[[#This Row],[payment
date]]&lt;&gt;""),-PPMT(InterestRate/12,1,DurationOfLoan-ROWS($C$4:C325)+1,Amortization[[#This Row],[opening
balance]]),""),0)</f>
        <v/>
      </c>
      <c r="G325" s="14">
        <f ca="1">IF(Amortization[[#This Row],[payment
date]]="",0,PropertyTaxAmount)</f>
        <v>0</v>
      </c>
      <c r="H325" s="14">
        <f ca="1">IF(Amortization[[#This Row],[payment
date]]="",0,Amortization[[#This Row],[interest]]+Amortization[[#This Row],[principal]]+Amortization[[#This Row],[property
tax]])</f>
        <v>0</v>
      </c>
      <c r="I325" s="14">
        <f ca="1">IF(Amortization[[#This Row],[payment
date]]="",0,Amortization[[#This Row],[opening
balance]]-Amortization[[#This Row],[principal]])</f>
        <v>0</v>
      </c>
      <c r="J325" s="18">
        <f ca="1">IF(Amortization[[#This Row],[closing
balance]]&gt;0,LastRow-ROW(),0)</f>
        <v>0</v>
      </c>
    </row>
    <row r="326" spans="2:10" ht="15" customHeight="1" x14ac:dyDescent="0.25">
      <c r="B326" s="15">
        <f>ROWS($B$4:B326)</f>
        <v>323</v>
      </c>
      <c r="C326" s="20" t="str">
        <f ca="1">IF(ValuesEntered,IF(Amortization[[#This Row],['#]]&lt;=DurationOfLoan,IF(ROW()-ROW(Amortization[[#Headers],[payment
date]])=1,LoanStart,IF(I325&gt;0,EDATE(C325,1),"")),""),"")</f>
        <v/>
      </c>
      <c r="D326" s="14">
        <f ca="1">IF(ROW()-ROW(Amortization[[#Headers],[opening
balance]])=1,LoanAmount,IF(Amortization[[#This Row],[payment
date]]="",0,INDEX(Amortization[], ROW()-4,8)))</f>
        <v>0</v>
      </c>
      <c r="E326" s="14">
        <f ca="1">IF(ValuesEntered,IF(ROW()-ROW(Amortization[[#Headers],[interest]])=1,-IPMT(InterestRate/12,1,DurationOfLoan-ROWS($C$4:C326)+1,Amortization[[#This Row],[opening
balance]]),IFERROR(-IPMT(InterestRate/12,1,Amortization[[#This Row],['#
remaining]],D327),0)),0)</f>
        <v>0</v>
      </c>
      <c r="F326" s="14" t="str">
        <f ca="1">IFERROR(IF(AND(ValuesEntered,Amortization[[#This Row],[payment
date]]&lt;&gt;""),-PPMT(InterestRate/12,1,DurationOfLoan-ROWS($C$4:C326)+1,Amortization[[#This Row],[opening
balance]]),""),0)</f>
        <v/>
      </c>
      <c r="G326" s="14">
        <f ca="1">IF(Amortization[[#This Row],[payment
date]]="",0,PropertyTaxAmount)</f>
        <v>0</v>
      </c>
      <c r="H326" s="14">
        <f ca="1">IF(Amortization[[#This Row],[payment
date]]="",0,Amortization[[#This Row],[interest]]+Amortization[[#This Row],[principal]]+Amortization[[#This Row],[property
tax]])</f>
        <v>0</v>
      </c>
      <c r="I326" s="14">
        <f ca="1">IF(Amortization[[#This Row],[payment
date]]="",0,Amortization[[#This Row],[opening
balance]]-Amortization[[#This Row],[principal]])</f>
        <v>0</v>
      </c>
      <c r="J326" s="18">
        <f ca="1">IF(Amortization[[#This Row],[closing
balance]]&gt;0,LastRow-ROW(),0)</f>
        <v>0</v>
      </c>
    </row>
    <row r="327" spans="2:10" ht="15" customHeight="1" x14ac:dyDescent="0.25">
      <c r="B327" s="15">
        <f>ROWS($B$4:B327)</f>
        <v>324</v>
      </c>
      <c r="C327" s="20" t="str">
        <f ca="1">IF(ValuesEntered,IF(Amortization[[#This Row],['#]]&lt;=DurationOfLoan,IF(ROW()-ROW(Amortization[[#Headers],[payment
date]])=1,LoanStart,IF(I326&gt;0,EDATE(C326,1),"")),""),"")</f>
        <v/>
      </c>
      <c r="D327" s="14">
        <f ca="1">IF(ROW()-ROW(Amortization[[#Headers],[opening
balance]])=1,LoanAmount,IF(Amortization[[#This Row],[payment
date]]="",0,INDEX(Amortization[], ROW()-4,8)))</f>
        <v>0</v>
      </c>
      <c r="E327" s="14">
        <f ca="1">IF(ValuesEntered,IF(ROW()-ROW(Amortization[[#Headers],[interest]])=1,-IPMT(InterestRate/12,1,DurationOfLoan-ROWS($C$4:C327)+1,Amortization[[#This Row],[opening
balance]]),IFERROR(-IPMT(InterestRate/12,1,Amortization[[#This Row],['#
remaining]],D328),0)),0)</f>
        <v>0</v>
      </c>
      <c r="F327" s="14" t="str">
        <f ca="1">IFERROR(IF(AND(ValuesEntered,Amortization[[#This Row],[payment
date]]&lt;&gt;""),-PPMT(InterestRate/12,1,DurationOfLoan-ROWS($C$4:C327)+1,Amortization[[#This Row],[opening
balance]]),""),0)</f>
        <v/>
      </c>
      <c r="G327" s="14">
        <f ca="1">IF(Amortization[[#This Row],[payment
date]]="",0,PropertyTaxAmount)</f>
        <v>0</v>
      </c>
      <c r="H327" s="14">
        <f ca="1">IF(Amortization[[#This Row],[payment
date]]="",0,Amortization[[#This Row],[interest]]+Amortization[[#This Row],[principal]]+Amortization[[#This Row],[property
tax]])</f>
        <v>0</v>
      </c>
      <c r="I327" s="14">
        <f ca="1">IF(Amortization[[#This Row],[payment
date]]="",0,Amortization[[#This Row],[opening
balance]]-Amortization[[#This Row],[principal]])</f>
        <v>0</v>
      </c>
      <c r="J327" s="18">
        <f ca="1">IF(Amortization[[#This Row],[closing
balance]]&gt;0,LastRow-ROW(),0)</f>
        <v>0</v>
      </c>
    </row>
    <row r="328" spans="2:10" ht="15" customHeight="1" x14ac:dyDescent="0.25">
      <c r="B328" s="15">
        <f>ROWS($B$4:B328)</f>
        <v>325</v>
      </c>
      <c r="C328" s="20" t="str">
        <f ca="1">IF(ValuesEntered,IF(Amortization[[#This Row],['#]]&lt;=DurationOfLoan,IF(ROW()-ROW(Amortization[[#Headers],[payment
date]])=1,LoanStart,IF(I327&gt;0,EDATE(C327,1),"")),""),"")</f>
        <v/>
      </c>
      <c r="D328" s="14">
        <f ca="1">IF(ROW()-ROW(Amortization[[#Headers],[opening
balance]])=1,LoanAmount,IF(Amortization[[#This Row],[payment
date]]="",0,INDEX(Amortization[], ROW()-4,8)))</f>
        <v>0</v>
      </c>
      <c r="E328" s="14">
        <f ca="1">IF(ValuesEntered,IF(ROW()-ROW(Amortization[[#Headers],[interest]])=1,-IPMT(InterestRate/12,1,DurationOfLoan-ROWS($C$4:C328)+1,Amortization[[#This Row],[opening
balance]]),IFERROR(-IPMT(InterestRate/12,1,Amortization[[#This Row],['#
remaining]],D329),0)),0)</f>
        <v>0</v>
      </c>
      <c r="F328" s="14" t="str">
        <f ca="1">IFERROR(IF(AND(ValuesEntered,Amortization[[#This Row],[payment
date]]&lt;&gt;""),-PPMT(InterestRate/12,1,DurationOfLoan-ROWS($C$4:C328)+1,Amortization[[#This Row],[opening
balance]]),""),0)</f>
        <v/>
      </c>
      <c r="G328" s="14">
        <f ca="1">IF(Amortization[[#This Row],[payment
date]]="",0,PropertyTaxAmount)</f>
        <v>0</v>
      </c>
      <c r="H328" s="14">
        <f ca="1">IF(Amortization[[#This Row],[payment
date]]="",0,Amortization[[#This Row],[interest]]+Amortization[[#This Row],[principal]]+Amortization[[#This Row],[property
tax]])</f>
        <v>0</v>
      </c>
      <c r="I328" s="14">
        <f ca="1">IF(Amortization[[#This Row],[payment
date]]="",0,Amortization[[#This Row],[opening
balance]]-Amortization[[#This Row],[principal]])</f>
        <v>0</v>
      </c>
      <c r="J328" s="18">
        <f ca="1">IF(Amortization[[#This Row],[closing
balance]]&gt;0,LastRow-ROW(),0)</f>
        <v>0</v>
      </c>
    </row>
    <row r="329" spans="2:10" ht="15" customHeight="1" x14ac:dyDescent="0.25">
      <c r="B329" s="15">
        <f>ROWS($B$4:B329)</f>
        <v>326</v>
      </c>
      <c r="C329" s="20" t="str">
        <f ca="1">IF(ValuesEntered,IF(Amortization[[#This Row],['#]]&lt;=DurationOfLoan,IF(ROW()-ROW(Amortization[[#Headers],[payment
date]])=1,LoanStart,IF(I328&gt;0,EDATE(C328,1),"")),""),"")</f>
        <v/>
      </c>
      <c r="D329" s="14">
        <f ca="1">IF(ROW()-ROW(Amortization[[#Headers],[opening
balance]])=1,LoanAmount,IF(Amortization[[#This Row],[payment
date]]="",0,INDEX(Amortization[], ROW()-4,8)))</f>
        <v>0</v>
      </c>
      <c r="E329" s="14">
        <f ca="1">IF(ValuesEntered,IF(ROW()-ROW(Amortization[[#Headers],[interest]])=1,-IPMT(InterestRate/12,1,DurationOfLoan-ROWS($C$4:C329)+1,Amortization[[#This Row],[opening
balance]]),IFERROR(-IPMT(InterestRate/12,1,Amortization[[#This Row],['#
remaining]],D330),0)),0)</f>
        <v>0</v>
      </c>
      <c r="F329" s="14" t="str">
        <f ca="1">IFERROR(IF(AND(ValuesEntered,Amortization[[#This Row],[payment
date]]&lt;&gt;""),-PPMT(InterestRate/12,1,DurationOfLoan-ROWS($C$4:C329)+1,Amortization[[#This Row],[opening
balance]]),""),0)</f>
        <v/>
      </c>
      <c r="G329" s="14">
        <f ca="1">IF(Amortization[[#This Row],[payment
date]]="",0,PropertyTaxAmount)</f>
        <v>0</v>
      </c>
      <c r="H329" s="14">
        <f ca="1">IF(Amortization[[#This Row],[payment
date]]="",0,Amortization[[#This Row],[interest]]+Amortization[[#This Row],[principal]]+Amortization[[#This Row],[property
tax]])</f>
        <v>0</v>
      </c>
      <c r="I329" s="14">
        <f ca="1">IF(Amortization[[#This Row],[payment
date]]="",0,Amortization[[#This Row],[opening
balance]]-Amortization[[#This Row],[principal]])</f>
        <v>0</v>
      </c>
      <c r="J329" s="18">
        <f ca="1">IF(Amortization[[#This Row],[closing
balance]]&gt;0,LastRow-ROW(),0)</f>
        <v>0</v>
      </c>
    </row>
    <row r="330" spans="2:10" ht="15" customHeight="1" x14ac:dyDescent="0.25">
      <c r="B330" s="15">
        <f>ROWS($B$4:B330)</f>
        <v>327</v>
      </c>
      <c r="C330" s="20" t="str">
        <f ca="1">IF(ValuesEntered,IF(Amortization[[#This Row],['#]]&lt;=DurationOfLoan,IF(ROW()-ROW(Amortization[[#Headers],[payment
date]])=1,LoanStart,IF(I329&gt;0,EDATE(C329,1),"")),""),"")</f>
        <v/>
      </c>
      <c r="D330" s="14">
        <f ca="1">IF(ROW()-ROW(Amortization[[#Headers],[opening
balance]])=1,LoanAmount,IF(Amortization[[#This Row],[payment
date]]="",0,INDEX(Amortization[], ROW()-4,8)))</f>
        <v>0</v>
      </c>
      <c r="E330" s="14">
        <f ca="1">IF(ValuesEntered,IF(ROW()-ROW(Amortization[[#Headers],[interest]])=1,-IPMT(InterestRate/12,1,DurationOfLoan-ROWS($C$4:C330)+1,Amortization[[#This Row],[opening
balance]]),IFERROR(-IPMT(InterestRate/12,1,Amortization[[#This Row],['#
remaining]],D331),0)),0)</f>
        <v>0</v>
      </c>
      <c r="F330" s="14" t="str">
        <f ca="1">IFERROR(IF(AND(ValuesEntered,Amortization[[#This Row],[payment
date]]&lt;&gt;""),-PPMT(InterestRate/12,1,DurationOfLoan-ROWS($C$4:C330)+1,Amortization[[#This Row],[opening
balance]]),""),0)</f>
        <v/>
      </c>
      <c r="G330" s="14">
        <f ca="1">IF(Amortization[[#This Row],[payment
date]]="",0,PropertyTaxAmount)</f>
        <v>0</v>
      </c>
      <c r="H330" s="14">
        <f ca="1">IF(Amortization[[#This Row],[payment
date]]="",0,Amortization[[#This Row],[interest]]+Amortization[[#This Row],[principal]]+Amortization[[#This Row],[property
tax]])</f>
        <v>0</v>
      </c>
      <c r="I330" s="14">
        <f ca="1">IF(Amortization[[#This Row],[payment
date]]="",0,Amortization[[#This Row],[opening
balance]]-Amortization[[#This Row],[principal]])</f>
        <v>0</v>
      </c>
      <c r="J330" s="18">
        <f ca="1">IF(Amortization[[#This Row],[closing
balance]]&gt;0,LastRow-ROW(),0)</f>
        <v>0</v>
      </c>
    </row>
    <row r="331" spans="2:10" ht="15" customHeight="1" x14ac:dyDescent="0.25">
      <c r="B331" s="15">
        <f>ROWS($B$4:B331)</f>
        <v>328</v>
      </c>
      <c r="C331" s="20" t="str">
        <f ca="1">IF(ValuesEntered,IF(Amortization[[#This Row],['#]]&lt;=DurationOfLoan,IF(ROW()-ROW(Amortization[[#Headers],[payment
date]])=1,LoanStart,IF(I330&gt;0,EDATE(C330,1),"")),""),"")</f>
        <v/>
      </c>
      <c r="D331" s="14">
        <f ca="1">IF(ROW()-ROW(Amortization[[#Headers],[opening
balance]])=1,LoanAmount,IF(Amortization[[#This Row],[payment
date]]="",0,INDEX(Amortization[], ROW()-4,8)))</f>
        <v>0</v>
      </c>
      <c r="E331" s="14">
        <f ca="1">IF(ValuesEntered,IF(ROW()-ROW(Amortization[[#Headers],[interest]])=1,-IPMT(InterestRate/12,1,DurationOfLoan-ROWS($C$4:C331)+1,Amortization[[#This Row],[opening
balance]]),IFERROR(-IPMT(InterestRate/12,1,Amortization[[#This Row],['#
remaining]],D332),0)),0)</f>
        <v>0</v>
      </c>
      <c r="F331" s="14" t="str">
        <f ca="1">IFERROR(IF(AND(ValuesEntered,Amortization[[#This Row],[payment
date]]&lt;&gt;""),-PPMT(InterestRate/12,1,DurationOfLoan-ROWS($C$4:C331)+1,Amortization[[#This Row],[opening
balance]]),""),0)</f>
        <v/>
      </c>
      <c r="G331" s="14">
        <f ca="1">IF(Amortization[[#This Row],[payment
date]]="",0,PropertyTaxAmount)</f>
        <v>0</v>
      </c>
      <c r="H331" s="14">
        <f ca="1">IF(Amortization[[#This Row],[payment
date]]="",0,Amortization[[#This Row],[interest]]+Amortization[[#This Row],[principal]]+Amortization[[#This Row],[property
tax]])</f>
        <v>0</v>
      </c>
      <c r="I331" s="14">
        <f ca="1">IF(Amortization[[#This Row],[payment
date]]="",0,Amortization[[#This Row],[opening
balance]]-Amortization[[#This Row],[principal]])</f>
        <v>0</v>
      </c>
      <c r="J331" s="18">
        <f ca="1">IF(Amortization[[#This Row],[closing
balance]]&gt;0,LastRow-ROW(),0)</f>
        <v>0</v>
      </c>
    </row>
    <row r="332" spans="2:10" ht="15" customHeight="1" x14ac:dyDescent="0.25">
      <c r="B332" s="15">
        <f>ROWS($B$4:B332)</f>
        <v>329</v>
      </c>
      <c r="C332" s="20" t="str">
        <f ca="1">IF(ValuesEntered,IF(Amortization[[#This Row],['#]]&lt;=DurationOfLoan,IF(ROW()-ROW(Amortization[[#Headers],[payment
date]])=1,LoanStart,IF(I331&gt;0,EDATE(C331,1),"")),""),"")</f>
        <v/>
      </c>
      <c r="D332" s="14">
        <f ca="1">IF(ROW()-ROW(Amortization[[#Headers],[opening
balance]])=1,LoanAmount,IF(Amortization[[#This Row],[payment
date]]="",0,INDEX(Amortization[], ROW()-4,8)))</f>
        <v>0</v>
      </c>
      <c r="E332" s="14">
        <f ca="1">IF(ValuesEntered,IF(ROW()-ROW(Amortization[[#Headers],[interest]])=1,-IPMT(InterestRate/12,1,DurationOfLoan-ROWS($C$4:C332)+1,Amortization[[#This Row],[opening
balance]]),IFERROR(-IPMT(InterestRate/12,1,Amortization[[#This Row],['#
remaining]],D333),0)),0)</f>
        <v>0</v>
      </c>
      <c r="F332" s="14" t="str">
        <f ca="1">IFERROR(IF(AND(ValuesEntered,Amortization[[#This Row],[payment
date]]&lt;&gt;""),-PPMT(InterestRate/12,1,DurationOfLoan-ROWS($C$4:C332)+1,Amortization[[#This Row],[opening
balance]]),""),0)</f>
        <v/>
      </c>
      <c r="G332" s="14">
        <f ca="1">IF(Amortization[[#This Row],[payment
date]]="",0,PropertyTaxAmount)</f>
        <v>0</v>
      </c>
      <c r="H332" s="14">
        <f ca="1">IF(Amortization[[#This Row],[payment
date]]="",0,Amortization[[#This Row],[interest]]+Amortization[[#This Row],[principal]]+Amortization[[#This Row],[property
tax]])</f>
        <v>0</v>
      </c>
      <c r="I332" s="14">
        <f ca="1">IF(Amortization[[#This Row],[payment
date]]="",0,Amortization[[#This Row],[opening
balance]]-Amortization[[#This Row],[principal]])</f>
        <v>0</v>
      </c>
      <c r="J332" s="18">
        <f ca="1">IF(Amortization[[#This Row],[closing
balance]]&gt;0,LastRow-ROW(),0)</f>
        <v>0</v>
      </c>
    </row>
    <row r="333" spans="2:10" ht="15" customHeight="1" x14ac:dyDescent="0.25">
      <c r="B333" s="15">
        <f>ROWS($B$4:B333)</f>
        <v>330</v>
      </c>
      <c r="C333" s="20" t="str">
        <f ca="1">IF(ValuesEntered,IF(Amortization[[#This Row],['#]]&lt;=DurationOfLoan,IF(ROW()-ROW(Amortization[[#Headers],[payment
date]])=1,LoanStart,IF(I332&gt;0,EDATE(C332,1),"")),""),"")</f>
        <v/>
      </c>
      <c r="D333" s="14">
        <f ca="1">IF(ROW()-ROW(Amortization[[#Headers],[opening
balance]])=1,LoanAmount,IF(Amortization[[#This Row],[payment
date]]="",0,INDEX(Amortization[], ROW()-4,8)))</f>
        <v>0</v>
      </c>
      <c r="E333" s="14">
        <f ca="1">IF(ValuesEntered,IF(ROW()-ROW(Amortization[[#Headers],[interest]])=1,-IPMT(InterestRate/12,1,DurationOfLoan-ROWS($C$4:C333)+1,Amortization[[#This Row],[opening
balance]]),IFERROR(-IPMT(InterestRate/12,1,Amortization[[#This Row],['#
remaining]],D334),0)),0)</f>
        <v>0</v>
      </c>
      <c r="F333" s="14" t="str">
        <f ca="1">IFERROR(IF(AND(ValuesEntered,Amortization[[#This Row],[payment
date]]&lt;&gt;""),-PPMT(InterestRate/12,1,DurationOfLoan-ROWS($C$4:C333)+1,Amortization[[#This Row],[opening
balance]]),""),0)</f>
        <v/>
      </c>
      <c r="G333" s="14">
        <f ca="1">IF(Amortization[[#This Row],[payment
date]]="",0,PropertyTaxAmount)</f>
        <v>0</v>
      </c>
      <c r="H333" s="14">
        <f ca="1">IF(Amortization[[#This Row],[payment
date]]="",0,Amortization[[#This Row],[interest]]+Amortization[[#This Row],[principal]]+Amortization[[#This Row],[property
tax]])</f>
        <v>0</v>
      </c>
      <c r="I333" s="14">
        <f ca="1">IF(Amortization[[#This Row],[payment
date]]="",0,Amortization[[#This Row],[opening
balance]]-Amortization[[#This Row],[principal]])</f>
        <v>0</v>
      </c>
      <c r="J333" s="18">
        <f ca="1">IF(Amortization[[#This Row],[closing
balance]]&gt;0,LastRow-ROW(),0)</f>
        <v>0</v>
      </c>
    </row>
    <row r="334" spans="2:10" ht="15" customHeight="1" x14ac:dyDescent="0.25">
      <c r="B334" s="15">
        <f>ROWS($B$4:B334)</f>
        <v>331</v>
      </c>
      <c r="C334" s="20" t="str">
        <f ca="1">IF(ValuesEntered,IF(Amortization[[#This Row],['#]]&lt;=DurationOfLoan,IF(ROW()-ROW(Amortization[[#Headers],[payment
date]])=1,LoanStart,IF(I333&gt;0,EDATE(C333,1),"")),""),"")</f>
        <v/>
      </c>
      <c r="D334" s="14">
        <f ca="1">IF(ROW()-ROW(Amortization[[#Headers],[opening
balance]])=1,LoanAmount,IF(Amortization[[#This Row],[payment
date]]="",0,INDEX(Amortization[], ROW()-4,8)))</f>
        <v>0</v>
      </c>
      <c r="E334" s="14">
        <f ca="1">IF(ValuesEntered,IF(ROW()-ROW(Amortization[[#Headers],[interest]])=1,-IPMT(InterestRate/12,1,DurationOfLoan-ROWS($C$4:C334)+1,Amortization[[#This Row],[opening
balance]]),IFERROR(-IPMT(InterestRate/12,1,Amortization[[#This Row],['#
remaining]],D335),0)),0)</f>
        <v>0</v>
      </c>
      <c r="F334" s="14" t="str">
        <f ca="1">IFERROR(IF(AND(ValuesEntered,Amortization[[#This Row],[payment
date]]&lt;&gt;""),-PPMT(InterestRate/12,1,DurationOfLoan-ROWS($C$4:C334)+1,Amortization[[#This Row],[opening
balance]]),""),0)</f>
        <v/>
      </c>
      <c r="G334" s="14">
        <f ca="1">IF(Amortization[[#This Row],[payment
date]]="",0,PropertyTaxAmount)</f>
        <v>0</v>
      </c>
      <c r="H334" s="14">
        <f ca="1">IF(Amortization[[#This Row],[payment
date]]="",0,Amortization[[#This Row],[interest]]+Amortization[[#This Row],[principal]]+Amortization[[#This Row],[property
tax]])</f>
        <v>0</v>
      </c>
      <c r="I334" s="14">
        <f ca="1">IF(Amortization[[#This Row],[payment
date]]="",0,Amortization[[#This Row],[opening
balance]]-Amortization[[#This Row],[principal]])</f>
        <v>0</v>
      </c>
      <c r="J334" s="18">
        <f ca="1">IF(Amortization[[#This Row],[closing
balance]]&gt;0,LastRow-ROW(),0)</f>
        <v>0</v>
      </c>
    </row>
    <row r="335" spans="2:10" ht="15" customHeight="1" x14ac:dyDescent="0.25">
      <c r="B335" s="15">
        <f>ROWS($B$4:B335)</f>
        <v>332</v>
      </c>
      <c r="C335" s="20" t="str">
        <f ca="1">IF(ValuesEntered,IF(Amortization[[#This Row],['#]]&lt;=DurationOfLoan,IF(ROW()-ROW(Amortization[[#Headers],[payment
date]])=1,LoanStart,IF(I334&gt;0,EDATE(C334,1),"")),""),"")</f>
        <v/>
      </c>
      <c r="D335" s="14">
        <f ca="1">IF(ROW()-ROW(Amortization[[#Headers],[opening
balance]])=1,LoanAmount,IF(Amortization[[#This Row],[payment
date]]="",0,INDEX(Amortization[], ROW()-4,8)))</f>
        <v>0</v>
      </c>
      <c r="E335" s="14">
        <f ca="1">IF(ValuesEntered,IF(ROW()-ROW(Amortization[[#Headers],[interest]])=1,-IPMT(InterestRate/12,1,DurationOfLoan-ROWS($C$4:C335)+1,Amortization[[#This Row],[opening
balance]]),IFERROR(-IPMT(InterestRate/12,1,Amortization[[#This Row],['#
remaining]],D336),0)),0)</f>
        <v>0</v>
      </c>
      <c r="F335" s="14" t="str">
        <f ca="1">IFERROR(IF(AND(ValuesEntered,Amortization[[#This Row],[payment
date]]&lt;&gt;""),-PPMT(InterestRate/12,1,DurationOfLoan-ROWS($C$4:C335)+1,Amortization[[#This Row],[opening
balance]]),""),0)</f>
        <v/>
      </c>
      <c r="G335" s="14">
        <f ca="1">IF(Amortization[[#This Row],[payment
date]]="",0,PropertyTaxAmount)</f>
        <v>0</v>
      </c>
      <c r="H335" s="14">
        <f ca="1">IF(Amortization[[#This Row],[payment
date]]="",0,Amortization[[#This Row],[interest]]+Amortization[[#This Row],[principal]]+Amortization[[#This Row],[property
tax]])</f>
        <v>0</v>
      </c>
      <c r="I335" s="14">
        <f ca="1">IF(Amortization[[#This Row],[payment
date]]="",0,Amortization[[#This Row],[opening
balance]]-Amortization[[#This Row],[principal]])</f>
        <v>0</v>
      </c>
      <c r="J335" s="18">
        <f ca="1">IF(Amortization[[#This Row],[closing
balance]]&gt;0,LastRow-ROW(),0)</f>
        <v>0</v>
      </c>
    </row>
    <row r="336" spans="2:10" ht="15" customHeight="1" x14ac:dyDescent="0.25">
      <c r="B336" s="15">
        <f>ROWS($B$4:B336)</f>
        <v>333</v>
      </c>
      <c r="C336" s="20" t="str">
        <f ca="1">IF(ValuesEntered,IF(Amortization[[#This Row],['#]]&lt;=DurationOfLoan,IF(ROW()-ROW(Amortization[[#Headers],[payment
date]])=1,LoanStart,IF(I335&gt;0,EDATE(C335,1),"")),""),"")</f>
        <v/>
      </c>
      <c r="D336" s="14">
        <f ca="1">IF(ROW()-ROW(Amortization[[#Headers],[opening
balance]])=1,LoanAmount,IF(Amortization[[#This Row],[payment
date]]="",0,INDEX(Amortization[], ROW()-4,8)))</f>
        <v>0</v>
      </c>
      <c r="E336" s="14">
        <f ca="1">IF(ValuesEntered,IF(ROW()-ROW(Amortization[[#Headers],[interest]])=1,-IPMT(InterestRate/12,1,DurationOfLoan-ROWS($C$4:C336)+1,Amortization[[#This Row],[opening
balance]]),IFERROR(-IPMT(InterestRate/12,1,Amortization[[#This Row],['#
remaining]],D337),0)),0)</f>
        <v>0</v>
      </c>
      <c r="F336" s="14" t="str">
        <f ca="1">IFERROR(IF(AND(ValuesEntered,Amortization[[#This Row],[payment
date]]&lt;&gt;""),-PPMT(InterestRate/12,1,DurationOfLoan-ROWS($C$4:C336)+1,Amortization[[#This Row],[opening
balance]]),""),0)</f>
        <v/>
      </c>
      <c r="G336" s="14">
        <f ca="1">IF(Amortization[[#This Row],[payment
date]]="",0,PropertyTaxAmount)</f>
        <v>0</v>
      </c>
      <c r="H336" s="14">
        <f ca="1">IF(Amortization[[#This Row],[payment
date]]="",0,Amortization[[#This Row],[interest]]+Amortization[[#This Row],[principal]]+Amortization[[#This Row],[property
tax]])</f>
        <v>0</v>
      </c>
      <c r="I336" s="14">
        <f ca="1">IF(Amortization[[#This Row],[payment
date]]="",0,Amortization[[#This Row],[opening
balance]]-Amortization[[#This Row],[principal]])</f>
        <v>0</v>
      </c>
      <c r="J336" s="18">
        <f ca="1">IF(Amortization[[#This Row],[closing
balance]]&gt;0,LastRow-ROW(),0)</f>
        <v>0</v>
      </c>
    </row>
    <row r="337" spans="2:10" ht="15" customHeight="1" x14ac:dyDescent="0.25">
      <c r="B337" s="15">
        <f>ROWS($B$4:B337)</f>
        <v>334</v>
      </c>
      <c r="C337" s="20" t="str">
        <f ca="1">IF(ValuesEntered,IF(Amortization[[#This Row],['#]]&lt;=DurationOfLoan,IF(ROW()-ROW(Amortization[[#Headers],[payment
date]])=1,LoanStart,IF(I336&gt;0,EDATE(C336,1),"")),""),"")</f>
        <v/>
      </c>
      <c r="D337" s="14">
        <f ca="1">IF(ROW()-ROW(Amortization[[#Headers],[opening
balance]])=1,LoanAmount,IF(Amortization[[#This Row],[payment
date]]="",0,INDEX(Amortization[], ROW()-4,8)))</f>
        <v>0</v>
      </c>
      <c r="E337" s="14">
        <f ca="1">IF(ValuesEntered,IF(ROW()-ROW(Amortization[[#Headers],[interest]])=1,-IPMT(InterestRate/12,1,DurationOfLoan-ROWS($C$4:C337)+1,Amortization[[#This Row],[opening
balance]]),IFERROR(-IPMT(InterestRate/12,1,Amortization[[#This Row],['#
remaining]],D338),0)),0)</f>
        <v>0</v>
      </c>
      <c r="F337" s="14" t="str">
        <f ca="1">IFERROR(IF(AND(ValuesEntered,Amortization[[#This Row],[payment
date]]&lt;&gt;""),-PPMT(InterestRate/12,1,DurationOfLoan-ROWS($C$4:C337)+1,Amortization[[#This Row],[opening
balance]]),""),0)</f>
        <v/>
      </c>
      <c r="G337" s="14">
        <f ca="1">IF(Amortization[[#This Row],[payment
date]]="",0,PropertyTaxAmount)</f>
        <v>0</v>
      </c>
      <c r="H337" s="14">
        <f ca="1">IF(Amortization[[#This Row],[payment
date]]="",0,Amortization[[#This Row],[interest]]+Amortization[[#This Row],[principal]]+Amortization[[#This Row],[property
tax]])</f>
        <v>0</v>
      </c>
      <c r="I337" s="14">
        <f ca="1">IF(Amortization[[#This Row],[payment
date]]="",0,Amortization[[#This Row],[opening
balance]]-Amortization[[#This Row],[principal]])</f>
        <v>0</v>
      </c>
      <c r="J337" s="18">
        <f ca="1">IF(Amortization[[#This Row],[closing
balance]]&gt;0,LastRow-ROW(),0)</f>
        <v>0</v>
      </c>
    </row>
    <row r="338" spans="2:10" ht="15" customHeight="1" x14ac:dyDescent="0.25">
      <c r="B338" s="15">
        <f>ROWS($B$4:B338)</f>
        <v>335</v>
      </c>
      <c r="C338" s="20" t="str">
        <f ca="1">IF(ValuesEntered,IF(Amortization[[#This Row],['#]]&lt;=DurationOfLoan,IF(ROW()-ROW(Amortization[[#Headers],[payment
date]])=1,LoanStart,IF(I337&gt;0,EDATE(C337,1),"")),""),"")</f>
        <v/>
      </c>
      <c r="D338" s="14">
        <f ca="1">IF(ROW()-ROW(Amortization[[#Headers],[opening
balance]])=1,LoanAmount,IF(Amortization[[#This Row],[payment
date]]="",0,INDEX(Amortization[], ROW()-4,8)))</f>
        <v>0</v>
      </c>
      <c r="E338" s="14">
        <f ca="1">IF(ValuesEntered,IF(ROW()-ROW(Amortization[[#Headers],[interest]])=1,-IPMT(InterestRate/12,1,DurationOfLoan-ROWS($C$4:C338)+1,Amortization[[#This Row],[opening
balance]]),IFERROR(-IPMT(InterestRate/12,1,Amortization[[#This Row],['#
remaining]],D339),0)),0)</f>
        <v>0</v>
      </c>
      <c r="F338" s="14" t="str">
        <f ca="1">IFERROR(IF(AND(ValuesEntered,Amortization[[#This Row],[payment
date]]&lt;&gt;""),-PPMT(InterestRate/12,1,DurationOfLoan-ROWS($C$4:C338)+1,Amortization[[#This Row],[opening
balance]]),""),0)</f>
        <v/>
      </c>
      <c r="G338" s="14">
        <f ca="1">IF(Amortization[[#This Row],[payment
date]]="",0,PropertyTaxAmount)</f>
        <v>0</v>
      </c>
      <c r="H338" s="14">
        <f ca="1">IF(Amortization[[#This Row],[payment
date]]="",0,Amortization[[#This Row],[interest]]+Amortization[[#This Row],[principal]]+Amortization[[#This Row],[property
tax]])</f>
        <v>0</v>
      </c>
      <c r="I338" s="14">
        <f ca="1">IF(Amortization[[#This Row],[payment
date]]="",0,Amortization[[#This Row],[opening
balance]]-Amortization[[#This Row],[principal]])</f>
        <v>0</v>
      </c>
      <c r="J338" s="18">
        <f ca="1">IF(Amortization[[#This Row],[closing
balance]]&gt;0,LastRow-ROW(),0)</f>
        <v>0</v>
      </c>
    </row>
    <row r="339" spans="2:10" ht="15" customHeight="1" x14ac:dyDescent="0.25">
      <c r="B339" s="15">
        <f>ROWS($B$4:B339)</f>
        <v>336</v>
      </c>
      <c r="C339" s="20" t="str">
        <f ca="1">IF(ValuesEntered,IF(Amortization[[#This Row],['#]]&lt;=DurationOfLoan,IF(ROW()-ROW(Amortization[[#Headers],[payment
date]])=1,LoanStart,IF(I338&gt;0,EDATE(C338,1),"")),""),"")</f>
        <v/>
      </c>
      <c r="D339" s="14">
        <f ca="1">IF(ROW()-ROW(Amortization[[#Headers],[opening
balance]])=1,LoanAmount,IF(Amortization[[#This Row],[payment
date]]="",0,INDEX(Amortization[], ROW()-4,8)))</f>
        <v>0</v>
      </c>
      <c r="E339" s="14">
        <f ca="1">IF(ValuesEntered,IF(ROW()-ROW(Amortization[[#Headers],[interest]])=1,-IPMT(InterestRate/12,1,DurationOfLoan-ROWS($C$4:C339)+1,Amortization[[#This Row],[opening
balance]]),IFERROR(-IPMT(InterestRate/12,1,Amortization[[#This Row],['#
remaining]],D340),0)),0)</f>
        <v>0</v>
      </c>
      <c r="F339" s="14" t="str">
        <f ca="1">IFERROR(IF(AND(ValuesEntered,Amortization[[#This Row],[payment
date]]&lt;&gt;""),-PPMT(InterestRate/12,1,DurationOfLoan-ROWS($C$4:C339)+1,Amortization[[#This Row],[opening
balance]]),""),0)</f>
        <v/>
      </c>
      <c r="G339" s="14">
        <f ca="1">IF(Amortization[[#This Row],[payment
date]]="",0,PropertyTaxAmount)</f>
        <v>0</v>
      </c>
      <c r="H339" s="14">
        <f ca="1">IF(Amortization[[#This Row],[payment
date]]="",0,Amortization[[#This Row],[interest]]+Amortization[[#This Row],[principal]]+Amortization[[#This Row],[property
tax]])</f>
        <v>0</v>
      </c>
      <c r="I339" s="14">
        <f ca="1">IF(Amortization[[#This Row],[payment
date]]="",0,Amortization[[#This Row],[opening
balance]]-Amortization[[#This Row],[principal]])</f>
        <v>0</v>
      </c>
      <c r="J339" s="18">
        <f ca="1">IF(Amortization[[#This Row],[closing
balance]]&gt;0,LastRow-ROW(),0)</f>
        <v>0</v>
      </c>
    </row>
    <row r="340" spans="2:10" ht="15" customHeight="1" x14ac:dyDescent="0.25">
      <c r="B340" s="15">
        <f>ROWS($B$4:B340)</f>
        <v>337</v>
      </c>
      <c r="C340" s="20" t="str">
        <f ca="1">IF(ValuesEntered,IF(Amortization[[#This Row],['#]]&lt;=DurationOfLoan,IF(ROW()-ROW(Amortization[[#Headers],[payment
date]])=1,LoanStart,IF(I339&gt;0,EDATE(C339,1),"")),""),"")</f>
        <v/>
      </c>
      <c r="D340" s="14">
        <f ca="1">IF(ROW()-ROW(Amortization[[#Headers],[opening
balance]])=1,LoanAmount,IF(Amortization[[#This Row],[payment
date]]="",0,INDEX(Amortization[], ROW()-4,8)))</f>
        <v>0</v>
      </c>
      <c r="E340" s="14">
        <f ca="1">IF(ValuesEntered,IF(ROW()-ROW(Amortization[[#Headers],[interest]])=1,-IPMT(InterestRate/12,1,DurationOfLoan-ROWS($C$4:C340)+1,Amortization[[#This Row],[opening
balance]]),IFERROR(-IPMT(InterestRate/12,1,Amortization[[#This Row],['#
remaining]],D341),0)),0)</f>
        <v>0</v>
      </c>
      <c r="F340" s="14" t="str">
        <f ca="1">IFERROR(IF(AND(ValuesEntered,Amortization[[#This Row],[payment
date]]&lt;&gt;""),-PPMT(InterestRate/12,1,DurationOfLoan-ROWS($C$4:C340)+1,Amortization[[#This Row],[opening
balance]]),""),0)</f>
        <v/>
      </c>
      <c r="G340" s="14">
        <f ca="1">IF(Amortization[[#This Row],[payment
date]]="",0,PropertyTaxAmount)</f>
        <v>0</v>
      </c>
      <c r="H340" s="14">
        <f ca="1">IF(Amortization[[#This Row],[payment
date]]="",0,Amortization[[#This Row],[interest]]+Amortization[[#This Row],[principal]]+Amortization[[#This Row],[property
tax]])</f>
        <v>0</v>
      </c>
      <c r="I340" s="14">
        <f ca="1">IF(Amortization[[#This Row],[payment
date]]="",0,Amortization[[#This Row],[opening
balance]]-Amortization[[#This Row],[principal]])</f>
        <v>0</v>
      </c>
      <c r="J340" s="18">
        <f ca="1">IF(Amortization[[#This Row],[closing
balance]]&gt;0,LastRow-ROW(),0)</f>
        <v>0</v>
      </c>
    </row>
    <row r="341" spans="2:10" ht="15" customHeight="1" x14ac:dyDescent="0.25">
      <c r="B341" s="15">
        <f>ROWS($B$4:B341)</f>
        <v>338</v>
      </c>
      <c r="C341" s="20" t="str">
        <f ca="1">IF(ValuesEntered,IF(Amortization[[#This Row],['#]]&lt;=DurationOfLoan,IF(ROW()-ROW(Amortization[[#Headers],[payment
date]])=1,LoanStart,IF(I340&gt;0,EDATE(C340,1),"")),""),"")</f>
        <v/>
      </c>
      <c r="D341" s="14">
        <f ca="1">IF(ROW()-ROW(Amortization[[#Headers],[opening
balance]])=1,LoanAmount,IF(Amortization[[#This Row],[payment
date]]="",0,INDEX(Amortization[], ROW()-4,8)))</f>
        <v>0</v>
      </c>
      <c r="E341" s="14">
        <f ca="1">IF(ValuesEntered,IF(ROW()-ROW(Amortization[[#Headers],[interest]])=1,-IPMT(InterestRate/12,1,DurationOfLoan-ROWS($C$4:C341)+1,Amortization[[#This Row],[opening
balance]]),IFERROR(-IPMT(InterestRate/12,1,Amortization[[#This Row],['#
remaining]],D342),0)),0)</f>
        <v>0</v>
      </c>
      <c r="F341" s="14" t="str">
        <f ca="1">IFERROR(IF(AND(ValuesEntered,Amortization[[#This Row],[payment
date]]&lt;&gt;""),-PPMT(InterestRate/12,1,DurationOfLoan-ROWS($C$4:C341)+1,Amortization[[#This Row],[opening
balance]]),""),0)</f>
        <v/>
      </c>
      <c r="G341" s="14">
        <f ca="1">IF(Amortization[[#This Row],[payment
date]]="",0,PropertyTaxAmount)</f>
        <v>0</v>
      </c>
      <c r="H341" s="14">
        <f ca="1">IF(Amortization[[#This Row],[payment
date]]="",0,Amortization[[#This Row],[interest]]+Amortization[[#This Row],[principal]]+Amortization[[#This Row],[property
tax]])</f>
        <v>0</v>
      </c>
      <c r="I341" s="14">
        <f ca="1">IF(Amortization[[#This Row],[payment
date]]="",0,Amortization[[#This Row],[opening
balance]]-Amortization[[#This Row],[principal]])</f>
        <v>0</v>
      </c>
      <c r="J341" s="18">
        <f ca="1">IF(Amortization[[#This Row],[closing
balance]]&gt;0,LastRow-ROW(),0)</f>
        <v>0</v>
      </c>
    </row>
    <row r="342" spans="2:10" ht="15" customHeight="1" x14ac:dyDescent="0.25">
      <c r="B342" s="15">
        <f>ROWS($B$4:B342)</f>
        <v>339</v>
      </c>
      <c r="C342" s="20" t="str">
        <f ca="1">IF(ValuesEntered,IF(Amortization[[#This Row],['#]]&lt;=DurationOfLoan,IF(ROW()-ROW(Amortization[[#Headers],[payment
date]])=1,LoanStart,IF(I341&gt;0,EDATE(C341,1),"")),""),"")</f>
        <v/>
      </c>
      <c r="D342" s="14">
        <f ca="1">IF(ROW()-ROW(Amortization[[#Headers],[opening
balance]])=1,LoanAmount,IF(Amortization[[#This Row],[payment
date]]="",0,INDEX(Amortization[], ROW()-4,8)))</f>
        <v>0</v>
      </c>
      <c r="E342" s="14">
        <f ca="1">IF(ValuesEntered,IF(ROW()-ROW(Amortization[[#Headers],[interest]])=1,-IPMT(InterestRate/12,1,DurationOfLoan-ROWS($C$4:C342)+1,Amortization[[#This Row],[opening
balance]]),IFERROR(-IPMT(InterestRate/12,1,Amortization[[#This Row],['#
remaining]],D343),0)),0)</f>
        <v>0</v>
      </c>
      <c r="F342" s="14" t="str">
        <f ca="1">IFERROR(IF(AND(ValuesEntered,Amortization[[#This Row],[payment
date]]&lt;&gt;""),-PPMT(InterestRate/12,1,DurationOfLoan-ROWS($C$4:C342)+1,Amortization[[#This Row],[opening
balance]]),""),0)</f>
        <v/>
      </c>
      <c r="G342" s="14">
        <f ca="1">IF(Amortization[[#This Row],[payment
date]]="",0,PropertyTaxAmount)</f>
        <v>0</v>
      </c>
      <c r="H342" s="14">
        <f ca="1">IF(Amortization[[#This Row],[payment
date]]="",0,Amortization[[#This Row],[interest]]+Amortization[[#This Row],[principal]]+Amortization[[#This Row],[property
tax]])</f>
        <v>0</v>
      </c>
      <c r="I342" s="14">
        <f ca="1">IF(Amortization[[#This Row],[payment
date]]="",0,Amortization[[#This Row],[opening
balance]]-Amortization[[#This Row],[principal]])</f>
        <v>0</v>
      </c>
      <c r="J342" s="18">
        <f ca="1">IF(Amortization[[#This Row],[closing
balance]]&gt;0,LastRow-ROW(),0)</f>
        <v>0</v>
      </c>
    </row>
    <row r="343" spans="2:10" ht="15" customHeight="1" x14ac:dyDescent="0.25">
      <c r="B343" s="15">
        <f>ROWS($B$4:B343)</f>
        <v>340</v>
      </c>
      <c r="C343" s="20" t="str">
        <f ca="1">IF(ValuesEntered,IF(Amortization[[#This Row],['#]]&lt;=DurationOfLoan,IF(ROW()-ROW(Amortization[[#Headers],[payment
date]])=1,LoanStart,IF(I342&gt;0,EDATE(C342,1),"")),""),"")</f>
        <v/>
      </c>
      <c r="D343" s="14">
        <f ca="1">IF(ROW()-ROW(Amortization[[#Headers],[opening
balance]])=1,LoanAmount,IF(Amortization[[#This Row],[payment
date]]="",0,INDEX(Amortization[], ROW()-4,8)))</f>
        <v>0</v>
      </c>
      <c r="E343" s="14">
        <f ca="1">IF(ValuesEntered,IF(ROW()-ROW(Amortization[[#Headers],[interest]])=1,-IPMT(InterestRate/12,1,DurationOfLoan-ROWS($C$4:C343)+1,Amortization[[#This Row],[opening
balance]]),IFERROR(-IPMT(InterestRate/12,1,Amortization[[#This Row],['#
remaining]],D344),0)),0)</f>
        <v>0</v>
      </c>
      <c r="F343" s="14" t="str">
        <f ca="1">IFERROR(IF(AND(ValuesEntered,Amortization[[#This Row],[payment
date]]&lt;&gt;""),-PPMT(InterestRate/12,1,DurationOfLoan-ROWS($C$4:C343)+1,Amortization[[#This Row],[opening
balance]]),""),0)</f>
        <v/>
      </c>
      <c r="G343" s="14">
        <f ca="1">IF(Amortization[[#This Row],[payment
date]]="",0,PropertyTaxAmount)</f>
        <v>0</v>
      </c>
      <c r="H343" s="14">
        <f ca="1">IF(Amortization[[#This Row],[payment
date]]="",0,Amortization[[#This Row],[interest]]+Amortization[[#This Row],[principal]]+Amortization[[#This Row],[property
tax]])</f>
        <v>0</v>
      </c>
      <c r="I343" s="14">
        <f ca="1">IF(Amortization[[#This Row],[payment
date]]="",0,Amortization[[#This Row],[opening
balance]]-Amortization[[#This Row],[principal]])</f>
        <v>0</v>
      </c>
      <c r="J343" s="18">
        <f ca="1">IF(Amortization[[#This Row],[closing
balance]]&gt;0,LastRow-ROW(),0)</f>
        <v>0</v>
      </c>
    </row>
    <row r="344" spans="2:10" ht="15" customHeight="1" x14ac:dyDescent="0.25">
      <c r="B344" s="15">
        <f>ROWS($B$4:B344)</f>
        <v>341</v>
      </c>
      <c r="C344" s="20" t="str">
        <f ca="1">IF(ValuesEntered,IF(Amortization[[#This Row],['#]]&lt;=DurationOfLoan,IF(ROW()-ROW(Amortization[[#Headers],[payment
date]])=1,LoanStart,IF(I343&gt;0,EDATE(C343,1),"")),""),"")</f>
        <v/>
      </c>
      <c r="D344" s="14">
        <f ca="1">IF(ROW()-ROW(Amortization[[#Headers],[opening
balance]])=1,LoanAmount,IF(Amortization[[#This Row],[payment
date]]="",0,INDEX(Amortization[], ROW()-4,8)))</f>
        <v>0</v>
      </c>
      <c r="E344" s="14">
        <f ca="1">IF(ValuesEntered,IF(ROW()-ROW(Amortization[[#Headers],[interest]])=1,-IPMT(InterestRate/12,1,DurationOfLoan-ROWS($C$4:C344)+1,Amortization[[#This Row],[opening
balance]]),IFERROR(-IPMT(InterestRate/12,1,Amortization[[#This Row],['#
remaining]],D345),0)),0)</f>
        <v>0</v>
      </c>
      <c r="F344" s="14" t="str">
        <f ca="1">IFERROR(IF(AND(ValuesEntered,Amortization[[#This Row],[payment
date]]&lt;&gt;""),-PPMT(InterestRate/12,1,DurationOfLoan-ROWS($C$4:C344)+1,Amortization[[#This Row],[opening
balance]]),""),0)</f>
        <v/>
      </c>
      <c r="G344" s="14">
        <f ca="1">IF(Amortization[[#This Row],[payment
date]]="",0,PropertyTaxAmount)</f>
        <v>0</v>
      </c>
      <c r="H344" s="14">
        <f ca="1">IF(Amortization[[#This Row],[payment
date]]="",0,Amortization[[#This Row],[interest]]+Amortization[[#This Row],[principal]]+Amortization[[#This Row],[property
tax]])</f>
        <v>0</v>
      </c>
      <c r="I344" s="14">
        <f ca="1">IF(Amortization[[#This Row],[payment
date]]="",0,Amortization[[#This Row],[opening
balance]]-Amortization[[#This Row],[principal]])</f>
        <v>0</v>
      </c>
      <c r="J344" s="18">
        <f ca="1">IF(Amortization[[#This Row],[closing
balance]]&gt;0,LastRow-ROW(),0)</f>
        <v>0</v>
      </c>
    </row>
    <row r="345" spans="2:10" ht="15" customHeight="1" x14ac:dyDescent="0.25">
      <c r="B345" s="15">
        <f>ROWS($B$4:B345)</f>
        <v>342</v>
      </c>
      <c r="C345" s="20" t="str">
        <f ca="1">IF(ValuesEntered,IF(Amortization[[#This Row],['#]]&lt;=DurationOfLoan,IF(ROW()-ROW(Amortization[[#Headers],[payment
date]])=1,LoanStart,IF(I344&gt;0,EDATE(C344,1),"")),""),"")</f>
        <v/>
      </c>
      <c r="D345" s="14">
        <f ca="1">IF(ROW()-ROW(Amortization[[#Headers],[opening
balance]])=1,LoanAmount,IF(Amortization[[#This Row],[payment
date]]="",0,INDEX(Amortization[], ROW()-4,8)))</f>
        <v>0</v>
      </c>
      <c r="E345" s="14">
        <f ca="1">IF(ValuesEntered,IF(ROW()-ROW(Amortization[[#Headers],[interest]])=1,-IPMT(InterestRate/12,1,DurationOfLoan-ROWS($C$4:C345)+1,Amortization[[#This Row],[opening
balance]]),IFERROR(-IPMT(InterestRate/12,1,Amortization[[#This Row],['#
remaining]],D346),0)),0)</f>
        <v>0</v>
      </c>
      <c r="F345" s="14" t="str">
        <f ca="1">IFERROR(IF(AND(ValuesEntered,Amortization[[#This Row],[payment
date]]&lt;&gt;""),-PPMT(InterestRate/12,1,DurationOfLoan-ROWS($C$4:C345)+1,Amortization[[#This Row],[opening
balance]]),""),0)</f>
        <v/>
      </c>
      <c r="G345" s="14">
        <f ca="1">IF(Amortization[[#This Row],[payment
date]]="",0,PropertyTaxAmount)</f>
        <v>0</v>
      </c>
      <c r="H345" s="14">
        <f ca="1">IF(Amortization[[#This Row],[payment
date]]="",0,Amortization[[#This Row],[interest]]+Amortization[[#This Row],[principal]]+Amortization[[#This Row],[property
tax]])</f>
        <v>0</v>
      </c>
      <c r="I345" s="14">
        <f ca="1">IF(Amortization[[#This Row],[payment
date]]="",0,Amortization[[#This Row],[opening
balance]]-Amortization[[#This Row],[principal]])</f>
        <v>0</v>
      </c>
      <c r="J345" s="18">
        <f ca="1">IF(Amortization[[#This Row],[closing
balance]]&gt;0,LastRow-ROW(),0)</f>
        <v>0</v>
      </c>
    </row>
    <row r="346" spans="2:10" ht="15" customHeight="1" x14ac:dyDescent="0.25">
      <c r="B346" s="15">
        <f>ROWS($B$4:B346)</f>
        <v>343</v>
      </c>
      <c r="C346" s="20" t="str">
        <f ca="1">IF(ValuesEntered,IF(Amortization[[#This Row],['#]]&lt;=DurationOfLoan,IF(ROW()-ROW(Amortization[[#Headers],[payment
date]])=1,LoanStart,IF(I345&gt;0,EDATE(C345,1),"")),""),"")</f>
        <v/>
      </c>
      <c r="D346" s="14">
        <f ca="1">IF(ROW()-ROW(Amortization[[#Headers],[opening
balance]])=1,LoanAmount,IF(Amortization[[#This Row],[payment
date]]="",0,INDEX(Amortization[], ROW()-4,8)))</f>
        <v>0</v>
      </c>
      <c r="E346" s="14">
        <f ca="1">IF(ValuesEntered,IF(ROW()-ROW(Amortization[[#Headers],[interest]])=1,-IPMT(InterestRate/12,1,DurationOfLoan-ROWS($C$4:C346)+1,Amortization[[#This Row],[opening
balance]]),IFERROR(-IPMT(InterestRate/12,1,Amortization[[#This Row],['#
remaining]],D347),0)),0)</f>
        <v>0</v>
      </c>
      <c r="F346" s="14" t="str">
        <f ca="1">IFERROR(IF(AND(ValuesEntered,Amortization[[#This Row],[payment
date]]&lt;&gt;""),-PPMT(InterestRate/12,1,DurationOfLoan-ROWS($C$4:C346)+1,Amortization[[#This Row],[opening
balance]]),""),0)</f>
        <v/>
      </c>
      <c r="G346" s="14">
        <f ca="1">IF(Amortization[[#This Row],[payment
date]]="",0,PropertyTaxAmount)</f>
        <v>0</v>
      </c>
      <c r="H346" s="14">
        <f ca="1">IF(Amortization[[#This Row],[payment
date]]="",0,Amortization[[#This Row],[interest]]+Amortization[[#This Row],[principal]]+Amortization[[#This Row],[property
tax]])</f>
        <v>0</v>
      </c>
      <c r="I346" s="14">
        <f ca="1">IF(Amortization[[#This Row],[payment
date]]="",0,Amortization[[#This Row],[opening
balance]]-Amortization[[#This Row],[principal]])</f>
        <v>0</v>
      </c>
      <c r="J346" s="18">
        <f ca="1">IF(Amortization[[#This Row],[closing
balance]]&gt;0,LastRow-ROW(),0)</f>
        <v>0</v>
      </c>
    </row>
    <row r="347" spans="2:10" ht="15" customHeight="1" x14ac:dyDescent="0.25">
      <c r="B347" s="15">
        <f>ROWS($B$4:B347)</f>
        <v>344</v>
      </c>
      <c r="C347" s="20" t="str">
        <f ca="1">IF(ValuesEntered,IF(Amortization[[#This Row],['#]]&lt;=DurationOfLoan,IF(ROW()-ROW(Amortization[[#Headers],[payment
date]])=1,LoanStart,IF(I346&gt;0,EDATE(C346,1),"")),""),"")</f>
        <v/>
      </c>
      <c r="D347" s="14">
        <f ca="1">IF(ROW()-ROW(Amortization[[#Headers],[opening
balance]])=1,LoanAmount,IF(Amortization[[#This Row],[payment
date]]="",0,INDEX(Amortization[], ROW()-4,8)))</f>
        <v>0</v>
      </c>
      <c r="E347" s="14">
        <f ca="1">IF(ValuesEntered,IF(ROW()-ROW(Amortization[[#Headers],[interest]])=1,-IPMT(InterestRate/12,1,DurationOfLoan-ROWS($C$4:C347)+1,Amortization[[#This Row],[opening
balance]]),IFERROR(-IPMT(InterestRate/12,1,Amortization[[#This Row],['#
remaining]],D348),0)),0)</f>
        <v>0</v>
      </c>
      <c r="F347" s="14" t="str">
        <f ca="1">IFERROR(IF(AND(ValuesEntered,Amortization[[#This Row],[payment
date]]&lt;&gt;""),-PPMT(InterestRate/12,1,DurationOfLoan-ROWS($C$4:C347)+1,Amortization[[#This Row],[opening
balance]]),""),0)</f>
        <v/>
      </c>
      <c r="G347" s="14">
        <f ca="1">IF(Amortization[[#This Row],[payment
date]]="",0,PropertyTaxAmount)</f>
        <v>0</v>
      </c>
      <c r="H347" s="14">
        <f ca="1">IF(Amortization[[#This Row],[payment
date]]="",0,Amortization[[#This Row],[interest]]+Amortization[[#This Row],[principal]]+Amortization[[#This Row],[property
tax]])</f>
        <v>0</v>
      </c>
      <c r="I347" s="14">
        <f ca="1">IF(Amortization[[#This Row],[payment
date]]="",0,Amortization[[#This Row],[opening
balance]]-Amortization[[#This Row],[principal]])</f>
        <v>0</v>
      </c>
      <c r="J347" s="18">
        <f ca="1">IF(Amortization[[#This Row],[closing
balance]]&gt;0,LastRow-ROW(),0)</f>
        <v>0</v>
      </c>
    </row>
    <row r="348" spans="2:10" ht="15" customHeight="1" x14ac:dyDescent="0.25">
      <c r="B348" s="15">
        <f>ROWS($B$4:B348)</f>
        <v>345</v>
      </c>
      <c r="C348" s="20" t="str">
        <f ca="1">IF(ValuesEntered,IF(Amortization[[#This Row],['#]]&lt;=DurationOfLoan,IF(ROW()-ROW(Amortization[[#Headers],[payment
date]])=1,LoanStart,IF(I347&gt;0,EDATE(C347,1),"")),""),"")</f>
        <v/>
      </c>
      <c r="D348" s="14">
        <f ca="1">IF(ROW()-ROW(Amortization[[#Headers],[opening
balance]])=1,LoanAmount,IF(Amortization[[#This Row],[payment
date]]="",0,INDEX(Amortization[], ROW()-4,8)))</f>
        <v>0</v>
      </c>
      <c r="E348" s="14">
        <f ca="1">IF(ValuesEntered,IF(ROW()-ROW(Amortization[[#Headers],[interest]])=1,-IPMT(InterestRate/12,1,DurationOfLoan-ROWS($C$4:C348)+1,Amortization[[#This Row],[opening
balance]]),IFERROR(-IPMT(InterestRate/12,1,Amortization[[#This Row],['#
remaining]],D349),0)),0)</f>
        <v>0</v>
      </c>
      <c r="F348" s="14" t="str">
        <f ca="1">IFERROR(IF(AND(ValuesEntered,Amortization[[#This Row],[payment
date]]&lt;&gt;""),-PPMT(InterestRate/12,1,DurationOfLoan-ROWS($C$4:C348)+1,Amortization[[#This Row],[opening
balance]]),""),0)</f>
        <v/>
      </c>
      <c r="G348" s="14">
        <f ca="1">IF(Amortization[[#This Row],[payment
date]]="",0,PropertyTaxAmount)</f>
        <v>0</v>
      </c>
      <c r="H348" s="14">
        <f ca="1">IF(Amortization[[#This Row],[payment
date]]="",0,Amortization[[#This Row],[interest]]+Amortization[[#This Row],[principal]]+Amortization[[#This Row],[property
tax]])</f>
        <v>0</v>
      </c>
      <c r="I348" s="14">
        <f ca="1">IF(Amortization[[#This Row],[payment
date]]="",0,Amortization[[#This Row],[opening
balance]]-Amortization[[#This Row],[principal]])</f>
        <v>0</v>
      </c>
      <c r="J348" s="18">
        <f ca="1">IF(Amortization[[#This Row],[closing
balance]]&gt;0,LastRow-ROW(),0)</f>
        <v>0</v>
      </c>
    </row>
    <row r="349" spans="2:10" ht="15" customHeight="1" x14ac:dyDescent="0.25">
      <c r="B349" s="15">
        <f>ROWS($B$4:B349)</f>
        <v>346</v>
      </c>
      <c r="C349" s="20" t="str">
        <f ca="1">IF(ValuesEntered,IF(Amortization[[#This Row],['#]]&lt;=DurationOfLoan,IF(ROW()-ROW(Amortization[[#Headers],[payment
date]])=1,LoanStart,IF(I348&gt;0,EDATE(C348,1),"")),""),"")</f>
        <v/>
      </c>
      <c r="D349" s="14">
        <f ca="1">IF(ROW()-ROW(Amortization[[#Headers],[opening
balance]])=1,LoanAmount,IF(Amortization[[#This Row],[payment
date]]="",0,INDEX(Amortization[], ROW()-4,8)))</f>
        <v>0</v>
      </c>
      <c r="E349" s="14">
        <f ca="1">IF(ValuesEntered,IF(ROW()-ROW(Amortization[[#Headers],[interest]])=1,-IPMT(InterestRate/12,1,DurationOfLoan-ROWS($C$4:C349)+1,Amortization[[#This Row],[opening
balance]]),IFERROR(-IPMT(InterestRate/12,1,Amortization[[#This Row],['#
remaining]],D350),0)),0)</f>
        <v>0</v>
      </c>
      <c r="F349" s="14" t="str">
        <f ca="1">IFERROR(IF(AND(ValuesEntered,Amortization[[#This Row],[payment
date]]&lt;&gt;""),-PPMT(InterestRate/12,1,DurationOfLoan-ROWS($C$4:C349)+1,Amortization[[#This Row],[opening
balance]]),""),0)</f>
        <v/>
      </c>
      <c r="G349" s="14">
        <f ca="1">IF(Amortization[[#This Row],[payment
date]]="",0,PropertyTaxAmount)</f>
        <v>0</v>
      </c>
      <c r="H349" s="14">
        <f ca="1">IF(Amortization[[#This Row],[payment
date]]="",0,Amortization[[#This Row],[interest]]+Amortization[[#This Row],[principal]]+Amortization[[#This Row],[property
tax]])</f>
        <v>0</v>
      </c>
      <c r="I349" s="14">
        <f ca="1">IF(Amortization[[#This Row],[payment
date]]="",0,Amortization[[#This Row],[opening
balance]]-Amortization[[#This Row],[principal]])</f>
        <v>0</v>
      </c>
      <c r="J349" s="18">
        <f ca="1">IF(Amortization[[#This Row],[closing
balance]]&gt;0,LastRow-ROW(),0)</f>
        <v>0</v>
      </c>
    </row>
    <row r="350" spans="2:10" ht="15" customHeight="1" x14ac:dyDescent="0.25">
      <c r="B350" s="15">
        <f>ROWS($B$4:B350)</f>
        <v>347</v>
      </c>
      <c r="C350" s="20" t="str">
        <f ca="1">IF(ValuesEntered,IF(Amortization[[#This Row],['#]]&lt;=DurationOfLoan,IF(ROW()-ROW(Amortization[[#Headers],[payment
date]])=1,LoanStart,IF(I349&gt;0,EDATE(C349,1),"")),""),"")</f>
        <v/>
      </c>
      <c r="D350" s="14">
        <f ca="1">IF(ROW()-ROW(Amortization[[#Headers],[opening
balance]])=1,LoanAmount,IF(Amortization[[#This Row],[payment
date]]="",0,INDEX(Amortization[], ROW()-4,8)))</f>
        <v>0</v>
      </c>
      <c r="E350" s="14">
        <f ca="1">IF(ValuesEntered,IF(ROW()-ROW(Amortization[[#Headers],[interest]])=1,-IPMT(InterestRate/12,1,DurationOfLoan-ROWS($C$4:C350)+1,Amortization[[#This Row],[opening
balance]]),IFERROR(-IPMT(InterestRate/12,1,Amortization[[#This Row],['#
remaining]],D351),0)),0)</f>
        <v>0</v>
      </c>
      <c r="F350" s="14" t="str">
        <f ca="1">IFERROR(IF(AND(ValuesEntered,Amortization[[#This Row],[payment
date]]&lt;&gt;""),-PPMT(InterestRate/12,1,DurationOfLoan-ROWS($C$4:C350)+1,Amortization[[#This Row],[opening
balance]]),""),0)</f>
        <v/>
      </c>
      <c r="G350" s="14">
        <f ca="1">IF(Amortization[[#This Row],[payment
date]]="",0,PropertyTaxAmount)</f>
        <v>0</v>
      </c>
      <c r="H350" s="14">
        <f ca="1">IF(Amortization[[#This Row],[payment
date]]="",0,Amortization[[#This Row],[interest]]+Amortization[[#This Row],[principal]]+Amortization[[#This Row],[property
tax]])</f>
        <v>0</v>
      </c>
      <c r="I350" s="14">
        <f ca="1">IF(Amortization[[#This Row],[payment
date]]="",0,Amortization[[#This Row],[opening
balance]]-Amortization[[#This Row],[principal]])</f>
        <v>0</v>
      </c>
      <c r="J350" s="18">
        <f ca="1">IF(Amortization[[#This Row],[closing
balance]]&gt;0,LastRow-ROW(),0)</f>
        <v>0</v>
      </c>
    </row>
    <row r="351" spans="2:10" ht="15" customHeight="1" x14ac:dyDescent="0.25">
      <c r="B351" s="15">
        <f>ROWS($B$4:B351)</f>
        <v>348</v>
      </c>
      <c r="C351" s="20" t="str">
        <f ca="1">IF(ValuesEntered,IF(Amortization[[#This Row],['#]]&lt;=DurationOfLoan,IF(ROW()-ROW(Amortization[[#Headers],[payment
date]])=1,LoanStart,IF(I350&gt;0,EDATE(C350,1),"")),""),"")</f>
        <v/>
      </c>
      <c r="D351" s="14">
        <f ca="1">IF(ROW()-ROW(Amortization[[#Headers],[opening
balance]])=1,LoanAmount,IF(Amortization[[#This Row],[payment
date]]="",0,INDEX(Amortization[], ROW()-4,8)))</f>
        <v>0</v>
      </c>
      <c r="E351" s="14">
        <f ca="1">IF(ValuesEntered,IF(ROW()-ROW(Amortization[[#Headers],[interest]])=1,-IPMT(InterestRate/12,1,DurationOfLoan-ROWS($C$4:C351)+1,Amortization[[#This Row],[opening
balance]]),IFERROR(-IPMT(InterestRate/12,1,Amortization[[#This Row],['#
remaining]],D352),0)),0)</f>
        <v>0</v>
      </c>
      <c r="F351" s="14" t="str">
        <f ca="1">IFERROR(IF(AND(ValuesEntered,Amortization[[#This Row],[payment
date]]&lt;&gt;""),-PPMT(InterestRate/12,1,DurationOfLoan-ROWS($C$4:C351)+1,Amortization[[#This Row],[opening
balance]]),""),0)</f>
        <v/>
      </c>
      <c r="G351" s="14">
        <f ca="1">IF(Amortization[[#This Row],[payment
date]]="",0,PropertyTaxAmount)</f>
        <v>0</v>
      </c>
      <c r="H351" s="14">
        <f ca="1">IF(Amortization[[#This Row],[payment
date]]="",0,Amortization[[#This Row],[interest]]+Amortization[[#This Row],[principal]]+Amortization[[#This Row],[property
tax]])</f>
        <v>0</v>
      </c>
      <c r="I351" s="14">
        <f ca="1">IF(Amortization[[#This Row],[payment
date]]="",0,Amortization[[#This Row],[opening
balance]]-Amortization[[#This Row],[principal]])</f>
        <v>0</v>
      </c>
      <c r="J351" s="18">
        <f ca="1">IF(Amortization[[#This Row],[closing
balance]]&gt;0,LastRow-ROW(),0)</f>
        <v>0</v>
      </c>
    </row>
    <row r="352" spans="2:10" ht="15" customHeight="1" x14ac:dyDescent="0.25">
      <c r="B352" s="15">
        <f>ROWS($B$4:B352)</f>
        <v>349</v>
      </c>
      <c r="C352" s="20" t="str">
        <f ca="1">IF(ValuesEntered,IF(Amortization[[#This Row],['#]]&lt;=DurationOfLoan,IF(ROW()-ROW(Amortization[[#Headers],[payment
date]])=1,LoanStart,IF(I351&gt;0,EDATE(C351,1),"")),""),"")</f>
        <v/>
      </c>
      <c r="D352" s="14">
        <f ca="1">IF(ROW()-ROW(Amortization[[#Headers],[opening
balance]])=1,LoanAmount,IF(Amortization[[#This Row],[payment
date]]="",0,INDEX(Amortization[], ROW()-4,8)))</f>
        <v>0</v>
      </c>
      <c r="E352" s="14">
        <f ca="1">IF(ValuesEntered,IF(ROW()-ROW(Amortization[[#Headers],[interest]])=1,-IPMT(InterestRate/12,1,DurationOfLoan-ROWS($C$4:C352)+1,Amortization[[#This Row],[opening
balance]]),IFERROR(-IPMT(InterestRate/12,1,Amortization[[#This Row],['#
remaining]],D353),0)),0)</f>
        <v>0</v>
      </c>
      <c r="F352" s="14" t="str">
        <f ca="1">IFERROR(IF(AND(ValuesEntered,Amortization[[#This Row],[payment
date]]&lt;&gt;""),-PPMT(InterestRate/12,1,DurationOfLoan-ROWS($C$4:C352)+1,Amortization[[#This Row],[opening
balance]]),""),0)</f>
        <v/>
      </c>
      <c r="G352" s="14">
        <f ca="1">IF(Amortization[[#This Row],[payment
date]]="",0,PropertyTaxAmount)</f>
        <v>0</v>
      </c>
      <c r="H352" s="14">
        <f ca="1">IF(Amortization[[#This Row],[payment
date]]="",0,Amortization[[#This Row],[interest]]+Amortization[[#This Row],[principal]]+Amortization[[#This Row],[property
tax]])</f>
        <v>0</v>
      </c>
      <c r="I352" s="14">
        <f ca="1">IF(Amortization[[#This Row],[payment
date]]="",0,Amortization[[#This Row],[opening
balance]]-Amortization[[#This Row],[principal]])</f>
        <v>0</v>
      </c>
      <c r="J352" s="18">
        <f ca="1">IF(Amortization[[#This Row],[closing
balance]]&gt;0,LastRow-ROW(),0)</f>
        <v>0</v>
      </c>
    </row>
    <row r="353" spans="2:10" ht="15" customHeight="1" x14ac:dyDescent="0.25">
      <c r="B353" s="15">
        <f>ROWS($B$4:B353)</f>
        <v>350</v>
      </c>
      <c r="C353" s="20" t="str">
        <f ca="1">IF(ValuesEntered,IF(Amortization[[#This Row],['#]]&lt;=DurationOfLoan,IF(ROW()-ROW(Amortization[[#Headers],[payment
date]])=1,LoanStart,IF(I352&gt;0,EDATE(C352,1),"")),""),"")</f>
        <v/>
      </c>
      <c r="D353" s="14">
        <f ca="1">IF(ROW()-ROW(Amortization[[#Headers],[opening
balance]])=1,LoanAmount,IF(Amortization[[#This Row],[payment
date]]="",0,INDEX(Amortization[], ROW()-4,8)))</f>
        <v>0</v>
      </c>
      <c r="E353" s="14">
        <f ca="1">IF(ValuesEntered,IF(ROW()-ROW(Amortization[[#Headers],[interest]])=1,-IPMT(InterestRate/12,1,DurationOfLoan-ROWS($C$4:C353)+1,Amortization[[#This Row],[opening
balance]]),IFERROR(-IPMT(InterestRate/12,1,Amortization[[#This Row],['#
remaining]],D354),0)),0)</f>
        <v>0</v>
      </c>
      <c r="F353" s="14" t="str">
        <f ca="1">IFERROR(IF(AND(ValuesEntered,Amortization[[#This Row],[payment
date]]&lt;&gt;""),-PPMT(InterestRate/12,1,DurationOfLoan-ROWS($C$4:C353)+1,Amortization[[#This Row],[opening
balance]]),""),0)</f>
        <v/>
      </c>
      <c r="G353" s="14">
        <f ca="1">IF(Amortization[[#This Row],[payment
date]]="",0,PropertyTaxAmount)</f>
        <v>0</v>
      </c>
      <c r="H353" s="14">
        <f ca="1">IF(Amortization[[#This Row],[payment
date]]="",0,Amortization[[#This Row],[interest]]+Amortization[[#This Row],[principal]]+Amortization[[#This Row],[property
tax]])</f>
        <v>0</v>
      </c>
      <c r="I353" s="14">
        <f ca="1">IF(Amortization[[#This Row],[payment
date]]="",0,Amortization[[#This Row],[opening
balance]]-Amortization[[#This Row],[principal]])</f>
        <v>0</v>
      </c>
      <c r="J353" s="18">
        <f ca="1">IF(Amortization[[#This Row],[closing
balance]]&gt;0,LastRow-ROW(),0)</f>
        <v>0</v>
      </c>
    </row>
    <row r="354" spans="2:10" ht="15" customHeight="1" x14ac:dyDescent="0.25">
      <c r="B354" s="15">
        <f>ROWS($B$4:B354)</f>
        <v>351</v>
      </c>
      <c r="C354" s="20" t="str">
        <f ca="1">IF(ValuesEntered,IF(Amortization[[#This Row],['#]]&lt;=DurationOfLoan,IF(ROW()-ROW(Amortization[[#Headers],[payment
date]])=1,LoanStart,IF(I353&gt;0,EDATE(C353,1),"")),""),"")</f>
        <v/>
      </c>
      <c r="D354" s="14">
        <f ca="1">IF(ROW()-ROW(Amortization[[#Headers],[opening
balance]])=1,LoanAmount,IF(Amortization[[#This Row],[payment
date]]="",0,INDEX(Amortization[], ROW()-4,8)))</f>
        <v>0</v>
      </c>
      <c r="E354" s="14">
        <f ca="1">IF(ValuesEntered,IF(ROW()-ROW(Amortization[[#Headers],[interest]])=1,-IPMT(InterestRate/12,1,DurationOfLoan-ROWS($C$4:C354)+1,Amortization[[#This Row],[opening
balance]]),IFERROR(-IPMT(InterestRate/12,1,Amortization[[#This Row],['#
remaining]],D355),0)),0)</f>
        <v>0</v>
      </c>
      <c r="F354" s="14" t="str">
        <f ca="1">IFERROR(IF(AND(ValuesEntered,Amortization[[#This Row],[payment
date]]&lt;&gt;""),-PPMT(InterestRate/12,1,DurationOfLoan-ROWS($C$4:C354)+1,Amortization[[#This Row],[opening
balance]]),""),0)</f>
        <v/>
      </c>
      <c r="G354" s="14">
        <f ca="1">IF(Amortization[[#This Row],[payment
date]]="",0,PropertyTaxAmount)</f>
        <v>0</v>
      </c>
      <c r="H354" s="14">
        <f ca="1">IF(Amortization[[#This Row],[payment
date]]="",0,Amortization[[#This Row],[interest]]+Amortization[[#This Row],[principal]]+Amortization[[#This Row],[property
tax]])</f>
        <v>0</v>
      </c>
      <c r="I354" s="14">
        <f ca="1">IF(Amortization[[#This Row],[payment
date]]="",0,Amortization[[#This Row],[opening
balance]]-Amortization[[#This Row],[principal]])</f>
        <v>0</v>
      </c>
      <c r="J354" s="18">
        <f ca="1">IF(Amortization[[#This Row],[closing
balance]]&gt;0,LastRow-ROW(),0)</f>
        <v>0</v>
      </c>
    </row>
    <row r="355" spans="2:10" ht="15" customHeight="1" x14ac:dyDescent="0.25">
      <c r="B355" s="15">
        <f>ROWS($B$4:B355)</f>
        <v>352</v>
      </c>
      <c r="C355" s="20" t="str">
        <f ca="1">IF(ValuesEntered,IF(Amortization[[#This Row],['#]]&lt;=DurationOfLoan,IF(ROW()-ROW(Amortization[[#Headers],[payment
date]])=1,LoanStart,IF(I354&gt;0,EDATE(C354,1),"")),""),"")</f>
        <v/>
      </c>
      <c r="D355" s="14">
        <f ca="1">IF(ROW()-ROW(Amortization[[#Headers],[opening
balance]])=1,LoanAmount,IF(Amortization[[#This Row],[payment
date]]="",0,INDEX(Amortization[], ROW()-4,8)))</f>
        <v>0</v>
      </c>
      <c r="E355" s="14">
        <f ca="1">IF(ValuesEntered,IF(ROW()-ROW(Amortization[[#Headers],[interest]])=1,-IPMT(InterestRate/12,1,DurationOfLoan-ROWS($C$4:C355)+1,Amortization[[#This Row],[opening
balance]]),IFERROR(-IPMT(InterestRate/12,1,Amortization[[#This Row],['#
remaining]],D356),0)),0)</f>
        <v>0</v>
      </c>
      <c r="F355" s="14" t="str">
        <f ca="1">IFERROR(IF(AND(ValuesEntered,Amortization[[#This Row],[payment
date]]&lt;&gt;""),-PPMT(InterestRate/12,1,DurationOfLoan-ROWS($C$4:C355)+1,Amortization[[#This Row],[opening
balance]]),""),0)</f>
        <v/>
      </c>
      <c r="G355" s="14">
        <f ca="1">IF(Amortization[[#This Row],[payment
date]]="",0,PropertyTaxAmount)</f>
        <v>0</v>
      </c>
      <c r="H355" s="14">
        <f ca="1">IF(Amortization[[#This Row],[payment
date]]="",0,Amortization[[#This Row],[interest]]+Amortization[[#This Row],[principal]]+Amortization[[#This Row],[property
tax]])</f>
        <v>0</v>
      </c>
      <c r="I355" s="14">
        <f ca="1">IF(Amortization[[#This Row],[payment
date]]="",0,Amortization[[#This Row],[opening
balance]]-Amortization[[#This Row],[principal]])</f>
        <v>0</v>
      </c>
      <c r="J355" s="18">
        <f ca="1">IF(Amortization[[#This Row],[closing
balance]]&gt;0,LastRow-ROW(),0)</f>
        <v>0</v>
      </c>
    </row>
    <row r="356" spans="2:10" ht="15" customHeight="1" x14ac:dyDescent="0.25">
      <c r="B356" s="15">
        <f>ROWS($B$4:B356)</f>
        <v>353</v>
      </c>
      <c r="C356" s="20" t="str">
        <f ca="1">IF(ValuesEntered,IF(Amortization[[#This Row],['#]]&lt;=DurationOfLoan,IF(ROW()-ROW(Amortization[[#Headers],[payment
date]])=1,LoanStart,IF(I355&gt;0,EDATE(C355,1),"")),""),"")</f>
        <v/>
      </c>
      <c r="D356" s="14">
        <f ca="1">IF(ROW()-ROW(Amortization[[#Headers],[opening
balance]])=1,LoanAmount,IF(Amortization[[#This Row],[payment
date]]="",0,INDEX(Amortization[], ROW()-4,8)))</f>
        <v>0</v>
      </c>
      <c r="E356" s="14">
        <f ca="1">IF(ValuesEntered,IF(ROW()-ROW(Amortization[[#Headers],[interest]])=1,-IPMT(InterestRate/12,1,DurationOfLoan-ROWS($C$4:C356)+1,Amortization[[#This Row],[opening
balance]]),IFERROR(-IPMT(InterestRate/12,1,Amortization[[#This Row],['#
remaining]],D357),0)),0)</f>
        <v>0</v>
      </c>
      <c r="F356" s="14" t="str">
        <f ca="1">IFERROR(IF(AND(ValuesEntered,Amortization[[#This Row],[payment
date]]&lt;&gt;""),-PPMT(InterestRate/12,1,DurationOfLoan-ROWS($C$4:C356)+1,Amortization[[#This Row],[opening
balance]]),""),0)</f>
        <v/>
      </c>
      <c r="G356" s="14">
        <f ca="1">IF(Amortization[[#This Row],[payment
date]]="",0,PropertyTaxAmount)</f>
        <v>0</v>
      </c>
      <c r="H356" s="14">
        <f ca="1">IF(Amortization[[#This Row],[payment
date]]="",0,Amortization[[#This Row],[interest]]+Amortization[[#This Row],[principal]]+Amortization[[#This Row],[property
tax]])</f>
        <v>0</v>
      </c>
      <c r="I356" s="14">
        <f ca="1">IF(Amortization[[#This Row],[payment
date]]="",0,Amortization[[#This Row],[opening
balance]]-Amortization[[#This Row],[principal]])</f>
        <v>0</v>
      </c>
      <c r="J356" s="18">
        <f ca="1">IF(Amortization[[#This Row],[closing
balance]]&gt;0,LastRow-ROW(),0)</f>
        <v>0</v>
      </c>
    </row>
    <row r="357" spans="2:10" ht="15" customHeight="1" x14ac:dyDescent="0.25">
      <c r="B357" s="15">
        <f>ROWS($B$4:B357)</f>
        <v>354</v>
      </c>
      <c r="C357" s="20" t="str">
        <f ca="1">IF(ValuesEntered,IF(Amortization[[#This Row],['#]]&lt;=DurationOfLoan,IF(ROW()-ROW(Amortization[[#Headers],[payment
date]])=1,LoanStart,IF(I356&gt;0,EDATE(C356,1),"")),""),"")</f>
        <v/>
      </c>
      <c r="D357" s="14">
        <f ca="1">IF(ROW()-ROW(Amortization[[#Headers],[opening
balance]])=1,LoanAmount,IF(Amortization[[#This Row],[payment
date]]="",0,INDEX(Amortization[], ROW()-4,8)))</f>
        <v>0</v>
      </c>
      <c r="E357" s="14">
        <f ca="1">IF(ValuesEntered,IF(ROW()-ROW(Amortization[[#Headers],[interest]])=1,-IPMT(InterestRate/12,1,DurationOfLoan-ROWS($C$4:C357)+1,Amortization[[#This Row],[opening
balance]]),IFERROR(-IPMT(InterestRate/12,1,Amortization[[#This Row],['#
remaining]],D358),0)),0)</f>
        <v>0</v>
      </c>
      <c r="F357" s="14" t="str">
        <f ca="1">IFERROR(IF(AND(ValuesEntered,Amortization[[#This Row],[payment
date]]&lt;&gt;""),-PPMT(InterestRate/12,1,DurationOfLoan-ROWS($C$4:C357)+1,Amortization[[#This Row],[opening
balance]]),""),0)</f>
        <v/>
      </c>
      <c r="G357" s="14">
        <f ca="1">IF(Amortization[[#This Row],[payment
date]]="",0,PropertyTaxAmount)</f>
        <v>0</v>
      </c>
      <c r="H357" s="14">
        <f ca="1">IF(Amortization[[#This Row],[payment
date]]="",0,Amortization[[#This Row],[interest]]+Amortization[[#This Row],[principal]]+Amortization[[#This Row],[property
tax]])</f>
        <v>0</v>
      </c>
      <c r="I357" s="14">
        <f ca="1">IF(Amortization[[#This Row],[payment
date]]="",0,Amortization[[#This Row],[opening
balance]]-Amortization[[#This Row],[principal]])</f>
        <v>0</v>
      </c>
      <c r="J357" s="18">
        <f ca="1">IF(Amortization[[#This Row],[closing
balance]]&gt;0,LastRow-ROW(),0)</f>
        <v>0</v>
      </c>
    </row>
    <row r="358" spans="2:10" ht="15" customHeight="1" x14ac:dyDescent="0.25">
      <c r="B358" s="15">
        <f>ROWS($B$4:B358)</f>
        <v>355</v>
      </c>
      <c r="C358" s="20" t="str">
        <f ca="1">IF(ValuesEntered,IF(Amortization[[#This Row],['#]]&lt;=DurationOfLoan,IF(ROW()-ROW(Amortization[[#Headers],[payment
date]])=1,LoanStart,IF(I357&gt;0,EDATE(C357,1),"")),""),"")</f>
        <v/>
      </c>
      <c r="D358" s="14">
        <f ca="1">IF(ROW()-ROW(Amortization[[#Headers],[opening
balance]])=1,LoanAmount,IF(Amortization[[#This Row],[payment
date]]="",0,INDEX(Amortization[], ROW()-4,8)))</f>
        <v>0</v>
      </c>
      <c r="E358" s="14">
        <f ca="1">IF(ValuesEntered,IF(ROW()-ROW(Amortization[[#Headers],[interest]])=1,-IPMT(InterestRate/12,1,DurationOfLoan-ROWS($C$4:C358)+1,Amortization[[#This Row],[opening
balance]]),IFERROR(-IPMT(InterestRate/12,1,Amortization[[#This Row],['#
remaining]],D359),0)),0)</f>
        <v>0</v>
      </c>
      <c r="F358" s="14" t="str">
        <f ca="1">IFERROR(IF(AND(ValuesEntered,Amortization[[#This Row],[payment
date]]&lt;&gt;""),-PPMT(InterestRate/12,1,DurationOfLoan-ROWS($C$4:C358)+1,Amortization[[#This Row],[opening
balance]]),""),0)</f>
        <v/>
      </c>
      <c r="G358" s="14">
        <f ca="1">IF(Amortization[[#This Row],[payment
date]]="",0,PropertyTaxAmount)</f>
        <v>0</v>
      </c>
      <c r="H358" s="14">
        <f ca="1">IF(Amortization[[#This Row],[payment
date]]="",0,Amortization[[#This Row],[interest]]+Amortization[[#This Row],[principal]]+Amortization[[#This Row],[property
tax]])</f>
        <v>0</v>
      </c>
      <c r="I358" s="14">
        <f ca="1">IF(Amortization[[#This Row],[payment
date]]="",0,Amortization[[#This Row],[opening
balance]]-Amortization[[#This Row],[principal]])</f>
        <v>0</v>
      </c>
      <c r="J358" s="18">
        <f ca="1">IF(Amortization[[#This Row],[closing
balance]]&gt;0,LastRow-ROW(),0)</f>
        <v>0</v>
      </c>
    </row>
    <row r="359" spans="2:10" ht="15" customHeight="1" x14ac:dyDescent="0.25">
      <c r="B359" s="15">
        <f>ROWS($B$4:B359)</f>
        <v>356</v>
      </c>
      <c r="C359" s="20" t="str">
        <f ca="1">IF(ValuesEntered,IF(Amortization[[#This Row],['#]]&lt;=DurationOfLoan,IF(ROW()-ROW(Amortization[[#Headers],[payment
date]])=1,LoanStart,IF(I358&gt;0,EDATE(C358,1),"")),""),"")</f>
        <v/>
      </c>
      <c r="D359" s="14">
        <f ca="1">IF(ROW()-ROW(Amortization[[#Headers],[opening
balance]])=1,LoanAmount,IF(Amortization[[#This Row],[payment
date]]="",0,INDEX(Amortization[], ROW()-4,8)))</f>
        <v>0</v>
      </c>
      <c r="E359" s="14">
        <f ca="1">IF(ValuesEntered,IF(ROW()-ROW(Amortization[[#Headers],[interest]])=1,-IPMT(InterestRate/12,1,DurationOfLoan-ROWS($C$4:C359)+1,Amortization[[#This Row],[opening
balance]]),IFERROR(-IPMT(InterestRate/12,1,Amortization[[#This Row],['#
remaining]],D360),0)),0)</f>
        <v>0</v>
      </c>
      <c r="F359" s="14" t="str">
        <f ca="1">IFERROR(IF(AND(ValuesEntered,Amortization[[#This Row],[payment
date]]&lt;&gt;""),-PPMT(InterestRate/12,1,DurationOfLoan-ROWS($C$4:C359)+1,Amortization[[#This Row],[opening
balance]]),""),0)</f>
        <v/>
      </c>
      <c r="G359" s="14">
        <f ca="1">IF(Amortization[[#This Row],[payment
date]]="",0,PropertyTaxAmount)</f>
        <v>0</v>
      </c>
      <c r="H359" s="14">
        <f ca="1">IF(Amortization[[#This Row],[payment
date]]="",0,Amortization[[#This Row],[interest]]+Amortization[[#This Row],[principal]]+Amortization[[#This Row],[property
tax]])</f>
        <v>0</v>
      </c>
      <c r="I359" s="14">
        <f ca="1">IF(Amortization[[#This Row],[payment
date]]="",0,Amortization[[#This Row],[opening
balance]]-Amortization[[#This Row],[principal]])</f>
        <v>0</v>
      </c>
      <c r="J359" s="18">
        <f ca="1">IF(Amortization[[#This Row],[closing
balance]]&gt;0,LastRow-ROW(),0)</f>
        <v>0</v>
      </c>
    </row>
    <row r="360" spans="2:10" ht="15" customHeight="1" x14ac:dyDescent="0.25">
      <c r="B360" s="15">
        <f>ROWS($B$4:B360)</f>
        <v>357</v>
      </c>
      <c r="C360" s="20" t="str">
        <f ca="1">IF(ValuesEntered,IF(Amortization[[#This Row],['#]]&lt;=DurationOfLoan,IF(ROW()-ROW(Amortization[[#Headers],[payment
date]])=1,LoanStart,IF(I359&gt;0,EDATE(C359,1),"")),""),"")</f>
        <v/>
      </c>
      <c r="D360" s="14">
        <f ca="1">IF(ROW()-ROW(Amortization[[#Headers],[opening
balance]])=1,LoanAmount,IF(Amortization[[#This Row],[payment
date]]="",0,INDEX(Amortization[], ROW()-4,8)))</f>
        <v>0</v>
      </c>
      <c r="E360" s="14">
        <f ca="1">IF(ValuesEntered,IF(ROW()-ROW(Amortization[[#Headers],[interest]])=1,-IPMT(InterestRate/12,1,DurationOfLoan-ROWS($C$4:C360)+1,Amortization[[#This Row],[opening
balance]]),IFERROR(-IPMT(InterestRate/12,1,Amortization[[#This Row],['#
remaining]],D361),0)),0)</f>
        <v>0</v>
      </c>
      <c r="F360" s="14" t="str">
        <f ca="1">IFERROR(IF(AND(ValuesEntered,Amortization[[#This Row],[payment
date]]&lt;&gt;""),-PPMT(InterestRate/12,1,DurationOfLoan-ROWS($C$4:C360)+1,Amortization[[#This Row],[opening
balance]]),""),0)</f>
        <v/>
      </c>
      <c r="G360" s="14">
        <f ca="1">IF(Amortization[[#This Row],[payment
date]]="",0,PropertyTaxAmount)</f>
        <v>0</v>
      </c>
      <c r="H360" s="14">
        <f ca="1">IF(Amortization[[#This Row],[payment
date]]="",0,Amortization[[#This Row],[interest]]+Amortization[[#This Row],[principal]]+Amortization[[#This Row],[property
tax]])</f>
        <v>0</v>
      </c>
      <c r="I360" s="14">
        <f ca="1">IF(Amortization[[#This Row],[payment
date]]="",0,Amortization[[#This Row],[opening
balance]]-Amortization[[#This Row],[principal]])</f>
        <v>0</v>
      </c>
      <c r="J360" s="18">
        <f ca="1">IF(Amortization[[#This Row],[closing
balance]]&gt;0,LastRow-ROW(),0)</f>
        <v>0</v>
      </c>
    </row>
    <row r="361" spans="2:10" ht="15" customHeight="1" x14ac:dyDescent="0.25">
      <c r="B361" s="15">
        <f>ROWS($B$4:B361)</f>
        <v>358</v>
      </c>
      <c r="C361" s="20" t="str">
        <f ca="1">IF(ValuesEntered,IF(Amortization[[#This Row],['#]]&lt;=DurationOfLoan,IF(ROW()-ROW(Amortization[[#Headers],[payment
date]])=1,LoanStart,IF(I360&gt;0,EDATE(C360,1),"")),""),"")</f>
        <v/>
      </c>
      <c r="D361" s="14">
        <f ca="1">IF(ROW()-ROW(Amortization[[#Headers],[opening
balance]])=1,LoanAmount,IF(Amortization[[#This Row],[payment
date]]="",0,INDEX(Amortization[], ROW()-4,8)))</f>
        <v>0</v>
      </c>
      <c r="E361" s="14">
        <f ca="1">IF(ValuesEntered,IF(ROW()-ROW(Amortization[[#Headers],[interest]])=1,-IPMT(InterestRate/12,1,DurationOfLoan-ROWS($C$4:C361)+1,Amortization[[#This Row],[opening
balance]]),IFERROR(-IPMT(InterestRate/12,1,Amortization[[#This Row],['#
remaining]],D362),0)),0)</f>
        <v>0</v>
      </c>
      <c r="F361" s="14" t="str">
        <f ca="1">IFERROR(IF(AND(ValuesEntered,Amortization[[#This Row],[payment
date]]&lt;&gt;""),-PPMT(InterestRate/12,1,DurationOfLoan-ROWS($C$4:C361)+1,Amortization[[#This Row],[opening
balance]]),""),0)</f>
        <v/>
      </c>
      <c r="G361" s="14">
        <f ca="1">IF(Amortization[[#This Row],[payment
date]]="",0,PropertyTaxAmount)</f>
        <v>0</v>
      </c>
      <c r="H361" s="14">
        <f ca="1">IF(Amortization[[#This Row],[payment
date]]="",0,Amortization[[#This Row],[interest]]+Amortization[[#This Row],[principal]]+Amortization[[#This Row],[property
tax]])</f>
        <v>0</v>
      </c>
      <c r="I361" s="14">
        <f ca="1">IF(Amortization[[#This Row],[payment
date]]="",0,Amortization[[#This Row],[opening
balance]]-Amortization[[#This Row],[principal]])</f>
        <v>0</v>
      </c>
      <c r="J361" s="18">
        <f ca="1">IF(Amortization[[#This Row],[closing
balance]]&gt;0,LastRow-ROW(),0)</f>
        <v>0</v>
      </c>
    </row>
    <row r="362" spans="2:10" ht="15" customHeight="1" x14ac:dyDescent="0.25">
      <c r="B362" s="15">
        <f>ROWS($B$4:B362)</f>
        <v>359</v>
      </c>
      <c r="C362" s="20" t="str">
        <f ca="1">IF(ValuesEntered,IF(Amortization[[#This Row],['#]]&lt;=DurationOfLoan,IF(ROW()-ROW(Amortization[[#Headers],[payment
date]])=1,LoanStart,IF(I361&gt;0,EDATE(C361,1),"")),""),"")</f>
        <v/>
      </c>
      <c r="D362" s="14">
        <f ca="1">IF(ROW()-ROW(Amortization[[#Headers],[opening
balance]])=1,LoanAmount,IF(Amortization[[#This Row],[payment
date]]="",0,INDEX(Amortization[], ROW()-4,8)))</f>
        <v>0</v>
      </c>
      <c r="E362" s="14">
        <f ca="1">IF(ValuesEntered,IF(ROW()-ROW(Amortization[[#Headers],[interest]])=1,-IPMT(InterestRate/12,1,DurationOfLoan-ROWS($C$4:C362)+1,Amortization[[#This Row],[opening
balance]]),IFERROR(-IPMT(InterestRate/12,1,Amortization[[#This Row],['#
remaining]],D363),0)),0)</f>
        <v>0</v>
      </c>
      <c r="F362" s="14" t="str">
        <f ca="1">IFERROR(IF(AND(ValuesEntered,Amortization[[#This Row],[payment
date]]&lt;&gt;""),-PPMT(InterestRate/12,1,DurationOfLoan-ROWS($C$4:C362)+1,Amortization[[#This Row],[opening
balance]]),""),0)</f>
        <v/>
      </c>
      <c r="G362" s="14">
        <f ca="1">IF(Amortization[[#This Row],[payment
date]]="",0,PropertyTaxAmount)</f>
        <v>0</v>
      </c>
      <c r="H362" s="14">
        <f ca="1">IF(Amortization[[#This Row],[payment
date]]="",0,Amortization[[#This Row],[interest]]+Amortization[[#This Row],[principal]]+Amortization[[#This Row],[property
tax]])</f>
        <v>0</v>
      </c>
      <c r="I362" s="14">
        <f ca="1">IF(Amortization[[#This Row],[payment
date]]="",0,Amortization[[#This Row],[opening
balance]]-Amortization[[#This Row],[principal]])</f>
        <v>0</v>
      </c>
      <c r="J362" s="18">
        <f ca="1">IF(Amortization[[#This Row],[closing
balance]]&gt;0,LastRow-ROW(),0)</f>
        <v>0</v>
      </c>
    </row>
    <row r="363" spans="2:10" ht="15" customHeight="1" x14ac:dyDescent="0.25">
      <c r="B363" s="15">
        <f>ROWS($B$4:B363)</f>
        <v>360</v>
      </c>
      <c r="C363" s="20" t="str">
        <f ca="1">IF(ValuesEntered,IF(Amortization[[#This Row],['#]]&lt;=DurationOfLoan,IF(ROW()-ROW(Amortization[[#Headers],[payment
date]])=1,LoanStart,IF(I362&gt;0,EDATE(C362,1),"")),""),"")</f>
        <v/>
      </c>
      <c r="D363" s="14">
        <f ca="1">IF(ROW()-ROW(Amortization[[#Headers],[opening
balance]])=1,LoanAmount,IF(Amortization[[#This Row],[payment
date]]="",0,INDEX(Amortization[], ROW()-4,8)))</f>
        <v>0</v>
      </c>
      <c r="E363" s="14">
        <f ca="1">IF(ValuesEntered,IF(ROW()-ROW(Amortization[[#Headers],[interest]])=1,-IPMT(InterestRate/12,1,DurationOfLoan-ROWS($C$4:C363)+1,Amortization[[#This Row],[opening
balance]]),IFERROR(-IPMT(InterestRate/12,1,Amortization[[#This Row],['#
remaining]],D364),0)),0)</f>
        <v>0</v>
      </c>
      <c r="F363" s="14" t="str">
        <f ca="1">IFERROR(IF(AND(ValuesEntered,Amortization[[#This Row],[payment
date]]&lt;&gt;""),-PPMT(InterestRate/12,1,DurationOfLoan-ROWS($C$4:C363)+1,Amortization[[#This Row],[opening
balance]]),""),0)</f>
        <v/>
      </c>
      <c r="G363" s="14">
        <f ca="1">IF(Amortization[[#This Row],[payment
date]]="",0,PropertyTaxAmount)</f>
        <v>0</v>
      </c>
      <c r="H363" s="14">
        <f ca="1">IF(Amortization[[#This Row],[payment
date]]="",0,Amortization[[#This Row],[interest]]+Amortization[[#This Row],[principal]]+Amortization[[#This Row],[property
tax]])</f>
        <v>0</v>
      </c>
      <c r="I363" s="14">
        <f ca="1">IF(Amortization[[#This Row],[payment
date]]="",0,Amortization[[#This Row],[opening
balance]]-Amortization[[#This Row],[principal]])</f>
        <v>0</v>
      </c>
      <c r="J363" s="18">
        <f ca="1">IF(Amortization[[#This Row],[closing
balance]]&gt;0,LastRow-ROW(),0)</f>
        <v>0</v>
      </c>
    </row>
  </sheetData>
  <sheetProtection selectLockedCells="1"/>
  <mergeCells count="2">
    <mergeCell ref="B1:J1"/>
    <mergeCell ref="B2:J2"/>
  </mergeCells>
  <conditionalFormatting sqref="B4:J363">
    <cfRule type="expression" dxfId="1" priority="1">
      <formula>$C4=""</formula>
    </cfRule>
  </conditionalFormatting>
  <dataValidations count="11">
    <dataValidation allowBlank="1" showInputMessage="1" showErrorMessage="1" prompt="Amortization Table calculated from Mortgage Calculator worksheet. Add additional payments by inserting new rows to this table. Enter payment date &amp; columns will update automatically" sqref="A1" xr:uid="{00000000-0002-0000-0100-000000000000}"/>
    <dataValidation allowBlank="1" showInputMessage="1" showErrorMessage="1" prompt="Payment number is in this column. Add additional payments by adding a new row and entering the payment date. Columns will update automatically" sqref="B3" xr:uid="{00000000-0002-0000-0100-000001000000}"/>
    <dataValidation allowBlank="1" showInputMessage="1" showErrorMessage="1" prompt="Payment date is automatically updated in this column" sqref="C3" xr:uid="{00000000-0002-0000-0100-000002000000}"/>
    <dataValidation allowBlank="1" showInputMessage="1" showErrorMessage="1" prompt="Opening and adjusted balance as payments are applied are automatically updated in this column" sqref="D3" xr:uid="{00000000-0002-0000-0100-000003000000}"/>
    <dataValidation allowBlank="1" showInputMessage="1" showErrorMessage="1" prompt="Interest breakdown is automatically updated in this column" sqref="E3" xr:uid="{00000000-0002-0000-0100-000004000000}"/>
    <dataValidation allowBlank="1" showInputMessage="1" showErrorMessage="1" prompt="Amount of payment applied to the principal payment is automatically updated in this column" sqref="F3" xr:uid="{00000000-0002-0000-0100-000005000000}"/>
    <dataValidation allowBlank="1" showInputMessage="1" showErrorMessage="1" prompt="Property tax payment entered in cell E8 on Mortgage Calculator worksheet is automatically updated in this column " sqref="G3" xr:uid="{00000000-0002-0000-0100-000006000000}"/>
    <dataValidation allowBlank="1" showInputMessage="1" showErrorMessage="1" prompt="Total payment is automatically adjusted in this column based on the interest, principal and property tax amounts in column E, F and G" sqref="H3" xr:uid="{00000000-0002-0000-0100-000007000000}"/>
    <dataValidation allowBlank="1" showInputMessage="1" showErrorMessage="1" prompt="Closing balance adjusted for the total payment is automatically updated in this column" sqref="I3" xr:uid="{00000000-0002-0000-0100-000008000000}"/>
    <dataValidation allowBlank="1" showInputMessage="1" showErrorMessage="1" prompt="Number of payments remaining are automatically updated in this column under this heading based on Loan Duration in Mortgage Calculator worksheet &amp; number of payments applied to loan" sqref="J3" xr:uid="{00000000-0002-0000-0100-000009000000}"/>
    <dataValidation allowBlank="1" showInputMessage="1" showErrorMessage="1" prompt="Title of this worksheet is in this and the cell below" sqref="B1:J1" xr:uid="{00000000-0002-0000-0100-00000A000000}"/>
  </dataValidations>
  <printOptions horizontalCentered="1"/>
  <pageMargins left="0.25" right="0.25" top="0.75" bottom="0.75" header="0.3" footer="0.3"/>
  <pageSetup scale="74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Mortgage Calculator</vt:lpstr>
      <vt:lpstr>Amortization Table</vt:lpstr>
      <vt:lpstr>ColumnTitle2</vt:lpstr>
      <vt:lpstr>DurationOfLoan</vt:lpstr>
      <vt:lpstr>interest</vt:lpstr>
      <vt:lpstr>InterestRate</vt:lpstr>
      <vt:lpstr>LoanAmount</vt:lpstr>
      <vt:lpstr>LoanStart</vt:lpstr>
      <vt:lpstr>MonthlyLoanPayment</vt:lpstr>
      <vt:lpstr>NoPaymentsRemaining</vt:lpstr>
      <vt:lpstr>'Amortization Table'!Print_Titles</vt:lpstr>
      <vt:lpstr>PropertyTaxAmount</vt:lpstr>
      <vt:lpstr>TitleRegion1..C8</vt:lpstr>
      <vt:lpstr>TitleRegion2..E8</vt:lpstr>
      <vt:lpstr>total_interest_paid</vt:lpstr>
      <vt:lpstr>total_loan_payment</vt:lpstr>
      <vt:lpstr>total_payments</vt:lpstr>
      <vt:lpstr>ValueOfHome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Rovin Stanley</dc:creator>
  <cp:keywords/>
  <cp:lastModifiedBy>chauh</cp:lastModifiedBy>
  <dcterms:created xsi:type="dcterms:W3CDTF">2017-09-13T23:07:04Z</dcterms:created>
  <dcterms:modified xsi:type="dcterms:W3CDTF">2020-06-23T00:25:42Z</dcterms:modified>
  <cp:version/>
</cp:coreProperties>
</file>