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OPCOM\FMD\"/>
    </mc:Choice>
  </mc:AlternateContent>
  <bookViews>
    <workbookView xWindow="0" yWindow="0" windowWidth="28800" windowHeight="12435" firstSheet="4" activeTab="6"/>
  </bookViews>
  <sheets>
    <sheet name="Personnel" sheetId="2" r:id="rId1"/>
    <sheet name="MOOE" sheetId="3" r:id="rId2"/>
    <sheet name="Monthly Cash Prog" sheetId="9" r:id="rId3"/>
    <sheet name="LO&amp;IAU Travel" sheetId="4" r:id="rId4"/>
    <sheet name="Cell Card Allo" sheetId="5" r:id="rId5"/>
    <sheet name="OED W&amp;F Plan" sheetId="7" r:id="rId6"/>
    <sheet name="Consolidated W&amp;F Plan 2017" sheetId="1" r:id="rId7"/>
    <sheet name="2017 OED PPMP" sheetId="6" r:id="rId8"/>
  </sheets>
  <definedNames>
    <definedName name="_xlnm.Print_Area" localSheetId="6">'Consolidated W&amp;F Plan 2017'!$A$1:$K$109</definedName>
    <definedName name="_xlnm.Print_Titles" localSheetId="6">'Consolidated W&amp;F Plan 2017'!$1:$7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60" i="9" l="1"/>
  <c r="V59" i="9"/>
  <c r="V58" i="9"/>
  <c r="V55" i="9"/>
  <c r="V54" i="9"/>
  <c r="V53" i="9"/>
  <c r="V50" i="9"/>
  <c r="V49" i="9"/>
  <c r="V48" i="9"/>
  <c r="V44" i="9"/>
  <c r="V43" i="9"/>
  <c r="D16" i="9"/>
  <c r="D31" i="9"/>
  <c r="D32" i="9"/>
  <c r="D33" i="9"/>
  <c r="D34" i="9"/>
  <c r="D39" i="9"/>
  <c r="D51" i="9"/>
  <c r="G80" i="1"/>
  <c r="J75" i="1"/>
  <c r="J97" i="1" s="1"/>
  <c r="I75" i="1"/>
  <c r="I97" i="1" s="1"/>
  <c r="H75" i="1"/>
  <c r="H97" i="1" s="1"/>
  <c r="G75" i="1"/>
  <c r="G97" i="1" s="1"/>
  <c r="J19" i="1"/>
  <c r="I19" i="1"/>
  <c r="H19" i="1"/>
  <c r="G19" i="1"/>
  <c r="K95" i="1"/>
  <c r="K87" i="1"/>
  <c r="K83" i="1"/>
  <c r="K82" i="1"/>
  <c r="K81" i="1"/>
  <c r="K78" i="1"/>
  <c r="K77" i="1"/>
  <c r="K76" i="1"/>
  <c r="K22" i="1"/>
  <c r="K21" i="1"/>
  <c r="K20" i="1"/>
  <c r="K13" i="1"/>
  <c r="K12" i="1"/>
  <c r="J14" i="1"/>
  <c r="J11" i="1" s="1"/>
  <c r="I14" i="1"/>
  <c r="I11" i="1" s="1"/>
  <c r="H14" i="1"/>
  <c r="H11" i="1" s="1"/>
  <c r="G14" i="1"/>
  <c r="G11" i="1" s="1"/>
  <c r="R26" i="9"/>
  <c r="P26" i="9"/>
  <c r="O26" i="9"/>
  <c r="N26" i="9"/>
  <c r="L26" i="9"/>
  <c r="K26" i="9"/>
  <c r="J26" i="9"/>
  <c r="H26" i="9"/>
  <c r="G26" i="9"/>
  <c r="M59" i="9"/>
  <c r="M58" i="9"/>
  <c r="K60" i="9"/>
  <c r="M60" i="9" s="1"/>
  <c r="I55" i="9"/>
  <c r="I54" i="9"/>
  <c r="I53" i="9"/>
  <c r="I50" i="9"/>
  <c r="U50" i="9"/>
  <c r="Q50" i="9"/>
  <c r="M50" i="9"/>
  <c r="U49" i="9"/>
  <c r="Q49" i="9"/>
  <c r="M49" i="9"/>
  <c r="I49" i="9"/>
  <c r="U48" i="9"/>
  <c r="Q48" i="9"/>
  <c r="M48" i="9"/>
  <c r="I48" i="9"/>
  <c r="H44" i="9"/>
  <c r="G44" i="9"/>
  <c r="F44" i="9"/>
  <c r="T44" i="9"/>
  <c r="S44" i="9"/>
  <c r="R44" i="9"/>
  <c r="P44" i="9"/>
  <c r="O44" i="9"/>
  <c r="N44" i="9"/>
  <c r="L44" i="9"/>
  <c r="K44" i="9"/>
  <c r="J44" i="9"/>
  <c r="T43" i="9"/>
  <c r="S43" i="9"/>
  <c r="R43" i="9"/>
  <c r="P43" i="9"/>
  <c r="O43" i="9"/>
  <c r="N43" i="9"/>
  <c r="L43" i="9"/>
  <c r="K43" i="9"/>
  <c r="J43" i="9"/>
  <c r="H43" i="9"/>
  <c r="G43" i="9"/>
  <c r="F43" i="9"/>
  <c r="U37" i="9"/>
  <c r="Q37" i="9"/>
  <c r="M37" i="9"/>
  <c r="I37" i="9"/>
  <c r="U34" i="9"/>
  <c r="Q34" i="9"/>
  <c r="K34" i="9"/>
  <c r="M34" i="9" s="1"/>
  <c r="G34" i="9"/>
  <c r="I34" i="9" s="1"/>
  <c r="T28" i="9"/>
  <c r="S28" i="9"/>
  <c r="R28" i="9"/>
  <c r="P28" i="9"/>
  <c r="O28" i="9"/>
  <c r="N28" i="9"/>
  <c r="L28" i="9"/>
  <c r="K28" i="9"/>
  <c r="J28" i="9"/>
  <c r="H28" i="9"/>
  <c r="G28" i="9"/>
  <c r="F28" i="9"/>
  <c r="U24" i="9"/>
  <c r="Q24" i="9"/>
  <c r="M24" i="9"/>
  <c r="I24" i="9"/>
  <c r="U14" i="9"/>
  <c r="Q14" i="9"/>
  <c r="M14" i="9"/>
  <c r="I14" i="9"/>
  <c r="U12" i="9"/>
  <c r="Q12" i="9"/>
  <c r="M12" i="9"/>
  <c r="I12" i="9"/>
  <c r="S8" i="9"/>
  <c r="S26" i="9" s="1"/>
  <c r="T8" i="9"/>
  <c r="Q8" i="9"/>
  <c r="M8" i="9"/>
  <c r="F8" i="9"/>
  <c r="I8" i="9" s="1"/>
  <c r="E62" i="9"/>
  <c r="E24" i="9"/>
  <c r="E14" i="9"/>
  <c r="E12" i="9"/>
  <c r="I84" i="3"/>
  <c r="H84" i="3"/>
  <c r="G84" i="3"/>
  <c r="F84" i="3"/>
  <c r="H27" i="1" l="1"/>
  <c r="J27" i="1"/>
  <c r="K75" i="1"/>
  <c r="K80" i="1"/>
  <c r="E26" i="9"/>
  <c r="I26" i="9"/>
  <c r="Q26" i="9"/>
  <c r="O39" i="9"/>
  <c r="M26" i="9"/>
  <c r="U8" i="9"/>
  <c r="U26" i="9" s="1"/>
  <c r="H39" i="9"/>
  <c r="K39" i="9"/>
  <c r="K64" i="9" s="1"/>
  <c r="Q28" i="9"/>
  <c r="P39" i="9"/>
  <c r="P64" i="9" s="1"/>
  <c r="I43" i="9"/>
  <c r="H62" i="9"/>
  <c r="H64" i="9" s="1"/>
  <c r="K62" i="9"/>
  <c r="N62" i="9"/>
  <c r="P62" i="9"/>
  <c r="S62" i="9"/>
  <c r="M44" i="9"/>
  <c r="L62" i="9"/>
  <c r="I44" i="9"/>
  <c r="G27" i="1"/>
  <c r="I27" i="1"/>
  <c r="K19" i="1"/>
  <c r="K14" i="1"/>
  <c r="K11" i="1" s="1"/>
  <c r="S39" i="9"/>
  <c r="S64" i="9" s="1"/>
  <c r="R62" i="9"/>
  <c r="T62" i="9"/>
  <c r="F26" i="9"/>
  <c r="T26" i="9"/>
  <c r="T39" i="9" s="1"/>
  <c r="T64" i="9" s="1"/>
  <c r="Q39" i="9"/>
  <c r="J39" i="9"/>
  <c r="L39" i="9"/>
  <c r="R39" i="9"/>
  <c r="R64" i="9" s="1"/>
  <c r="G62" i="9"/>
  <c r="O62" i="9"/>
  <c r="O64" i="9" s="1"/>
  <c r="G39" i="9"/>
  <c r="G64" i="9" s="1"/>
  <c r="F62" i="9"/>
  <c r="J62" i="9"/>
  <c r="M43" i="9"/>
  <c r="M62" i="9" s="1"/>
  <c r="U43" i="9"/>
  <c r="Q44" i="9"/>
  <c r="U44" i="9"/>
  <c r="F39" i="9"/>
  <c r="N39" i="9"/>
  <c r="N64" i="9" s="1"/>
  <c r="E34" i="9"/>
  <c r="E39" i="9" s="1"/>
  <c r="E64" i="9" s="1"/>
  <c r="Q43" i="9"/>
  <c r="Q62" i="9" s="1"/>
  <c r="Q64" i="9" s="1"/>
  <c r="I28" i="9"/>
  <c r="U28" i="9"/>
  <c r="U39" i="9" s="1"/>
  <c r="M28" i="9"/>
  <c r="M39" i="9" s="1"/>
  <c r="I53" i="3"/>
  <c r="I86" i="3" s="1"/>
  <c r="H53" i="3"/>
  <c r="H86" i="3" s="1"/>
  <c r="F53" i="3"/>
  <c r="F86" i="3" s="1"/>
  <c r="D73" i="3"/>
  <c r="E84" i="3"/>
  <c r="K97" i="1" l="1"/>
  <c r="K27" i="1"/>
  <c r="I39" i="9"/>
  <c r="L64" i="9"/>
  <c r="I62" i="9"/>
  <c r="I64" i="9" s="1"/>
  <c r="J64" i="9"/>
  <c r="U62" i="9"/>
  <c r="U64" i="9" s="1"/>
  <c r="M64" i="9"/>
  <c r="F64" i="9"/>
  <c r="J46" i="7"/>
  <c r="I46" i="7"/>
  <c r="H46" i="7"/>
  <c r="G46" i="7"/>
  <c r="J36" i="7"/>
  <c r="I36" i="7"/>
  <c r="H36" i="7"/>
  <c r="G36" i="7"/>
  <c r="K32" i="7"/>
  <c r="K36" i="7" s="1"/>
  <c r="J21" i="7"/>
  <c r="J27" i="7" s="1"/>
  <c r="I21" i="7"/>
  <c r="I27" i="7" s="1"/>
  <c r="H21" i="7"/>
  <c r="H27" i="7" s="1"/>
  <c r="G21" i="7"/>
  <c r="G27" i="7" s="1"/>
  <c r="J12" i="7"/>
  <c r="J16" i="7" s="1"/>
  <c r="I12" i="7"/>
  <c r="I16" i="7" s="1"/>
  <c r="H12" i="7"/>
  <c r="H16" i="7" s="1"/>
  <c r="G12" i="7"/>
  <c r="K12" i="7" l="1"/>
  <c r="K16" i="7" s="1"/>
  <c r="G16" i="7"/>
  <c r="G48" i="7" s="1"/>
  <c r="K41" i="7"/>
  <c r="K46" i="7" s="1"/>
  <c r="H48" i="7"/>
  <c r="J48" i="7"/>
  <c r="I48" i="7"/>
  <c r="K21" i="7"/>
  <c r="K27" i="7" s="1"/>
  <c r="K48" i="7" s="1"/>
  <c r="P108" i="6"/>
  <c r="O108" i="6"/>
  <c r="N108" i="6"/>
  <c r="M108" i="6"/>
  <c r="L108" i="6"/>
  <c r="K108" i="6"/>
  <c r="J108" i="6"/>
  <c r="I108" i="6"/>
  <c r="G108" i="6"/>
  <c r="F108" i="6"/>
  <c r="E108" i="6"/>
  <c r="D106" i="6"/>
  <c r="D104" i="6"/>
  <c r="D97" i="6"/>
  <c r="D91" i="6"/>
  <c r="D84" i="6"/>
  <c r="D76" i="6"/>
  <c r="D72" i="6"/>
  <c r="D64" i="6"/>
  <c r="D54" i="6"/>
  <c r="D47" i="6"/>
  <c r="D27" i="6"/>
  <c r="D23" i="6"/>
  <c r="D19" i="6"/>
  <c r="H15" i="6"/>
  <c r="H108" i="6" s="1"/>
  <c r="D15" i="6"/>
  <c r="D10" i="6"/>
  <c r="D108" i="6" s="1"/>
  <c r="E12" i="3" l="1"/>
  <c r="N28" i="4" l="1"/>
  <c r="M28" i="4"/>
  <c r="L28" i="4"/>
  <c r="K28" i="4"/>
  <c r="J28" i="4"/>
  <c r="I28" i="4"/>
  <c r="H28" i="4"/>
  <c r="G28" i="4"/>
  <c r="F28" i="4"/>
  <c r="E28" i="4"/>
  <c r="D28" i="4"/>
  <c r="C28" i="4"/>
  <c r="B28" i="4"/>
  <c r="N27" i="4"/>
  <c r="L27" i="4"/>
  <c r="K27" i="4"/>
  <c r="J27" i="4"/>
  <c r="I27" i="4"/>
  <c r="H27" i="4"/>
  <c r="G27" i="4"/>
  <c r="F27" i="4"/>
  <c r="E27" i="4"/>
  <c r="C27" i="4"/>
  <c r="M26" i="4"/>
  <c r="B26" i="4"/>
  <c r="N25" i="4"/>
  <c r="L25" i="4"/>
  <c r="K25" i="4"/>
  <c r="J25" i="4"/>
  <c r="I25" i="4"/>
  <c r="H25" i="4"/>
  <c r="G25" i="4"/>
  <c r="F25" i="4"/>
  <c r="E25" i="4"/>
  <c r="C25" i="4"/>
  <c r="N22" i="4"/>
  <c r="M22" i="4"/>
  <c r="L22" i="4"/>
  <c r="K22" i="4"/>
  <c r="J22" i="4"/>
  <c r="I22" i="4"/>
  <c r="H22" i="4"/>
  <c r="G22" i="4"/>
  <c r="F22" i="4"/>
  <c r="E22" i="4"/>
  <c r="D22" i="4"/>
  <c r="C22" i="4"/>
  <c r="B22" i="4"/>
  <c r="O21" i="4"/>
  <c r="O20" i="4"/>
  <c r="O19" i="4"/>
  <c r="O18" i="4"/>
  <c r="O17" i="4"/>
  <c r="N13" i="4"/>
  <c r="N29" i="4" s="1"/>
  <c r="M13" i="4"/>
  <c r="M29" i="4" s="1"/>
  <c r="L13" i="4"/>
  <c r="L29" i="4" s="1"/>
  <c r="K13" i="4"/>
  <c r="K29" i="4" s="1"/>
  <c r="J13" i="4"/>
  <c r="J29" i="4" s="1"/>
  <c r="I13" i="4"/>
  <c r="I29" i="4" s="1"/>
  <c r="H13" i="4"/>
  <c r="H29" i="4" s="1"/>
  <c r="G13" i="4"/>
  <c r="G29" i="4" s="1"/>
  <c r="F13" i="4"/>
  <c r="F29" i="4" s="1"/>
  <c r="E13" i="4"/>
  <c r="E29" i="4" s="1"/>
  <c r="D13" i="4"/>
  <c r="D29" i="4" s="1"/>
  <c r="C13" i="4"/>
  <c r="C29" i="4" s="1"/>
  <c r="B13" i="4"/>
  <c r="O13" i="4" s="1"/>
  <c r="O12" i="4"/>
  <c r="O11" i="4"/>
  <c r="O10" i="4"/>
  <c r="O26" i="4" s="1"/>
  <c r="O9" i="4"/>
  <c r="J53" i="3"/>
  <c r="D33" i="3"/>
  <c r="D32" i="3"/>
  <c r="D31" i="3"/>
  <c r="D30" i="3"/>
  <c r="E24" i="3"/>
  <c r="D16" i="3"/>
  <c r="E14" i="3" s="1"/>
  <c r="G14" i="3" s="1"/>
  <c r="G53" i="3" s="1"/>
  <c r="G86" i="3" s="1"/>
  <c r="E33" i="3" l="1"/>
  <c r="E53" i="3"/>
  <c r="E86" i="3" s="1"/>
  <c r="O27" i="4"/>
  <c r="O25" i="4"/>
  <c r="O14" i="4"/>
  <c r="O28" i="4"/>
  <c r="J56" i="3"/>
  <c r="J58" i="3" s="1"/>
  <c r="O29" i="4"/>
  <c r="O30" i="4" s="1"/>
  <c r="C30" i="4"/>
  <c r="E30" i="4"/>
  <c r="G30" i="4"/>
  <c r="I30" i="4"/>
  <c r="K30" i="4"/>
  <c r="N30" i="4"/>
  <c r="M30" i="4"/>
  <c r="D30" i="4"/>
  <c r="F30" i="4"/>
  <c r="H30" i="4"/>
  <c r="J30" i="4"/>
  <c r="L30" i="4"/>
  <c r="B14" i="4"/>
  <c r="D14" i="4"/>
  <c r="F14" i="4"/>
  <c r="H14" i="4"/>
  <c r="J14" i="4"/>
  <c r="L14" i="4"/>
  <c r="N14" i="4"/>
  <c r="O22" i="4"/>
  <c r="B29" i="4"/>
  <c r="B30" i="4" s="1"/>
  <c r="C14" i="4"/>
  <c r="E14" i="4"/>
  <c r="G14" i="4"/>
  <c r="I14" i="4"/>
  <c r="K14" i="4"/>
  <c r="M14" i="4"/>
  <c r="J36" i="1" l="1"/>
  <c r="J99" i="1" s="1"/>
  <c r="J101" i="1" s="1"/>
  <c r="I36" i="1"/>
  <c r="I99" i="1" s="1"/>
  <c r="I101" i="1" s="1"/>
  <c r="H36" i="1"/>
  <c r="H99" i="1" s="1"/>
  <c r="H101" i="1" s="1"/>
  <c r="G36" i="1"/>
  <c r="G99" i="1" s="1"/>
  <c r="G101" i="1" s="1"/>
  <c r="K100" i="1"/>
  <c r="K32" i="1" l="1"/>
  <c r="K36" i="1" s="1"/>
  <c r="K99" i="1" s="1"/>
  <c r="K101" i="1" s="1"/>
  <c r="D22" i="5"/>
</calcChain>
</file>

<file path=xl/sharedStrings.xml><?xml version="1.0" encoding="utf-8"?>
<sst xmlns="http://schemas.openxmlformats.org/spreadsheetml/2006/main" count="643" uniqueCount="400">
  <si>
    <t xml:space="preserve">COMMISSION ON POPULATION </t>
  </si>
  <si>
    <t>OFFICE OF THE EXECUTIVE DIRECTOR</t>
  </si>
  <si>
    <t>WORK AND FINANCIAL PLAN CY 2017</t>
  </si>
  <si>
    <t>PROJECT TITLE</t>
  </si>
  <si>
    <t>PROJECT CODE</t>
  </si>
  <si>
    <t>BRIEF DESCRIPTION</t>
  </si>
  <si>
    <t>PROGRAM ACTIVITIES/</t>
  </si>
  <si>
    <t>Object of Expense</t>
  </si>
  <si>
    <t>RESPONSIBLE</t>
  </si>
  <si>
    <t>DIVISION</t>
  </si>
  <si>
    <t>BUDGET</t>
  </si>
  <si>
    <t>SOURCE</t>
  </si>
  <si>
    <t>BUDGET TARGETS</t>
  </si>
  <si>
    <t>1ST QUARTER</t>
  </si>
  <si>
    <t>2ND QUARTER</t>
  </si>
  <si>
    <t>3RD QUARTER</t>
  </si>
  <si>
    <t>4TH QUARTER</t>
  </si>
  <si>
    <t>TOTAL BUDGET</t>
  </si>
  <si>
    <t>GENERAL ADMINISTRATION AND SUPPORT</t>
  </si>
  <si>
    <t>A.1 General Administration and Support Services</t>
  </si>
  <si>
    <t>Infrastructure for IT</t>
  </si>
  <si>
    <t>enable POPCOM to cope with the need of the</t>
  </si>
  <si>
    <t>ITDMU</t>
  </si>
  <si>
    <t>GAA 2017</t>
  </si>
  <si>
    <t>Supplies</t>
  </si>
  <si>
    <t>AD</t>
  </si>
  <si>
    <t>TOTAL GASS (A.1)</t>
  </si>
  <si>
    <t>Purchase of ICT Equipment</t>
  </si>
  <si>
    <t xml:space="preserve">This will continually develop the knowledge, skills </t>
  </si>
  <si>
    <t>Training and Scholarship</t>
  </si>
  <si>
    <t>Communication Expenses</t>
  </si>
  <si>
    <t>OED</t>
  </si>
  <si>
    <t>MFO 1: POPULATION MANAGEMENT POLICY SERVICES</t>
  </si>
  <si>
    <t xml:space="preserve">Coordinative Meetings, Monitoring, </t>
  </si>
  <si>
    <t>Communication and Advocacy (OED)</t>
  </si>
  <si>
    <t>Attendance/participation/conduct of coordinative</t>
  </si>
  <si>
    <t xml:space="preserve">meetings with stakeholders, partners and head of </t>
  </si>
  <si>
    <t>Travelling Expenses</t>
  </si>
  <si>
    <t>Supplies and Materials</t>
  </si>
  <si>
    <t>Coordinative meetings with different Central Office</t>
  </si>
  <si>
    <t>Divisions and Regional Offices before the systems</t>
  </si>
  <si>
    <t xml:space="preserve">development as part of the Systems Analysis. </t>
  </si>
  <si>
    <t>This includes monitoring and provision of technical</t>
  </si>
  <si>
    <t>assistance to different IT concerns. This will also</t>
  </si>
  <si>
    <t>include the salary of one programmer and</t>
  </si>
  <si>
    <t>agencies. It also includes meetings with staff,</t>
  </si>
  <si>
    <t>monitoring and advocacy to the regional offices,</t>
  </si>
  <si>
    <t xml:space="preserve">DSEIS programmer or encoder. </t>
  </si>
  <si>
    <t>Travel</t>
  </si>
  <si>
    <t>staff's responsibilities.</t>
  </si>
  <si>
    <t xml:space="preserve">and other competencies needed to perform the </t>
  </si>
  <si>
    <t>Extraordinary &amp; Miscellaneous Expenses</t>
  </si>
  <si>
    <t>This includes expenses incidental to the</t>
  </si>
  <si>
    <t>performance of official functions of the Executive</t>
  </si>
  <si>
    <t>Director</t>
  </si>
  <si>
    <t>TOTAL A.III.b</t>
  </si>
  <si>
    <t>MFO 2: TECHNICAL SUPPORT SERVICES</t>
  </si>
  <si>
    <t>Establishment of Demographic and Socio-</t>
  </si>
  <si>
    <t>Economic Database</t>
  </si>
  <si>
    <t xml:space="preserve">This project will revive the DSEIS. It was </t>
  </si>
  <si>
    <t>developed as a means of improving the ease</t>
  </si>
  <si>
    <t>and speed in access and dissemination of data</t>
  </si>
  <si>
    <t>on population concerns.</t>
  </si>
  <si>
    <t>Meetings/meals</t>
  </si>
  <si>
    <t>Supplies/Materials</t>
  </si>
  <si>
    <t>Venue/Board &amp; Lodging</t>
  </si>
  <si>
    <t>Travel Expenses</t>
  </si>
  <si>
    <t>Honorarium to resource persons</t>
  </si>
  <si>
    <t>OED-ITDMU</t>
  </si>
  <si>
    <t>Strengthening and Updating of Website</t>
  </si>
  <si>
    <t>to address PWD User Accessibility</t>
  </si>
  <si>
    <t>This project will update the current POPCOM</t>
  </si>
  <si>
    <t>adopting to user-responsive with PWD</t>
  </si>
  <si>
    <t>Meetings/consultation meetings</t>
  </si>
  <si>
    <t>Supplies/materials</t>
  </si>
  <si>
    <t>Venue/board &amp; lodging</t>
  </si>
  <si>
    <t>Travel expenses</t>
  </si>
  <si>
    <t>Assessment of the Enhanced Online RP-FP</t>
  </si>
  <si>
    <t>Monitoring System</t>
  </si>
  <si>
    <t>This will assess the performance of the Online</t>
  </si>
  <si>
    <t>System especially the inclusion of RHUs</t>
  </si>
  <si>
    <t>and CSOs in attaining Zero Unmet Need.</t>
  </si>
  <si>
    <t>Training on Computer Programming for IT staff</t>
  </si>
  <si>
    <t>This training is for the IT staff whose main</t>
  </si>
  <si>
    <t>function is to develop informations and</t>
  </si>
  <si>
    <t>applications systems.</t>
  </si>
  <si>
    <t>Training Fees</t>
  </si>
  <si>
    <t>AD-HRS</t>
  </si>
  <si>
    <t>Training on Database Management</t>
  </si>
  <si>
    <t>This training will strengthen the knowledge of the</t>
  </si>
  <si>
    <t>PEOs on the Database Management System</t>
  </si>
  <si>
    <t>and be able to utilize in Data and Information</t>
  </si>
  <si>
    <t>Management.</t>
  </si>
  <si>
    <t>Training on Basic Troubleshooting and</t>
  </si>
  <si>
    <t>Networking for IT MIS Staff</t>
  </si>
  <si>
    <t>It will capacitate the PEOs about the Basic</t>
  </si>
  <si>
    <t>Computer Troubleshooting and networking. This</t>
  </si>
  <si>
    <t>will strengthen the MIS unit of the regions.</t>
  </si>
  <si>
    <t>Conduct of IS Planning for 2018-2020</t>
  </si>
  <si>
    <t xml:space="preserve">The objective of this planning is to develop </t>
  </si>
  <si>
    <t>Hiring of (1) Legal Assistant and</t>
  </si>
  <si>
    <t>(1) Legal Secretary</t>
  </si>
  <si>
    <t>Because of the voluminous work of the Legal</t>
  </si>
  <si>
    <t xml:space="preserve">Officer, additional staff is necessary to </t>
  </si>
  <si>
    <t>support the Legal Officer in the performance</t>
  </si>
  <si>
    <t>of his official functions</t>
  </si>
  <si>
    <t>Other Professional Services</t>
  </si>
  <si>
    <t>TOTAL  A.III.c</t>
  </si>
  <si>
    <t>TOTAL BUDGET - MOOE - GAA FY 2017</t>
  </si>
  <si>
    <t>OED/ITDMU</t>
  </si>
  <si>
    <t>and communication. (OED)</t>
  </si>
  <si>
    <t>Upgrading of ICT Infrastructure</t>
  </si>
  <si>
    <t>Training and Development Program</t>
  </si>
  <si>
    <t>A.III.c   P2: Provision of grants, subsidies and contributions in support of population program</t>
  </si>
  <si>
    <t>(CO and POPCOM ROs) as a tool for PPMP and</t>
  </si>
  <si>
    <t>CPMMISSION ON POPULATION</t>
  </si>
  <si>
    <t>Personnel</t>
  </si>
  <si>
    <t>Position</t>
  </si>
  <si>
    <t>Incumbent</t>
  </si>
  <si>
    <t>Executive Director</t>
  </si>
  <si>
    <t>Juan Antonio A. Perez III</t>
  </si>
  <si>
    <t>Deputy Executive Director</t>
  </si>
  <si>
    <t>Lolito R. Tacardon   (Acting)</t>
  </si>
  <si>
    <t>Attorney IV</t>
  </si>
  <si>
    <t>Jasper C. Balboa</t>
  </si>
  <si>
    <t>Administrative Assistant III</t>
  </si>
  <si>
    <t>Ma. Helen A. Derotas</t>
  </si>
  <si>
    <t>Administrative Assistant I</t>
  </si>
  <si>
    <t>Rosalinda C. Gavino</t>
  </si>
  <si>
    <t>Administrative Assistant (JO)</t>
  </si>
  <si>
    <t>Alremsen R. Briones</t>
  </si>
  <si>
    <t>Information System Analyst III</t>
  </si>
  <si>
    <t>Noli M. Argente</t>
  </si>
  <si>
    <t>Computer Maintenance Technologist II</t>
  </si>
  <si>
    <t>Edgar Kayson D. Funtanilla</t>
  </si>
  <si>
    <t>Computer Programmer I</t>
  </si>
  <si>
    <t>Donnel Ivan D. Alfonso</t>
  </si>
  <si>
    <t>Administrative Assistant V</t>
  </si>
  <si>
    <t>Ma. Mercedes M. Gonzales</t>
  </si>
  <si>
    <t>Computer Programmer (JO)</t>
  </si>
  <si>
    <t>Raven S. Lacdaying</t>
  </si>
  <si>
    <t>IAU</t>
  </si>
  <si>
    <t>Internal Auditor III</t>
  </si>
  <si>
    <t>Ofelia L. Sabido</t>
  </si>
  <si>
    <t>Internal Auditor II</t>
  </si>
  <si>
    <t>Ma. Hazel I. Bragat</t>
  </si>
  <si>
    <t>Internal Auditor I</t>
  </si>
  <si>
    <t>Nervie R. Florentino</t>
  </si>
  <si>
    <t>MU</t>
  </si>
  <si>
    <t>Administrative Officer V</t>
  </si>
  <si>
    <t>Maria Theresa M. Rivera</t>
  </si>
  <si>
    <t>PMO</t>
  </si>
  <si>
    <t>Project Assistant</t>
  </si>
  <si>
    <t>Rizalina G. Raga</t>
  </si>
  <si>
    <t>Finance Associate</t>
  </si>
  <si>
    <t>Charito L. Dimaguila</t>
  </si>
  <si>
    <t>Proposal</t>
  </si>
  <si>
    <t>Legal Assistant  - JO     (SG 11)</t>
  </si>
  <si>
    <t>Legal Secretary  - JO    (SG 8)</t>
  </si>
  <si>
    <t>COMMISSION ON POPULATION</t>
  </si>
  <si>
    <t>BUDGET PROPOSAL for CY 2017</t>
  </si>
  <si>
    <t>Charging</t>
  </si>
  <si>
    <t>MOOE</t>
  </si>
  <si>
    <t>Capital</t>
  </si>
  <si>
    <t>A.I.a</t>
  </si>
  <si>
    <t>A.III.a</t>
  </si>
  <si>
    <t>A.III.b</t>
  </si>
  <si>
    <t>A.III.c</t>
  </si>
  <si>
    <t>Outlay</t>
  </si>
  <si>
    <t>Executive Committee Meetings (EXECOM)</t>
  </si>
  <si>
    <t>meetings with stakeholders, partners &amp; head of agencies</t>
  </si>
  <si>
    <r>
      <t xml:space="preserve"> </t>
    </r>
    <r>
      <rPr>
        <strike/>
        <sz val="11"/>
        <color theme="1"/>
        <rFont val="Calibri"/>
        <family val="2"/>
        <scheme val="minor"/>
      </rPr>
      <t>P</t>
    </r>
    <r>
      <rPr>
        <sz val="11"/>
        <color theme="1"/>
        <rFont val="Calibri"/>
        <family val="2"/>
        <scheme val="minor"/>
      </rPr>
      <t>5,000/month x 12 mos</t>
    </r>
  </si>
  <si>
    <t>Monitoring - Travel and per diem</t>
  </si>
  <si>
    <t>Plane Fare/Transportation/Per diem</t>
  </si>
  <si>
    <r>
      <t xml:space="preserve">       -  ED/DED (</t>
    </r>
    <r>
      <rPr>
        <strike/>
        <sz val="11"/>
        <color theme="1"/>
        <rFont val="Calibri"/>
        <family val="2"/>
        <scheme val="minor"/>
      </rPr>
      <t>P</t>
    </r>
    <r>
      <rPr>
        <sz val="11"/>
        <color theme="1"/>
        <rFont val="Calibri"/>
        <family val="2"/>
        <scheme val="minor"/>
      </rPr>
      <t>15,000/pax x 2pax x 12 mos)</t>
    </r>
  </si>
  <si>
    <t xml:space="preserve">        - Legal (with schedule)</t>
  </si>
  <si>
    <t xml:space="preserve">        - IAU  (with schedule)</t>
  </si>
  <si>
    <t>Extraordinary/Miscellaneous Expenses</t>
  </si>
  <si>
    <t>Communication</t>
  </si>
  <si>
    <r>
      <t xml:space="preserve">Cell card provision   </t>
    </r>
    <r>
      <rPr>
        <sz val="8"/>
        <color theme="1"/>
        <rFont val="Calibri"/>
        <family val="2"/>
        <scheme val="minor"/>
      </rPr>
      <t>(</t>
    </r>
    <r>
      <rPr>
        <strike/>
        <sz val="8"/>
        <color theme="1"/>
        <rFont val="Calibri"/>
        <family val="2"/>
        <scheme val="minor"/>
      </rPr>
      <t>P</t>
    </r>
    <r>
      <rPr>
        <sz val="8"/>
        <color theme="1"/>
        <rFont val="Calibri"/>
        <family val="2"/>
        <scheme val="minor"/>
      </rPr>
      <t>2,500 x 12mos.)</t>
    </r>
  </si>
  <si>
    <t>Training/Seminars (c/o Adm Division)</t>
  </si>
  <si>
    <r>
      <t xml:space="preserve">IAU  (1/qtr - 3 staff x </t>
    </r>
    <r>
      <rPr>
        <strike/>
        <sz val="11"/>
        <color theme="1"/>
        <rFont val="Calibri"/>
        <family val="2"/>
        <scheme val="minor"/>
      </rPr>
      <t>P</t>
    </r>
    <r>
      <rPr>
        <sz val="11"/>
        <color theme="1"/>
        <rFont val="Calibri"/>
        <family val="2"/>
        <scheme val="minor"/>
      </rPr>
      <t>5,000 x 4 qtrs)</t>
    </r>
  </si>
  <si>
    <r>
      <t xml:space="preserve">Legal (1/qtr - </t>
    </r>
    <r>
      <rPr>
        <strike/>
        <sz val="11"/>
        <color theme="1"/>
        <rFont val="Calibri"/>
        <family val="2"/>
        <scheme val="minor"/>
      </rPr>
      <t>P</t>
    </r>
    <r>
      <rPr>
        <sz val="11"/>
        <color theme="1"/>
        <rFont val="Calibri"/>
        <family val="2"/>
        <scheme val="minor"/>
      </rPr>
      <t>5,000 x 4 qtrs)</t>
    </r>
  </si>
  <si>
    <r>
      <t xml:space="preserve">ITDMU (1/sem - 2 staff x </t>
    </r>
    <r>
      <rPr>
        <strike/>
        <sz val="11"/>
        <color theme="1"/>
        <rFont val="Calibri"/>
        <family val="2"/>
        <scheme val="minor"/>
      </rPr>
      <t>P</t>
    </r>
    <r>
      <rPr>
        <sz val="11"/>
        <color theme="1"/>
        <rFont val="Calibri"/>
        <family val="2"/>
        <scheme val="minor"/>
      </rPr>
      <t>20,000 x 2 sems)</t>
    </r>
  </si>
  <si>
    <r>
      <t xml:space="preserve">MU  (1/qtr  -  </t>
    </r>
    <r>
      <rPr>
        <strike/>
        <sz val="11"/>
        <color theme="1"/>
        <rFont val="Calibri"/>
        <family val="2"/>
        <scheme val="minor"/>
      </rPr>
      <t>P</t>
    </r>
    <r>
      <rPr>
        <sz val="11"/>
        <color theme="1"/>
        <rFont val="Calibri"/>
        <family val="2"/>
        <scheme val="minor"/>
      </rPr>
      <t>4,000 x 3 staff x 4 qtrs)</t>
    </r>
  </si>
  <si>
    <t>Additional staff (Job Order) for Legal</t>
  </si>
  <si>
    <t>Legal Assistant  - JO (SG 11) - P19,077/mo x 12 mos</t>
  </si>
  <si>
    <t>Infrastructure fpr IT</t>
  </si>
  <si>
    <t>Supplies, Repair and Maintenance of ICT Equipment</t>
  </si>
  <si>
    <t>Monitoring, coordinative meetings and TA to various ICT concerns</t>
  </si>
  <si>
    <t>Establishment of Demographic and Socio-economic database</t>
  </si>
  <si>
    <t>Strengthening and Updating of Website to address PWD User Accessibility</t>
  </si>
  <si>
    <t>Assessment of the Enchanced Online RP-FP monitoring system</t>
  </si>
  <si>
    <t>Training on Basic Troubleshooting and Networking for IT/MIS staff</t>
  </si>
  <si>
    <t>Conduct of RAPID Training for New Employees</t>
  </si>
  <si>
    <t>TOTAL</t>
  </si>
  <si>
    <t>Total MOOE</t>
  </si>
  <si>
    <t>Total Budget</t>
  </si>
  <si>
    <t>MONITORING EXPENSES</t>
  </si>
  <si>
    <t>PRO 1</t>
  </si>
  <si>
    <t>CAR</t>
  </si>
  <si>
    <t>CARAGA</t>
  </si>
  <si>
    <t xml:space="preserve">Legal </t>
  </si>
  <si>
    <t xml:space="preserve">     Plane/bus fare</t>
  </si>
  <si>
    <t xml:space="preserve">    Gasoline/toll fees</t>
  </si>
  <si>
    <t xml:space="preserve">    Terminal Fee</t>
  </si>
  <si>
    <t xml:space="preserve">    Taxi Fare</t>
  </si>
  <si>
    <t xml:space="preserve">    Per Diem (3 days)</t>
  </si>
  <si>
    <t>IAU (3 pax)</t>
  </si>
  <si>
    <t xml:space="preserve">    Per Diem (5 days)</t>
  </si>
  <si>
    <t xml:space="preserve">    Per Diem </t>
  </si>
  <si>
    <t xml:space="preserve">Monthly Cell Card Allocation </t>
  </si>
  <si>
    <t>For the Month of _________________ 2016</t>
  </si>
  <si>
    <t>Unit</t>
  </si>
  <si>
    <t>Name</t>
  </si>
  <si>
    <t>Amount</t>
  </si>
  <si>
    <t>Signature</t>
  </si>
  <si>
    <t xml:space="preserve"> /Nov 21, 2016</t>
  </si>
  <si>
    <t>Total Capital Outlay</t>
  </si>
  <si>
    <t>(1)</t>
  </si>
  <si>
    <t>(2)</t>
  </si>
  <si>
    <t>(3)</t>
  </si>
  <si>
    <t>(4)</t>
  </si>
  <si>
    <t>(5)</t>
  </si>
  <si>
    <t>(6)</t>
  </si>
  <si>
    <t>(7)</t>
  </si>
  <si>
    <t>(8)</t>
  </si>
  <si>
    <t>(9)</t>
  </si>
  <si>
    <t>(10)</t>
  </si>
  <si>
    <t>(11)</t>
  </si>
  <si>
    <t>(12)</t>
  </si>
  <si>
    <t>(13)</t>
  </si>
  <si>
    <t>(14)</t>
  </si>
  <si>
    <t>(15)</t>
  </si>
  <si>
    <t>(16)</t>
  </si>
  <si>
    <t>(17)</t>
  </si>
  <si>
    <t>(18)</t>
  </si>
  <si>
    <t>(19)</t>
  </si>
  <si>
    <t>(20)</t>
  </si>
  <si>
    <t>(21)</t>
  </si>
  <si>
    <t>MFO 2  TECHNICAL SUPPORT SERVICES</t>
  </si>
  <si>
    <t>A.III.b  Coordination of the Implementation of Approved National, Sectoral and Regional Population Plans and Programs</t>
  </si>
  <si>
    <t>TOTAL   A.III.a</t>
  </si>
  <si>
    <t>A.III.a  Coordination and Development of Population Policy and Programs</t>
  </si>
  <si>
    <t>TOTAL BUDGET - Capital Outlay - GAA FY 2017</t>
  </si>
  <si>
    <t>Welfareville Compound, Acacia Lane, Mandaluyong City</t>
  </si>
  <si>
    <t>PROJECT PROCUREMENT MANAGEMENT PLAN (PPMP)</t>
  </si>
  <si>
    <t>FOR CY 2017</t>
  </si>
  <si>
    <r>
      <t xml:space="preserve">END-USER/UNIT:   </t>
    </r>
    <r>
      <rPr>
        <b/>
        <u/>
        <sz val="11"/>
        <color theme="1"/>
        <rFont val="Calibri"/>
        <family val="2"/>
        <scheme val="minor"/>
      </rPr>
      <t>OFFICE OF THE EXECUTIVE DIRECTOR</t>
    </r>
  </si>
  <si>
    <t>Code</t>
  </si>
  <si>
    <t>General Description</t>
  </si>
  <si>
    <t>Quantity/Size</t>
  </si>
  <si>
    <t>Estimated Budget</t>
  </si>
  <si>
    <t>Schedule/Milestone of Activities</t>
  </si>
  <si>
    <t>Jan</t>
  </si>
  <si>
    <t>Feb</t>
  </si>
  <si>
    <t>Mar</t>
  </si>
  <si>
    <t>Apr</t>
  </si>
  <si>
    <t>May</t>
  </si>
  <si>
    <t>Jun</t>
  </si>
  <si>
    <t>Jul</t>
  </si>
  <si>
    <t>Aug</t>
  </si>
  <si>
    <t>Sep</t>
  </si>
  <si>
    <t>Oct</t>
  </si>
  <si>
    <t>Nov</t>
  </si>
  <si>
    <t>Dec</t>
  </si>
  <si>
    <t>High-speed internet connection using the Fiber Optic Technology, including data storage over the internet (Webhost) where the Online RP-FP Monitoring System is hosted.</t>
  </si>
  <si>
    <t xml:space="preserve">  - monthly subscription (internet)</t>
  </si>
  <si>
    <t xml:space="preserve">  - monthly subscription (webhosting)</t>
  </si>
  <si>
    <t xml:space="preserve">  - contingency for supplies and materials</t>
  </si>
  <si>
    <t>Repair and maintenance of ICT equipment with purchase of appropriate materials/spare parts or can be contracted out to include labor and materials</t>
  </si>
  <si>
    <t xml:space="preserve">    - repair and maintenance</t>
  </si>
  <si>
    <t xml:space="preserve">   -  supplies and materials</t>
  </si>
  <si>
    <t>Upgrading of ICT Infrastructure, including structured cabling and ICT equipment necessary, internet connections or subscription of the PROs based of 2017 ISSP</t>
  </si>
  <si>
    <t xml:space="preserve">    -  monthly subscription</t>
  </si>
  <si>
    <t xml:space="preserve">    -  structure cabling</t>
  </si>
  <si>
    <t>Training and development of staff to continually develop the knowledge, skills and other competence needed to perform their responsibilities</t>
  </si>
  <si>
    <t xml:space="preserve">   -  Seminar/training fee</t>
  </si>
  <si>
    <t xml:space="preserve">   -  travel and per diem</t>
  </si>
  <si>
    <t>Coordinative meetings, monitoring, communication and advocacy including attendance/participation in meetings with stakeholders, partners and head of agencies, meetings with staff and monitoring activities in the regional offices (Schedule 1)</t>
  </si>
  <si>
    <t xml:space="preserve">    -  travel and per diem</t>
  </si>
  <si>
    <t xml:space="preserve">    -  meals </t>
  </si>
  <si>
    <t xml:space="preserve">    -  gasoline, toll fees</t>
  </si>
  <si>
    <t xml:space="preserve">    -   venue/board &amp; lodging/accommodation</t>
  </si>
  <si>
    <t xml:space="preserve">    -  communication</t>
  </si>
  <si>
    <t>Monitoring, coordinative meetings and technical assistance to various ICT concerns with different Central Office Divisions and Regional Offices before the systems development as part of the Systems Analysis.   This includes salary of one programmer or encoder.</t>
  </si>
  <si>
    <t xml:space="preserve">    -  travel and per diem, gasoline, toll fees</t>
  </si>
  <si>
    <t xml:space="preserve">    -  meetings</t>
  </si>
  <si>
    <t xml:space="preserve">    -  salary/service fees</t>
  </si>
  <si>
    <t>Extraordinary &amp; miscellaneous expenses for incidental expenses in the performance of official functions of the Executive Director</t>
  </si>
  <si>
    <t xml:space="preserve">   - all incidental expenses included in the general</t>
  </si>
  <si>
    <t xml:space="preserve">      provisions of GAA</t>
  </si>
  <si>
    <t>Establishment of Demographic and Socio-Economic Database - this will revive the DSEIS which was developed as a means of improving the ease and speed in access and dissemination of data on population concerns</t>
  </si>
  <si>
    <t xml:space="preserve">    -  venue/board &amp; lodging/accommodation</t>
  </si>
  <si>
    <t xml:space="preserve">    -  meals</t>
  </si>
  <si>
    <t xml:space="preserve">    -  honorarium of resource persons</t>
  </si>
  <si>
    <t>Strengthening and Updating of website to address PWD user accessibility</t>
  </si>
  <si>
    <t xml:space="preserve">    -  supplies and materials</t>
  </si>
  <si>
    <t>Assessment of the enhanced online RP-FP monitoring system especially the inclusion of RHUs and CSOs in attaining Zero Unmet Need</t>
  </si>
  <si>
    <t>Training on Computer Programming for IT staff whose main function is to develop informations and applications systems</t>
  </si>
  <si>
    <t xml:space="preserve">    -  training/seminar fee</t>
  </si>
  <si>
    <t>Training on Database Management to strengthen the knowledge of the PEOs  and be able to utilize in Data and Information Management</t>
  </si>
  <si>
    <t>Training on Basic Troubleshooting and Networking for IT/MIS staff,  to capacitate the PEOs and to strengthen the MIS unit of the regions.</t>
  </si>
  <si>
    <t>Conduct of RAPID Training for new employees, to enhance and update the Regional RAPID using the prescribed template</t>
  </si>
  <si>
    <t>Conduct of IS Planning for 2018-2020, the objective of which is to develop POPCOM-wide three year IISP</t>
  </si>
  <si>
    <t xml:space="preserve">Hiring of Job Orders (JOs) -  (1) Legal Assistant and (1) Legal Secretary to assist the Legal Officer with the voluminous work </t>
  </si>
  <si>
    <r>
      <rPr>
        <u/>
        <sz val="10"/>
        <color theme="1"/>
        <rFont val="Calibri"/>
        <family val="2"/>
        <scheme val="minor"/>
      </rPr>
      <t>NOTE</t>
    </r>
    <r>
      <rPr>
        <sz val="10"/>
        <color theme="1"/>
        <rFont val="Calibri"/>
        <family val="2"/>
        <scheme val="minor"/>
      </rPr>
      <t>: Technical Specifications for each Item/Project being proposed shall be submitted as part of the PPMP</t>
    </r>
  </si>
  <si>
    <t>Prepared By:</t>
  </si>
  <si>
    <t>Submitted By:</t>
  </si>
  <si>
    <t>______________________________</t>
  </si>
  <si>
    <t>Travel and Per diem</t>
  </si>
  <si>
    <t>1st QTR</t>
  </si>
  <si>
    <t>2nd QTR</t>
  </si>
  <si>
    <t>3rd QTR</t>
  </si>
  <si>
    <t>4th QTR</t>
  </si>
  <si>
    <t>Meeting Expenses</t>
  </si>
  <si>
    <t>Travel and Per Diem</t>
  </si>
  <si>
    <t>Internet</t>
  </si>
  <si>
    <t>Webhosting</t>
  </si>
  <si>
    <t>Repair</t>
  </si>
  <si>
    <t>Monitoring, Coordinative Meetings and Technical Assistance</t>
  </si>
  <si>
    <t>to various ICT Concerns</t>
  </si>
  <si>
    <t>Meetings</t>
  </si>
  <si>
    <t>Professional Fee</t>
  </si>
  <si>
    <t>Monitoring/Travel</t>
  </si>
  <si>
    <t>Development of a 3-year ISSP (2018-2020)</t>
  </si>
  <si>
    <t>Training (Kit and supplies)</t>
  </si>
  <si>
    <t>Venue</t>
  </si>
  <si>
    <t>Database Management Training</t>
  </si>
  <si>
    <t>TOTAL ITDMU</t>
  </si>
  <si>
    <t>GRAND TOTAL</t>
  </si>
  <si>
    <r>
      <t xml:space="preserve"> weekly (40 weeks x </t>
    </r>
    <r>
      <rPr>
        <strike/>
        <sz val="11"/>
        <color theme="1"/>
        <rFont val="Calibri"/>
        <family val="2"/>
        <scheme val="minor"/>
      </rPr>
      <t>P</t>
    </r>
    <r>
      <rPr>
        <sz val="11"/>
        <color theme="1"/>
        <rFont val="Calibri"/>
        <family val="2"/>
        <scheme val="minor"/>
      </rPr>
      <t>7,000/mtg )</t>
    </r>
  </si>
  <si>
    <t xml:space="preserve">       -  MU (with schedule)</t>
  </si>
  <si>
    <t>Management</t>
  </si>
  <si>
    <t>Conduct of entrance and exit meetings</t>
  </si>
  <si>
    <t>in Central Office and regional offices</t>
  </si>
  <si>
    <t>entrance and exit meetings during audit activities,</t>
  </si>
  <si>
    <t>Traveling Expenses</t>
  </si>
  <si>
    <t>QUARTER 1</t>
  </si>
  <si>
    <t>JAN</t>
  </si>
  <si>
    <t>FEB</t>
  </si>
  <si>
    <t>MAR</t>
  </si>
  <si>
    <t>QUARTER 2</t>
  </si>
  <si>
    <t>QUARTER 3</t>
  </si>
  <si>
    <t>QUARTER 4</t>
  </si>
  <si>
    <t>APR</t>
  </si>
  <si>
    <t>MAY</t>
  </si>
  <si>
    <t>JUN</t>
  </si>
  <si>
    <t>JUL</t>
  </si>
  <si>
    <t>AUG</t>
  </si>
  <si>
    <t>SEP</t>
  </si>
  <si>
    <t>OCT</t>
  </si>
  <si>
    <t>NOV</t>
  </si>
  <si>
    <t>DEC</t>
  </si>
  <si>
    <t>MONTHLY CASH PROGRAM</t>
  </si>
  <si>
    <t>CY 2017</t>
  </si>
  <si>
    <t>Assistance to various ICT Concerns</t>
  </si>
  <si>
    <t>Monitoring, Coordinative Meetings and Technical</t>
  </si>
  <si>
    <t>Sub-Total (Coordinative….)</t>
  </si>
  <si>
    <t>Representation/Meeting</t>
  </si>
  <si>
    <t>Technical Assistance to various ICT concerns,</t>
  </si>
  <si>
    <t xml:space="preserve">Monitoring, and Coordinative Meetings </t>
  </si>
  <si>
    <t>Training (venue)</t>
  </si>
  <si>
    <t>Professional Services</t>
  </si>
  <si>
    <t>Training (kit &amp; supplies)</t>
  </si>
  <si>
    <t>POPCOM-wide three year ISSP</t>
  </si>
  <si>
    <t xml:space="preserve">Infrstructure for IT </t>
  </si>
  <si>
    <t xml:space="preserve">High speed internet connection using the Fiber </t>
  </si>
  <si>
    <t>Optic Technilogy.  This internet connection will</t>
  </si>
  <si>
    <t>agency for a reliable and high-speed connectivity.</t>
  </si>
  <si>
    <t>This also includes data storage over the internet</t>
  </si>
  <si>
    <t>(Webhost) where the Online RP-FP monitoring</t>
  </si>
  <si>
    <t>system is hosted.</t>
  </si>
  <si>
    <t xml:space="preserve">Hiring of (1) Legal Assistant </t>
  </si>
  <si>
    <t>Additional staff is necessary to support the Legal</t>
  </si>
  <si>
    <t>Officer in the performance of his official functions</t>
  </si>
  <si>
    <t>Extraordinary and Misc.</t>
  </si>
  <si>
    <t>Expenses</t>
  </si>
  <si>
    <t xml:space="preserve">Executive Committee Meeting (EXECOM), </t>
  </si>
  <si>
    <t xml:space="preserve">agencies. It also include expenses during  </t>
  </si>
  <si>
    <r>
      <t xml:space="preserve"> weekly (40 weeks x </t>
    </r>
    <r>
      <rPr>
        <strike/>
        <sz val="10"/>
        <color theme="1"/>
        <rFont val="Arial Narrow"/>
        <family val="2"/>
      </rPr>
      <t>P</t>
    </r>
    <r>
      <rPr>
        <sz val="10"/>
        <color theme="1"/>
        <rFont val="Arial Narrow"/>
        <family val="2"/>
      </rPr>
      <t>7,000/mtg )</t>
    </r>
  </si>
  <si>
    <r>
      <t xml:space="preserve"> </t>
    </r>
    <r>
      <rPr>
        <strike/>
        <sz val="10"/>
        <color theme="1"/>
        <rFont val="Arial Narrow"/>
        <family val="2"/>
      </rPr>
      <t>P</t>
    </r>
    <r>
      <rPr>
        <sz val="10"/>
        <color theme="1"/>
        <rFont val="Arial Narrow"/>
        <family val="2"/>
      </rPr>
      <t>5,000/month x 12 mos</t>
    </r>
  </si>
  <si>
    <r>
      <t xml:space="preserve">       -  ED/DED (</t>
    </r>
    <r>
      <rPr>
        <strike/>
        <sz val="10"/>
        <color theme="1"/>
        <rFont val="Arial Narrow"/>
        <family val="2"/>
      </rPr>
      <t>P</t>
    </r>
    <r>
      <rPr>
        <sz val="10"/>
        <color theme="1"/>
        <rFont val="Arial Narrow"/>
        <family val="2"/>
      </rPr>
      <t>15,000/pax x 2pax x 12 mos)</t>
    </r>
  </si>
  <si>
    <r>
      <t>Cell card provision   (</t>
    </r>
    <r>
      <rPr>
        <strike/>
        <sz val="10"/>
        <color theme="1"/>
        <rFont val="Arial Narrow"/>
        <family val="2"/>
      </rPr>
      <t>P</t>
    </r>
    <r>
      <rPr>
        <sz val="10"/>
        <color theme="1"/>
        <rFont val="Arial Narrow"/>
        <family val="2"/>
      </rPr>
      <t>2,500 x 12mos.)</t>
    </r>
  </si>
  <si>
    <r>
      <t xml:space="preserve">IAU  (1/qtr - 3 staff x </t>
    </r>
    <r>
      <rPr>
        <strike/>
        <sz val="10"/>
        <color theme="1"/>
        <rFont val="Arial Narrow"/>
        <family val="2"/>
      </rPr>
      <t>P</t>
    </r>
    <r>
      <rPr>
        <sz val="10"/>
        <color theme="1"/>
        <rFont val="Arial Narrow"/>
        <family val="2"/>
      </rPr>
      <t>5,000 x 4 qtrs)</t>
    </r>
  </si>
  <si>
    <r>
      <t xml:space="preserve">Legal (1/qtr - </t>
    </r>
    <r>
      <rPr>
        <strike/>
        <sz val="10"/>
        <color theme="1"/>
        <rFont val="Arial Narrow"/>
        <family val="2"/>
      </rPr>
      <t>P</t>
    </r>
    <r>
      <rPr>
        <sz val="10"/>
        <color theme="1"/>
        <rFont val="Arial Narrow"/>
        <family val="2"/>
      </rPr>
      <t>5,000 x 4 qtrs)</t>
    </r>
  </si>
  <si>
    <r>
      <t xml:space="preserve">ITDMU (1/sem - 2 staff x </t>
    </r>
    <r>
      <rPr>
        <strike/>
        <sz val="10"/>
        <color theme="1"/>
        <rFont val="Arial Narrow"/>
        <family val="2"/>
      </rPr>
      <t>P</t>
    </r>
    <r>
      <rPr>
        <sz val="10"/>
        <color theme="1"/>
        <rFont val="Arial Narrow"/>
        <family val="2"/>
      </rPr>
      <t>20,000 x 2 sems)</t>
    </r>
  </si>
  <si>
    <r>
      <t xml:space="preserve">MU  (1/qtr  -  </t>
    </r>
    <r>
      <rPr>
        <strike/>
        <sz val="10"/>
        <color theme="1"/>
        <rFont val="Arial Narrow"/>
        <family val="2"/>
      </rPr>
      <t>P</t>
    </r>
    <r>
      <rPr>
        <sz val="10"/>
        <color theme="1"/>
        <rFont val="Arial Narrow"/>
        <family val="2"/>
      </rPr>
      <t>4,000 x 3 staff x 4 qtrs)</t>
    </r>
  </si>
  <si>
    <t>Prepred by:</t>
  </si>
  <si>
    <t>Approved by:</t>
  </si>
  <si>
    <t>Mr. Lolito R. Tacardon</t>
  </si>
  <si>
    <t>Atty. Jasper C. Balboa</t>
  </si>
  <si>
    <t xml:space="preserve">Legal Officer </t>
  </si>
  <si>
    <t>OED-17-01</t>
  </si>
  <si>
    <t>OED-17-02</t>
  </si>
  <si>
    <t>OED-17-03</t>
  </si>
  <si>
    <t>OED-17-04</t>
  </si>
  <si>
    <t>OED-17-05</t>
  </si>
  <si>
    <t>OED-17-06</t>
  </si>
  <si>
    <t>OED-17-07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</si>
</sst>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_(* #,##0_);_(* \(#,##0\);_(* &quot;-&quot;??_);_(@_)"/>
  </numFmts>
  <fonts count="35" x14ac:knownFonts="1">
    <font>
      <sz val="11"/>
      <color theme="1"/>
      <name val="Calibri"/>
      <family val="2"/>
      <scheme val="minor"/>
    </font>
    <font>
      <sz val="11"/>
      <color theme="1"/>
      <name val="Calibri"/>
      <family val="2"/>
      <scheme val="minor"/>
    </font>
    <font>
      <sz val="8"/>
      <color theme="1"/>
      <name val="Calibri"/>
      <family val="2"/>
      <scheme val="minor"/>
    </font>
    <font>
      <sz val="8"/>
      <color theme="1"/>
      <name val="Arial Narrow"/>
      <family val="2"/>
    </font>
    <font>
      <b/>
      <sz val="8"/>
      <color theme="1"/>
      <name val="Arial Narrow"/>
      <family val="2"/>
    </font>
    <font>
      <b/>
      <sz val="8"/>
      <color theme="1"/>
      <name val="Calibri"/>
      <family val="2"/>
      <scheme val="minor"/>
    </font>
    <font>
      <b/>
      <sz val="11"/>
      <color theme="1"/>
      <name val="Calibri"/>
      <family val="2"/>
      <scheme val="minor"/>
    </font>
    <font>
      <sz val="9"/>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b/>
      <sz val="7"/>
      <color theme="1"/>
      <name val="Arial Narrow"/>
      <family val="2"/>
    </font>
    <font>
      <sz val="10"/>
      <color theme="1"/>
      <name val="Arial Rounded MT Bold"/>
      <family val="2"/>
    </font>
    <font>
      <sz val="11"/>
      <color theme="1"/>
      <name val="Arial Rounded MT Bold"/>
      <family val="2"/>
    </font>
    <font>
      <u/>
      <sz val="10"/>
      <color theme="1"/>
      <name val="Arial Rounded MT Bold"/>
      <family val="2"/>
    </font>
    <font>
      <strike/>
      <sz val="11"/>
      <color theme="1"/>
      <name val="Calibri"/>
      <family val="2"/>
      <scheme val="minor"/>
    </font>
    <font>
      <strike/>
      <sz val="8"/>
      <color theme="1"/>
      <name val="Calibri"/>
      <family val="2"/>
      <scheme val="minor"/>
    </font>
    <font>
      <u/>
      <sz val="11"/>
      <color theme="1"/>
      <name val="Calibri"/>
      <family val="2"/>
      <scheme val="minor"/>
    </font>
    <font>
      <b/>
      <u/>
      <sz val="11"/>
      <color theme="1"/>
      <name val="Calibri"/>
      <family val="2"/>
      <scheme val="minor"/>
    </font>
    <font>
      <sz val="10"/>
      <color theme="1"/>
      <name val="Arial"/>
      <family val="2"/>
    </font>
    <font>
      <sz val="10"/>
      <color theme="1"/>
      <name val="Arial Narrow"/>
      <family val="2"/>
    </font>
    <font>
      <sz val="12"/>
      <color theme="1"/>
      <name val="Arial"/>
      <family val="2"/>
    </font>
    <font>
      <sz val="11"/>
      <color theme="1"/>
      <name val="Arial"/>
      <family val="2"/>
    </font>
    <font>
      <u/>
      <sz val="10"/>
      <color theme="1"/>
      <name val="Arial"/>
      <family val="2"/>
    </font>
    <font>
      <b/>
      <sz val="10"/>
      <color theme="1"/>
      <name val="Arial"/>
      <family val="2"/>
    </font>
    <font>
      <sz val="9"/>
      <color theme="1"/>
      <name val="Arial"/>
      <family val="2"/>
    </font>
    <font>
      <b/>
      <sz val="10"/>
      <color theme="1"/>
      <name val="Calibri"/>
      <family val="2"/>
      <scheme val="minor"/>
    </font>
    <font>
      <u/>
      <sz val="10"/>
      <color theme="1"/>
      <name val="Calibri"/>
      <family val="2"/>
      <scheme val="minor"/>
    </font>
    <font>
      <sz val="11"/>
      <color theme="1"/>
      <name val="Arial Narrow"/>
      <family val="2"/>
    </font>
    <font>
      <sz val="9"/>
      <color theme="1"/>
      <name val="Arial Narrow"/>
      <family val="2"/>
    </font>
    <font>
      <b/>
      <sz val="12"/>
      <color theme="1"/>
      <name val="Arial Narrow"/>
      <family val="2"/>
    </font>
    <font>
      <strike/>
      <sz val="10"/>
      <color theme="1"/>
      <name val="Arial Narrow"/>
      <family val="2"/>
    </font>
    <font>
      <sz val="10"/>
      <color rgb="FFFF0000"/>
      <name val="Arial Narrow"/>
      <family val="2"/>
    </font>
    <font>
      <b/>
      <sz val="10"/>
      <color theme="1"/>
      <name val="Arial Narrow"/>
      <family val="2"/>
    </font>
    <font>
      <b/>
      <u/>
      <sz val="10"/>
      <color theme="1"/>
      <name val="Arial Narrow"/>
      <family val="2"/>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s>
  <cellStyleXfs count="2">
    <xf numFmtId="0" fontId="0" fillId="0" borderId="0"/>
    <xf numFmtId="43" fontId="1" fillId="0" borderId="0" applyFont="0" applyFill="0" applyBorder="0" applyAlignment="0" applyProtection="0"/>
  </cellStyleXfs>
  <cellXfs count="301">
    <xf numFmtId="0" fontId="0" fillId="0" borderId="0" xfId="0"/>
    <xf numFmtId="0" fontId="2" fillId="0" borderId="0" xfId="0" applyFont="1"/>
    <xf numFmtId="0" fontId="3" fillId="0" borderId="0" xfId="0" applyFont="1"/>
    <xf numFmtId="0" fontId="3" fillId="0" borderId="0" xfId="0" applyFont="1" applyAlignment="1">
      <alignment horizontal="center"/>
    </xf>
    <xf numFmtId="0" fontId="3" fillId="0" borderId="5" xfId="0" applyFont="1" applyBorder="1"/>
    <xf numFmtId="0" fontId="3" fillId="0" borderId="14" xfId="0" applyFont="1" applyBorder="1"/>
    <xf numFmtId="0" fontId="3" fillId="0" borderId="13" xfId="0" applyFont="1" applyBorder="1"/>
    <xf numFmtId="0" fontId="3" fillId="0" borderId="0" xfId="0" applyFont="1" applyBorder="1"/>
    <xf numFmtId="0" fontId="3" fillId="0" borderId="6" xfId="0" applyFont="1" applyBorder="1"/>
    <xf numFmtId="0" fontId="3" fillId="0" borderId="12" xfId="0" applyFont="1" applyBorder="1"/>
    <xf numFmtId="0" fontId="3" fillId="0" borderId="11" xfId="0" applyFont="1" applyBorder="1"/>
    <xf numFmtId="0" fontId="3" fillId="0" borderId="0" xfId="0" applyFont="1" applyBorder="1" applyAlignment="1">
      <alignment horizontal="center"/>
    </xf>
    <xf numFmtId="0" fontId="3" fillId="0" borderId="14" xfId="0" applyFont="1" applyBorder="1" applyAlignment="1">
      <alignment horizontal="center"/>
    </xf>
    <xf numFmtId="0" fontId="3" fillId="0" borderId="11" xfId="0" applyFont="1" applyBorder="1" applyAlignment="1">
      <alignment horizontal="center"/>
    </xf>
    <xf numFmtId="0" fontId="3" fillId="0" borderId="6" xfId="0" applyFont="1" applyBorder="1" applyAlignment="1">
      <alignment horizontal="center"/>
    </xf>
    <xf numFmtId="3" fontId="3" fillId="0" borderId="0" xfId="0" applyNumberFormat="1" applyFont="1" applyBorder="1"/>
    <xf numFmtId="3" fontId="3" fillId="0" borderId="14" xfId="0" applyNumberFormat="1" applyFont="1" applyBorder="1"/>
    <xf numFmtId="3" fontId="3" fillId="0" borderId="13" xfId="0" applyNumberFormat="1" applyFont="1" applyBorder="1"/>
    <xf numFmtId="0" fontId="5" fillId="0" borderId="0" xfId="0" applyFont="1" applyAlignment="1">
      <alignment vertical="center"/>
    </xf>
    <xf numFmtId="0" fontId="5" fillId="0" borderId="0" xfId="0" applyFont="1"/>
    <xf numFmtId="43" fontId="2" fillId="0" borderId="0" xfId="1" applyFont="1"/>
    <xf numFmtId="0" fontId="6" fillId="0" borderId="0" xfId="0" applyFont="1" applyAlignment="1">
      <alignment horizontal="center"/>
    </xf>
    <xf numFmtId="0" fontId="4" fillId="2" borderId="5" xfId="0" applyFont="1" applyFill="1" applyBorder="1" applyAlignment="1">
      <alignment horizontal="center"/>
    </xf>
    <xf numFmtId="0" fontId="4" fillId="2" borderId="5" xfId="0" applyFont="1" applyFill="1" applyBorder="1"/>
    <xf numFmtId="0" fontId="4" fillId="2" borderId="6" xfId="0" applyFont="1" applyFill="1" applyBorder="1" applyAlignment="1">
      <alignment horizontal="center"/>
    </xf>
    <xf numFmtId="0" fontId="11" fillId="2" borderId="1" xfId="0" applyFont="1" applyFill="1" applyBorder="1" applyAlignment="1">
      <alignment horizontal="center"/>
    </xf>
    <xf numFmtId="0" fontId="5" fillId="3" borderId="5" xfId="0" applyFont="1" applyFill="1" applyBorder="1"/>
    <xf numFmtId="0" fontId="5" fillId="3" borderId="8" xfId="0" applyFont="1" applyFill="1" applyBorder="1"/>
    <xf numFmtId="0" fontId="5" fillId="3" borderId="9" xfId="0" applyFont="1" applyFill="1" applyBorder="1"/>
    <xf numFmtId="0" fontId="5" fillId="3" borderId="6" xfId="0" applyFont="1" applyFill="1" applyBorder="1"/>
    <xf numFmtId="0" fontId="5" fillId="3" borderId="11" xfId="0" applyFont="1" applyFill="1" applyBorder="1"/>
    <xf numFmtId="0" fontId="5" fillId="3" borderId="12" xfId="0" applyFont="1" applyFill="1" applyBorder="1"/>
    <xf numFmtId="0" fontId="5" fillId="0" borderId="5" xfId="0" applyFont="1" applyFill="1" applyBorder="1"/>
    <xf numFmtId="0" fontId="4" fillId="3" borderId="1" xfId="0" applyFont="1" applyFill="1" applyBorder="1" applyAlignment="1">
      <alignment vertical="center"/>
    </xf>
    <xf numFmtId="0" fontId="4" fillId="3" borderId="1" xfId="0" applyFont="1" applyFill="1" applyBorder="1" applyAlignment="1">
      <alignment horizontal="center" vertical="center"/>
    </xf>
    <xf numFmtId="3" fontId="4" fillId="3" borderId="1" xfId="0" applyNumberFormat="1" applyFont="1" applyFill="1" applyBorder="1" applyAlignment="1">
      <alignment vertical="center"/>
    </xf>
    <xf numFmtId="41" fontId="4" fillId="3" borderId="1" xfId="0" applyNumberFormat="1" applyFont="1" applyFill="1" applyBorder="1" applyAlignment="1">
      <alignment vertical="center"/>
    </xf>
    <xf numFmtId="0" fontId="4" fillId="3" borderId="15" xfId="0" applyFont="1" applyFill="1" applyBorder="1" applyAlignment="1">
      <alignment vertical="center"/>
    </xf>
    <xf numFmtId="0" fontId="4" fillId="3" borderId="16" xfId="0" applyFont="1" applyFill="1" applyBorder="1" applyAlignment="1">
      <alignment vertical="center"/>
    </xf>
    <xf numFmtId="0" fontId="4" fillId="3" borderId="17" xfId="0" applyFont="1" applyFill="1" applyBorder="1" applyAlignment="1">
      <alignment vertical="center"/>
    </xf>
    <xf numFmtId="0" fontId="4" fillId="3" borderId="17" xfId="0" applyFont="1" applyFill="1" applyBorder="1" applyAlignment="1">
      <alignment horizontal="center" vertical="center"/>
    </xf>
    <xf numFmtId="0" fontId="4" fillId="3" borderId="15" xfId="0" applyFont="1" applyFill="1" applyBorder="1" applyAlignment="1">
      <alignment horizontal="center" vertical="center"/>
    </xf>
    <xf numFmtId="41" fontId="4" fillId="3" borderId="17" xfId="0" applyNumberFormat="1" applyFont="1" applyFill="1" applyBorder="1" applyAlignment="1">
      <alignment vertical="center"/>
    </xf>
    <xf numFmtId="41" fontId="4" fillId="3" borderId="19" xfId="0" applyNumberFormat="1" applyFont="1" applyFill="1" applyBorder="1" applyAlignment="1">
      <alignment vertical="center"/>
    </xf>
    <xf numFmtId="41" fontId="4" fillId="3" borderId="18" xfId="0" applyNumberFormat="1" applyFont="1" applyFill="1" applyBorder="1" applyAlignment="1">
      <alignment vertical="center"/>
    </xf>
    <xf numFmtId="0" fontId="4" fillId="4" borderId="1" xfId="0" applyFont="1" applyFill="1" applyBorder="1"/>
    <xf numFmtId="0" fontId="4" fillId="4" borderId="4" xfId="0" applyFont="1" applyFill="1" applyBorder="1"/>
    <xf numFmtId="0" fontId="4" fillId="4" borderId="3" xfId="0" applyFont="1" applyFill="1" applyBorder="1"/>
    <xf numFmtId="0" fontId="4" fillId="4" borderId="3" xfId="0" applyFont="1" applyFill="1" applyBorder="1" applyAlignment="1">
      <alignment horizontal="center"/>
    </xf>
    <xf numFmtId="0" fontId="4" fillId="4" borderId="1" xfId="0" applyFont="1" applyFill="1" applyBorder="1" applyAlignment="1">
      <alignment horizontal="center"/>
    </xf>
    <xf numFmtId="3" fontId="4" fillId="4" borderId="1" xfId="0" applyNumberFormat="1" applyFont="1" applyFill="1" applyBorder="1"/>
    <xf numFmtId="0" fontId="4" fillId="4" borderId="1" xfId="0" applyFont="1" applyFill="1" applyBorder="1" applyAlignment="1">
      <alignment vertical="center"/>
    </xf>
    <xf numFmtId="0" fontId="4" fillId="4" borderId="4" xfId="0" applyFont="1" applyFill="1" applyBorder="1" applyAlignment="1">
      <alignment vertical="center"/>
    </xf>
    <xf numFmtId="0" fontId="4" fillId="4" borderId="3" xfId="0" applyFont="1" applyFill="1" applyBorder="1" applyAlignment="1">
      <alignment vertical="center"/>
    </xf>
    <xf numFmtId="0" fontId="4" fillId="4" borderId="3" xfId="0" applyFont="1" applyFill="1" applyBorder="1" applyAlignment="1">
      <alignment horizontal="center" vertical="center"/>
    </xf>
    <xf numFmtId="0" fontId="4" fillId="4" borderId="1" xfId="0" applyFont="1" applyFill="1" applyBorder="1" applyAlignment="1">
      <alignment horizontal="center" vertical="center"/>
    </xf>
    <xf numFmtId="3" fontId="4" fillId="4" borderId="1" xfId="0" applyNumberFormat="1" applyFont="1" applyFill="1" applyBorder="1" applyAlignment="1">
      <alignment vertical="center"/>
    </xf>
    <xf numFmtId="3" fontId="4" fillId="4" borderId="3" xfId="0" applyNumberFormat="1" applyFont="1" applyFill="1" applyBorder="1" applyAlignment="1">
      <alignment vertical="center"/>
    </xf>
    <xf numFmtId="3" fontId="4" fillId="4" borderId="4" xfId="0" applyNumberFormat="1" applyFont="1" applyFill="1" applyBorder="1" applyAlignment="1">
      <alignment vertical="center"/>
    </xf>
    <xf numFmtId="0" fontId="5" fillId="0" borderId="7" xfId="0" applyFont="1" applyFill="1" applyBorder="1"/>
    <xf numFmtId="0" fontId="3" fillId="0" borderId="20" xfId="0" applyFont="1" applyBorder="1"/>
    <xf numFmtId="0" fontId="3" fillId="0" borderId="3" xfId="0" applyFont="1" applyBorder="1"/>
    <xf numFmtId="0" fontId="3" fillId="0" borderId="3" xfId="0" applyFont="1" applyBorder="1" applyAlignment="1">
      <alignment horizontal="center"/>
    </xf>
    <xf numFmtId="0" fontId="5" fillId="0" borderId="0" xfId="0" applyFont="1" applyBorder="1"/>
    <xf numFmtId="0" fontId="12" fillId="0" borderId="0" xfId="0" applyFont="1"/>
    <xf numFmtId="0" fontId="12" fillId="0" borderId="0" xfId="0" applyFont="1" applyAlignment="1">
      <alignment horizontal="center"/>
    </xf>
    <xf numFmtId="0" fontId="14" fillId="0" borderId="0" xfId="0" applyFont="1"/>
    <xf numFmtId="0" fontId="14" fillId="0" borderId="0" xfId="0" applyFont="1" applyAlignment="1">
      <alignment horizontal="center"/>
    </xf>
    <xf numFmtId="0" fontId="12" fillId="0" borderId="0" xfId="0" applyFont="1" applyBorder="1"/>
    <xf numFmtId="0" fontId="12" fillId="0" borderId="0" xfId="0" applyFont="1" applyAlignment="1">
      <alignment horizontal="right"/>
    </xf>
    <xf numFmtId="0" fontId="7" fillId="0" borderId="0" xfId="0" applyFont="1" applyAlignment="1">
      <alignment horizontal="center"/>
    </xf>
    <xf numFmtId="43" fontId="0" fillId="0" borderId="0" xfId="1" applyFont="1"/>
    <xf numFmtId="0" fontId="2" fillId="0" borderId="5" xfId="0" applyFont="1" applyBorder="1" applyAlignment="1">
      <alignment horizontal="center"/>
    </xf>
    <xf numFmtId="41" fontId="7" fillId="0" borderId="14" xfId="0" applyNumberFormat="1" applyFont="1" applyBorder="1" applyAlignment="1">
      <alignment horizontal="center"/>
    </xf>
    <xf numFmtId="41" fontId="7" fillId="0" borderId="0" xfId="0" applyNumberFormat="1" applyFont="1" applyAlignment="1">
      <alignment horizontal="center"/>
    </xf>
    <xf numFmtId="0" fontId="0" fillId="0" borderId="0" xfId="0" applyFont="1"/>
    <xf numFmtId="0" fontId="17" fillId="0" borderId="0" xfId="0" applyFont="1"/>
    <xf numFmtId="41" fontId="2" fillId="0" borderId="14" xfId="0" applyNumberFormat="1" applyFont="1" applyBorder="1"/>
    <xf numFmtId="41" fontId="7" fillId="0" borderId="19" xfId="0" applyNumberFormat="1" applyFont="1" applyBorder="1" applyAlignment="1">
      <alignment horizontal="center"/>
    </xf>
    <xf numFmtId="41" fontId="7" fillId="0" borderId="21" xfId="0" applyNumberFormat="1" applyFont="1" applyBorder="1" applyAlignment="1">
      <alignment horizontal="center"/>
    </xf>
    <xf numFmtId="0" fontId="17" fillId="0" borderId="0" xfId="0" applyFont="1" applyAlignment="1">
      <alignment horizontal="center"/>
    </xf>
    <xf numFmtId="3" fontId="0" fillId="0" borderId="0" xfId="1" applyNumberFormat="1" applyFont="1"/>
    <xf numFmtId="41" fontId="0" fillId="0" borderId="0" xfId="1" applyNumberFormat="1" applyFont="1"/>
    <xf numFmtId="0" fontId="0" fillId="0" borderId="21" xfId="0" applyBorder="1" applyAlignment="1">
      <alignment horizontal="center"/>
    </xf>
    <xf numFmtId="3" fontId="0" fillId="0" borderId="21" xfId="1" applyNumberFormat="1" applyFont="1" applyBorder="1"/>
    <xf numFmtId="0" fontId="18" fillId="0" borderId="0" xfId="0" applyFont="1"/>
    <xf numFmtId="0" fontId="20" fillId="0" borderId="0" xfId="0" applyFont="1"/>
    <xf numFmtId="0" fontId="21" fillId="0" borderId="0" xfId="0" applyFont="1" applyAlignment="1">
      <alignment horizontal="center"/>
    </xf>
    <xf numFmtId="0" fontId="20" fillId="0" borderId="0" xfId="0" applyFont="1" applyAlignment="1">
      <alignment horizontal="center"/>
    </xf>
    <xf numFmtId="0" fontId="20" fillId="0" borderId="5" xfId="0" applyFont="1" applyBorder="1"/>
    <xf numFmtId="0" fontId="20" fillId="0" borderId="5" xfId="0" applyFont="1" applyBorder="1" applyAlignment="1">
      <alignment horizontal="center"/>
    </xf>
    <xf numFmtId="0" fontId="19" fillId="0" borderId="14" xfId="0" applyFont="1" applyBorder="1" applyAlignment="1">
      <alignment horizontal="center"/>
    </xf>
    <xf numFmtId="0" fontId="20" fillId="0" borderId="6" xfId="0" applyFont="1" applyBorder="1"/>
    <xf numFmtId="0" fontId="20" fillId="0" borderId="6" xfId="0" applyFont="1" applyBorder="1" applyAlignment="1">
      <alignment horizontal="center"/>
    </xf>
    <xf numFmtId="0" fontId="19" fillId="0" borderId="1" xfId="0" applyFont="1" applyBorder="1" applyAlignment="1">
      <alignment horizontal="center" vertical="center"/>
    </xf>
    <xf numFmtId="0" fontId="19" fillId="0" borderId="1" xfId="0" applyFont="1" applyBorder="1" applyAlignment="1">
      <alignment vertical="center"/>
    </xf>
    <xf numFmtId="43" fontId="19" fillId="0" borderId="1" xfId="1" applyFont="1" applyBorder="1" applyAlignment="1">
      <alignment vertical="center"/>
    </xf>
    <xf numFmtId="0" fontId="19" fillId="0" borderId="0" xfId="0" applyFont="1"/>
    <xf numFmtId="0" fontId="23" fillId="0" borderId="1" xfId="0" applyFont="1" applyBorder="1" applyAlignment="1">
      <alignment horizontal="center" vertical="center"/>
    </xf>
    <xf numFmtId="0" fontId="24" fillId="0" borderId="19" xfId="0" applyFont="1" applyBorder="1" applyAlignment="1">
      <alignment vertical="center"/>
    </xf>
    <xf numFmtId="43" fontId="24" fillId="0" borderId="19" xfId="0" applyNumberFormat="1" applyFont="1" applyBorder="1" applyAlignment="1">
      <alignment vertical="center"/>
    </xf>
    <xf numFmtId="0" fontId="19" fillId="0" borderId="0" xfId="0" applyFont="1" applyAlignment="1">
      <alignment vertical="center"/>
    </xf>
    <xf numFmtId="0" fontId="25" fillId="0" borderId="0" xfId="0" applyFont="1"/>
    <xf numFmtId="43" fontId="25" fillId="0" borderId="0" xfId="1" applyFont="1"/>
    <xf numFmtId="0" fontId="12" fillId="0" borderId="0" xfId="0" applyFont="1" applyAlignment="1">
      <alignment vertical="center"/>
    </xf>
    <xf numFmtId="0" fontId="14" fillId="0" borderId="0" xfId="0" applyFont="1" applyAlignment="1">
      <alignment vertical="center"/>
    </xf>
    <xf numFmtId="41" fontId="7" fillId="0" borderId="0" xfId="0" applyNumberFormat="1" applyFont="1" applyBorder="1" applyAlignment="1">
      <alignment horizontal="center"/>
    </xf>
    <xf numFmtId="0" fontId="7" fillId="0" borderId="1" xfId="0" applyFont="1" applyBorder="1" applyAlignment="1">
      <alignment horizontal="center"/>
    </xf>
    <xf numFmtId="0" fontId="7" fillId="0" borderId="11" xfId="0" applyFont="1" applyBorder="1" applyAlignment="1">
      <alignment horizontal="center"/>
    </xf>
    <xf numFmtId="0" fontId="2" fillId="0" borderId="6" xfId="0" applyFont="1" applyFill="1" applyBorder="1" applyAlignment="1">
      <alignment horizontal="center" vertical="top"/>
    </xf>
    <xf numFmtId="41" fontId="0" fillId="0" borderId="14" xfId="0" applyNumberFormat="1" applyFont="1" applyBorder="1"/>
    <xf numFmtId="41" fontId="7" fillId="0" borderId="0" xfId="0" applyNumberFormat="1" applyFont="1" applyBorder="1" applyAlignment="1"/>
    <xf numFmtId="0" fontId="3" fillId="0" borderId="20" xfId="0" applyFont="1" applyBorder="1" applyAlignment="1">
      <alignment horizontal="center"/>
    </xf>
    <xf numFmtId="0" fontId="7" fillId="0" borderId="0" xfId="0" applyFont="1" applyAlignment="1">
      <alignment horizontal="center" vertical="center"/>
    </xf>
    <xf numFmtId="0" fontId="7" fillId="0" borderId="0" xfId="0" quotePrefix="1" applyFont="1" applyAlignment="1">
      <alignment horizontal="center" vertical="center"/>
    </xf>
    <xf numFmtId="0" fontId="6" fillId="0" borderId="0" xfId="0" applyFont="1" applyAlignment="1">
      <alignment horizontal="center"/>
    </xf>
    <xf numFmtId="0" fontId="8" fillId="0" borderId="0" xfId="0" applyFont="1"/>
    <xf numFmtId="0" fontId="8" fillId="0" borderId="1" xfId="0" applyFont="1" applyBorder="1" applyAlignment="1">
      <alignment horizontal="center" vertical="center"/>
    </xf>
    <xf numFmtId="0" fontId="8" fillId="0" borderId="5" xfId="0" applyFont="1" applyBorder="1"/>
    <xf numFmtId="0" fontId="8" fillId="0" borderId="5" xfId="0" applyFont="1" applyBorder="1" applyAlignment="1">
      <alignment wrapText="1"/>
    </xf>
    <xf numFmtId="43" fontId="8" fillId="0" borderId="5" xfId="1" applyFont="1" applyBorder="1" applyAlignment="1">
      <alignment horizontal="center" vertical="center"/>
    </xf>
    <xf numFmtId="41" fontId="8" fillId="0" borderId="5" xfId="0" applyNumberFormat="1" applyFont="1" applyBorder="1" applyAlignment="1">
      <alignment horizontal="center" vertical="center"/>
    </xf>
    <xf numFmtId="41" fontId="8" fillId="0" borderId="0" xfId="0" applyNumberFormat="1" applyFont="1"/>
    <xf numFmtId="0" fontId="8" fillId="0" borderId="14" xfId="0" applyFont="1" applyBorder="1"/>
    <xf numFmtId="0" fontId="8" fillId="0" borderId="14" xfId="0" applyFont="1" applyBorder="1" applyAlignment="1">
      <alignment wrapText="1"/>
    </xf>
    <xf numFmtId="43" fontId="8" fillId="0" borderId="14" xfId="1" applyFont="1" applyBorder="1" applyAlignment="1">
      <alignment horizontal="center" vertical="center"/>
    </xf>
    <xf numFmtId="41" fontId="8" fillId="0" borderId="14" xfId="0" applyNumberFormat="1" applyFont="1" applyBorder="1" applyAlignment="1">
      <alignment horizontal="center" vertical="center"/>
    </xf>
    <xf numFmtId="41" fontId="8" fillId="0" borderId="5" xfId="0" applyNumberFormat="1" applyFont="1" applyBorder="1" applyAlignment="1">
      <alignment vertical="center"/>
    </xf>
    <xf numFmtId="41" fontId="8" fillId="0" borderId="14" xfId="0" applyNumberFormat="1" applyFont="1" applyBorder="1" applyAlignment="1">
      <alignment vertical="center"/>
    </xf>
    <xf numFmtId="0" fontId="8" fillId="0" borderId="6" xfId="0" applyFont="1" applyBorder="1"/>
    <xf numFmtId="0" fontId="8" fillId="0" borderId="6" xfId="0" applyFont="1" applyBorder="1" applyAlignment="1">
      <alignment wrapText="1"/>
    </xf>
    <xf numFmtId="41" fontId="8" fillId="0" borderId="6" xfId="0" applyNumberFormat="1" applyFont="1" applyBorder="1" applyAlignment="1">
      <alignment vertical="center"/>
    </xf>
    <xf numFmtId="41" fontId="8" fillId="0" borderId="6" xfId="0" applyNumberFormat="1" applyFont="1" applyBorder="1" applyAlignment="1">
      <alignment horizontal="center" vertical="center"/>
    </xf>
    <xf numFmtId="0" fontId="8" fillId="0" borderId="0" xfId="0" applyFont="1" applyBorder="1"/>
    <xf numFmtId="0" fontId="8" fillId="0" borderId="0" xfId="0" applyFont="1" applyBorder="1" applyAlignment="1">
      <alignment wrapText="1"/>
    </xf>
    <xf numFmtId="41" fontId="8" fillId="0" borderId="0" xfId="0" applyNumberFormat="1" applyFont="1" applyBorder="1" applyAlignment="1">
      <alignment vertical="center"/>
    </xf>
    <xf numFmtId="41" fontId="8" fillId="0" borderId="0" xfId="0" applyNumberFormat="1" applyFont="1" applyBorder="1" applyAlignment="1">
      <alignment horizontal="center" vertical="center"/>
    </xf>
    <xf numFmtId="41" fontId="7" fillId="0" borderId="5" xfId="0" applyNumberFormat="1" applyFont="1" applyBorder="1" applyAlignment="1">
      <alignment horizontal="center" vertical="center"/>
    </xf>
    <xf numFmtId="41" fontId="7" fillId="0" borderId="14" xfId="0" applyNumberFormat="1" applyFont="1" applyBorder="1" applyAlignment="1">
      <alignment horizontal="center" vertical="center"/>
    </xf>
    <xf numFmtId="41" fontId="7" fillId="0" borderId="6" xfId="0" applyNumberFormat="1" applyFont="1" applyBorder="1" applyAlignment="1">
      <alignment horizontal="center" vertical="center"/>
    </xf>
    <xf numFmtId="0" fontId="8" fillId="0" borderId="5" xfId="0" applyFont="1" applyBorder="1" applyAlignment="1">
      <alignment vertical="center" wrapText="1"/>
    </xf>
    <xf numFmtId="0" fontId="8" fillId="0" borderId="14" xfId="0" applyFont="1" applyBorder="1" applyAlignment="1">
      <alignment vertical="center"/>
    </xf>
    <xf numFmtId="0" fontId="8" fillId="0" borderId="6" xfId="0" applyFont="1" applyBorder="1" applyAlignment="1">
      <alignment vertical="center"/>
    </xf>
    <xf numFmtId="0" fontId="8" fillId="0" borderId="14" xfId="0" applyFont="1" applyBorder="1" applyAlignment="1">
      <alignment vertical="center" wrapText="1"/>
    </xf>
    <xf numFmtId="0" fontId="8" fillId="0" borderId="5" xfId="0" applyFont="1" applyBorder="1" applyAlignment="1">
      <alignment vertical="center"/>
    </xf>
    <xf numFmtId="0" fontId="8" fillId="0" borderId="23" xfId="0" applyFont="1" applyBorder="1"/>
    <xf numFmtId="0" fontId="8" fillId="0" borderId="23" xfId="0" applyFont="1" applyBorder="1" applyAlignment="1">
      <alignment vertical="center"/>
    </xf>
    <xf numFmtId="41" fontId="8" fillId="0" borderId="23" xfId="0" applyNumberFormat="1" applyFont="1" applyBorder="1" applyAlignment="1">
      <alignment vertical="center"/>
    </xf>
    <xf numFmtId="41" fontId="8" fillId="0" borderId="23" xfId="0" applyNumberFormat="1" applyFont="1" applyBorder="1" applyAlignment="1">
      <alignment horizontal="center" vertical="center"/>
    </xf>
    <xf numFmtId="41" fontId="7" fillId="0" borderId="23" xfId="0" applyNumberFormat="1" applyFont="1" applyBorder="1" applyAlignment="1">
      <alignment horizontal="center" vertical="center"/>
    </xf>
    <xf numFmtId="0" fontId="26" fillId="0" borderId="15" xfId="0" applyFont="1" applyBorder="1" applyAlignment="1">
      <alignment vertical="center"/>
    </xf>
    <xf numFmtId="0" fontId="26" fillId="0" borderId="15" xfId="0" applyFont="1" applyBorder="1" applyAlignment="1">
      <alignment horizontal="center" vertical="center"/>
    </xf>
    <xf numFmtId="41" fontId="26" fillId="0" borderId="15" xfId="0" applyNumberFormat="1" applyFont="1" applyBorder="1" applyAlignment="1">
      <alignment vertical="center"/>
    </xf>
    <xf numFmtId="0" fontId="26" fillId="0" borderId="0" xfId="0" applyFont="1" applyAlignment="1">
      <alignment vertical="center"/>
    </xf>
    <xf numFmtId="0" fontId="4" fillId="3" borderId="19" xfId="0" applyFont="1" applyFill="1" applyBorder="1" applyAlignment="1">
      <alignment vertical="center"/>
    </xf>
    <xf numFmtId="0" fontId="4" fillId="3" borderId="19" xfId="0" applyFont="1" applyFill="1" applyBorder="1" applyAlignment="1">
      <alignment horizontal="center" vertical="center"/>
    </xf>
    <xf numFmtId="3" fontId="4" fillId="3" borderId="19" xfId="0" applyNumberFormat="1" applyFont="1" applyFill="1" applyBorder="1" applyAlignment="1">
      <alignment vertical="center"/>
    </xf>
    <xf numFmtId="0" fontId="0" fillId="0" borderId="20" xfId="0" applyBorder="1"/>
    <xf numFmtId="0" fontId="0" fillId="0" borderId="0" xfId="0" applyBorder="1"/>
    <xf numFmtId="43" fontId="20" fillId="0" borderId="19" xfId="1" applyFont="1" applyBorder="1"/>
    <xf numFmtId="43" fontId="3" fillId="0" borderId="19" xfId="1" applyFont="1" applyBorder="1"/>
    <xf numFmtId="0" fontId="0" fillId="0" borderId="11" xfId="0" applyBorder="1"/>
    <xf numFmtId="0" fontId="0" fillId="0" borderId="21" xfId="0" applyBorder="1"/>
    <xf numFmtId="0" fontId="0" fillId="0" borderId="21" xfId="0" applyBorder="1" applyAlignment="1">
      <alignment horizontal="right"/>
    </xf>
    <xf numFmtId="0" fontId="6" fillId="0" borderId="24" xfId="0" applyFont="1" applyBorder="1" applyAlignment="1">
      <alignment horizontal="right"/>
    </xf>
    <xf numFmtId="3" fontId="2" fillId="0" borderId="0" xfId="0" applyNumberFormat="1" applyFont="1"/>
    <xf numFmtId="3" fontId="7" fillId="0" borderId="0" xfId="0" applyNumberFormat="1" applyFont="1" applyAlignment="1">
      <alignment horizontal="center"/>
    </xf>
    <xf numFmtId="3" fontId="0" fillId="0" borderId="0" xfId="1" applyNumberFormat="1" applyFont="1" applyBorder="1"/>
    <xf numFmtId="3" fontId="0" fillId="0" borderId="11" xfId="1" applyNumberFormat="1" applyFont="1" applyBorder="1"/>
    <xf numFmtId="3" fontId="6" fillId="0" borderId="19" xfId="1" applyNumberFormat="1" applyFont="1" applyBorder="1"/>
    <xf numFmtId="3" fontId="6" fillId="0" borderId="0" xfId="1" applyNumberFormat="1" applyFont="1" applyBorder="1"/>
    <xf numFmtId="3" fontId="2" fillId="0" borderId="0" xfId="1" applyNumberFormat="1" applyFont="1" applyAlignment="1">
      <alignment vertical="top"/>
    </xf>
    <xf numFmtId="3" fontId="6" fillId="0" borderId="25" xfId="1" applyNumberFormat="1" applyFont="1" applyBorder="1"/>
    <xf numFmtId="3" fontId="7" fillId="0" borderId="21" xfId="0" applyNumberFormat="1" applyFont="1" applyBorder="1" applyAlignment="1">
      <alignment horizontal="center"/>
    </xf>
    <xf numFmtId="41" fontId="7" fillId="0" borderId="7" xfId="0" applyNumberFormat="1" applyFont="1" applyBorder="1" applyAlignment="1">
      <alignment horizontal="center"/>
    </xf>
    <xf numFmtId="41" fontId="7" fillId="0" borderId="8" xfId="0" applyNumberFormat="1" applyFont="1" applyBorder="1" applyAlignment="1">
      <alignment horizontal="center"/>
    </xf>
    <xf numFmtId="41" fontId="7" fillId="0" borderId="20" xfId="0" applyNumberFormat="1" applyFont="1" applyBorder="1" applyAlignment="1">
      <alignment horizontal="center"/>
    </xf>
    <xf numFmtId="0" fontId="7" fillId="0" borderId="0" xfId="0" applyFont="1" applyBorder="1" applyAlignment="1">
      <alignment horizontal="center"/>
    </xf>
    <xf numFmtId="0" fontId="7" fillId="0" borderId="20" xfId="0" applyFont="1" applyBorder="1" applyAlignment="1">
      <alignment horizontal="center"/>
    </xf>
    <xf numFmtId="0" fontId="7" fillId="0" borderId="0" xfId="0" applyFont="1" applyBorder="1" applyAlignment="1"/>
    <xf numFmtId="3" fontId="7" fillId="0" borderId="20" xfId="0" applyNumberFormat="1" applyFont="1" applyBorder="1" applyAlignment="1">
      <alignment horizontal="center"/>
    </xf>
    <xf numFmtId="3" fontId="7" fillId="0" borderId="0" xfId="0" applyNumberFormat="1" applyFont="1" applyBorder="1" applyAlignment="1">
      <alignment horizontal="center"/>
    </xf>
    <xf numFmtId="3" fontId="7" fillId="0" borderId="20" xfId="1" applyNumberFormat="1" applyFont="1" applyBorder="1"/>
    <xf numFmtId="3" fontId="7" fillId="0" borderId="18" xfId="0" applyNumberFormat="1" applyFont="1" applyBorder="1" applyAlignment="1">
      <alignment horizontal="center"/>
    </xf>
    <xf numFmtId="41" fontId="7" fillId="0" borderId="5" xfId="0" applyNumberFormat="1" applyFont="1" applyBorder="1" applyAlignment="1">
      <alignment horizontal="center"/>
    </xf>
    <xf numFmtId="0" fontId="7" fillId="0" borderId="14" xfId="0" applyFont="1" applyBorder="1" applyAlignment="1">
      <alignment horizontal="center"/>
    </xf>
    <xf numFmtId="3" fontId="7" fillId="0" borderId="14" xfId="0" applyNumberFormat="1" applyFont="1" applyBorder="1" applyAlignment="1">
      <alignment horizontal="center"/>
    </xf>
    <xf numFmtId="3" fontId="7" fillId="0" borderId="19" xfId="0" applyNumberFormat="1" applyFont="1" applyBorder="1" applyAlignment="1">
      <alignment horizontal="center"/>
    </xf>
    <xf numFmtId="3" fontId="6" fillId="0" borderId="24" xfId="1" applyNumberFormat="1" applyFont="1" applyBorder="1"/>
    <xf numFmtId="3" fontId="6" fillId="0" borderId="27" xfId="1" applyNumberFormat="1" applyFont="1" applyBorder="1"/>
    <xf numFmtId="3" fontId="6" fillId="0" borderId="28" xfId="1" applyNumberFormat="1" applyFont="1" applyBorder="1"/>
    <xf numFmtId="0" fontId="28" fillId="0" borderId="0" xfId="0" applyFont="1"/>
    <xf numFmtId="3" fontId="28" fillId="0" borderId="0" xfId="0" applyNumberFormat="1" applyFont="1"/>
    <xf numFmtId="3" fontId="20" fillId="0" borderId="1" xfId="0" applyNumberFormat="1" applyFont="1" applyBorder="1" applyAlignment="1">
      <alignment horizontal="center"/>
    </xf>
    <xf numFmtId="0" fontId="2" fillId="0" borderId="20" xfId="0" applyFont="1" applyBorder="1"/>
    <xf numFmtId="0" fontId="2" fillId="0" borderId="14" xfId="0" applyFont="1" applyBorder="1"/>
    <xf numFmtId="3" fontId="3" fillId="0" borderId="14" xfId="0" applyNumberFormat="1" applyFont="1" applyBorder="1" applyAlignment="1">
      <alignment horizontal="center"/>
    </xf>
    <xf numFmtId="164" fontId="2" fillId="0" borderId="0" xfId="1" applyNumberFormat="1" applyFont="1"/>
    <xf numFmtId="164" fontId="2" fillId="0" borderId="0" xfId="0" applyNumberFormat="1" applyFont="1"/>
    <xf numFmtId="3" fontId="3" fillId="0" borderId="20" xfId="0" applyNumberFormat="1" applyFont="1" applyBorder="1"/>
    <xf numFmtId="3" fontId="3" fillId="0" borderId="10" xfId="0" applyNumberFormat="1" applyFont="1" applyBorder="1"/>
    <xf numFmtId="3" fontId="3" fillId="0" borderId="6" xfId="0" applyNumberFormat="1" applyFont="1" applyBorder="1"/>
    <xf numFmtId="3" fontId="3" fillId="0" borderId="2" xfId="0" applyNumberFormat="1" applyFont="1" applyBorder="1"/>
    <xf numFmtId="3" fontId="3" fillId="0" borderId="1" xfId="0" applyNumberFormat="1" applyFont="1" applyBorder="1"/>
    <xf numFmtId="0" fontId="3" fillId="0" borderId="1" xfId="0" applyFont="1" applyBorder="1"/>
    <xf numFmtId="41" fontId="3" fillId="0" borderId="2" xfId="0" applyNumberFormat="1" applyFont="1" applyBorder="1"/>
    <xf numFmtId="41" fontId="3" fillId="0" borderId="1" xfId="0" applyNumberFormat="1" applyFont="1" applyBorder="1"/>
    <xf numFmtId="0" fontId="4" fillId="0" borderId="0" xfId="0" applyFont="1" applyFill="1" applyBorder="1" applyAlignment="1">
      <alignment vertical="center"/>
    </xf>
    <xf numFmtId="0" fontId="4" fillId="0" borderId="0" xfId="0" applyFont="1" applyFill="1" applyBorder="1" applyAlignment="1">
      <alignment horizontal="center" vertical="center"/>
    </xf>
    <xf numFmtId="3" fontId="4" fillId="0" borderId="0" xfId="0" applyNumberFormat="1" applyFont="1" applyFill="1" applyBorder="1" applyAlignment="1">
      <alignment vertical="center"/>
    </xf>
    <xf numFmtId="0" fontId="5" fillId="0" borderId="0" xfId="0" applyFont="1" applyFill="1" applyBorder="1" applyAlignment="1">
      <alignment vertical="center"/>
    </xf>
    <xf numFmtId="0" fontId="2" fillId="0" borderId="0" xfId="0" applyFont="1" applyAlignment="1">
      <alignment vertical="center"/>
    </xf>
    <xf numFmtId="0" fontId="29" fillId="0" borderId="0" xfId="0" applyFont="1" applyAlignment="1">
      <alignment horizontal="center" vertical="center"/>
    </xf>
    <xf numFmtId="0" fontId="29" fillId="0" borderId="0" xfId="0" applyFont="1"/>
    <xf numFmtId="0" fontId="28" fillId="0" borderId="0" xfId="0" applyFont="1" applyAlignment="1">
      <alignment horizontal="left"/>
    </xf>
    <xf numFmtId="3" fontId="20" fillId="0" borderId="0" xfId="1" applyNumberFormat="1" applyFont="1" applyAlignment="1">
      <alignment horizontal="left"/>
    </xf>
    <xf numFmtId="3" fontId="28" fillId="0" borderId="0" xfId="1" applyNumberFormat="1" applyFont="1" applyAlignment="1">
      <alignment horizontal="left"/>
    </xf>
    <xf numFmtId="0" fontId="20" fillId="0" borderId="0" xfId="0" applyFont="1" applyAlignment="1">
      <alignment horizontal="center" vertical="center"/>
    </xf>
    <xf numFmtId="3" fontId="20" fillId="0" borderId="0" xfId="1" applyNumberFormat="1" applyFont="1" applyAlignment="1">
      <alignment horizontal="center"/>
    </xf>
    <xf numFmtId="3" fontId="20" fillId="0" borderId="4" xfId="0" applyNumberFormat="1" applyFont="1" applyBorder="1" applyAlignment="1">
      <alignment horizontal="center"/>
    </xf>
    <xf numFmtId="0" fontId="20" fillId="0" borderId="0" xfId="0" quotePrefix="1" applyFont="1" applyAlignment="1">
      <alignment horizontal="center" vertical="center"/>
    </xf>
    <xf numFmtId="3" fontId="20" fillId="0" borderId="0" xfId="1" applyNumberFormat="1" applyFont="1"/>
    <xf numFmtId="3" fontId="20" fillId="0" borderId="29" xfId="1" applyNumberFormat="1" applyFont="1" applyBorder="1"/>
    <xf numFmtId="3" fontId="20" fillId="0" borderId="0" xfId="0" applyNumberFormat="1" applyFont="1"/>
    <xf numFmtId="3" fontId="20" fillId="0" borderId="5" xfId="0" applyNumberFormat="1" applyFont="1" applyBorder="1"/>
    <xf numFmtId="3" fontId="20" fillId="0" borderId="14" xfId="0" applyNumberFormat="1" applyFont="1" applyBorder="1"/>
    <xf numFmtId="3" fontId="20" fillId="0" borderId="0" xfId="1" applyNumberFormat="1" applyFont="1" applyBorder="1"/>
    <xf numFmtId="3" fontId="20" fillId="0" borderId="11" xfId="1" applyNumberFormat="1" applyFont="1" applyBorder="1"/>
    <xf numFmtId="0" fontId="32" fillId="0" borderId="2" xfId="0" applyFont="1" applyBorder="1"/>
    <xf numFmtId="0" fontId="32" fillId="0" borderId="3" xfId="0" applyFont="1" applyBorder="1"/>
    <xf numFmtId="3" fontId="32" fillId="0" borderId="3" xfId="1" applyNumberFormat="1" applyFont="1" applyBorder="1"/>
    <xf numFmtId="3" fontId="32" fillId="0" borderId="30" xfId="1" applyNumberFormat="1" applyFont="1" applyBorder="1"/>
    <xf numFmtId="3" fontId="32" fillId="0" borderId="29" xfId="1" applyNumberFormat="1" applyFont="1" applyBorder="1"/>
    <xf numFmtId="3" fontId="32" fillId="0" borderId="0" xfId="0" applyNumberFormat="1" applyFont="1"/>
    <xf numFmtId="3" fontId="32" fillId="0" borderId="14" xfId="0" applyNumberFormat="1" applyFont="1" applyBorder="1"/>
    <xf numFmtId="3" fontId="20" fillId="0" borderId="32" xfId="1" applyNumberFormat="1" applyFont="1" applyBorder="1"/>
    <xf numFmtId="3" fontId="20" fillId="0" borderId="0" xfId="0" applyNumberFormat="1" applyFont="1" applyBorder="1"/>
    <xf numFmtId="0" fontId="33" fillId="0" borderId="2" xfId="0" applyFont="1" applyBorder="1" applyAlignment="1">
      <alignment horizontal="center" vertical="center"/>
    </xf>
    <xf numFmtId="0" fontId="33" fillId="0" borderId="3" xfId="0" applyFont="1" applyBorder="1"/>
    <xf numFmtId="0" fontId="33" fillId="0" borderId="3" xfId="0" applyFont="1" applyBorder="1" applyAlignment="1">
      <alignment horizontal="right"/>
    </xf>
    <xf numFmtId="3" fontId="33" fillId="0" borderId="31" xfId="1" applyNumberFormat="1" applyFont="1" applyBorder="1"/>
    <xf numFmtId="3" fontId="33" fillId="0" borderId="0" xfId="0" applyNumberFormat="1" applyFont="1"/>
    <xf numFmtId="0" fontId="33" fillId="0" borderId="0" xfId="0" applyFont="1"/>
    <xf numFmtId="0" fontId="34" fillId="0" borderId="0" xfId="0" applyFont="1"/>
    <xf numFmtId="3" fontId="20" fillId="0" borderId="13" xfId="0" applyNumberFormat="1" applyFont="1" applyBorder="1"/>
    <xf numFmtId="3" fontId="20" fillId="0" borderId="0" xfId="1" applyNumberFormat="1" applyFont="1" applyAlignment="1">
      <alignment vertical="top"/>
    </xf>
    <xf numFmtId="0" fontId="20" fillId="0" borderId="0" xfId="0" applyFont="1" applyBorder="1"/>
    <xf numFmtId="0" fontId="20" fillId="0" borderId="2" xfId="0" applyFont="1" applyBorder="1"/>
    <xf numFmtId="0" fontId="20" fillId="0" borderId="3" xfId="0" applyFont="1" applyBorder="1" applyAlignment="1">
      <alignment horizontal="right"/>
    </xf>
    <xf numFmtId="3" fontId="20" fillId="0" borderId="3" xfId="1" applyNumberFormat="1" applyFont="1" applyBorder="1"/>
    <xf numFmtId="3" fontId="20" fillId="0" borderId="30" xfId="1" applyNumberFormat="1" applyFont="1" applyBorder="1"/>
    <xf numFmtId="0" fontId="20" fillId="0" borderId="24" xfId="0" applyFont="1" applyBorder="1"/>
    <xf numFmtId="0" fontId="33" fillId="0" borderId="25" xfId="0" applyFont="1" applyBorder="1" applyAlignment="1">
      <alignment horizontal="right"/>
    </xf>
    <xf numFmtId="3" fontId="33" fillId="0" borderId="25" xfId="1" applyNumberFormat="1" applyFont="1" applyBorder="1"/>
    <xf numFmtId="3" fontId="33" fillId="0" borderId="26" xfId="1" applyNumberFormat="1" applyFont="1" applyBorder="1"/>
    <xf numFmtId="3" fontId="28" fillId="0" borderId="0" xfId="1" applyNumberFormat="1" applyFont="1"/>
    <xf numFmtId="3" fontId="3" fillId="0" borderId="5" xfId="0" applyNumberFormat="1" applyFont="1" applyBorder="1"/>
    <xf numFmtId="0" fontId="12" fillId="0" borderId="0" xfId="0" applyFont="1" applyAlignment="1">
      <alignment horizontal="center"/>
    </xf>
    <xf numFmtId="0" fontId="13" fillId="0" borderId="0" xfId="0" applyFont="1" applyAlignment="1">
      <alignment horizontal="center"/>
    </xf>
    <xf numFmtId="0" fontId="0" fillId="0" borderId="0" xfId="0" applyAlignment="1">
      <alignment horizontal="center"/>
    </xf>
    <xf numFmtId="0" fontId="10" fillId="0" borderId="0" xfId="0" applyFont="1" applyAlignment="1">
      <alignment horizontal="center"/>
    </xf>
    <xf numFmtId="0" fontId="7" fillId="0" borderId="1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3" fontId="28" fillId="0" borderId="2" xfId="0" applyNumberFormat="1" applyFont="1" applyBorder="1" applyAlignment="1">
      <alignment horizontal="center"/>
    </xf>
    <xf numFmtId="3" fontId="28" fillId="0" borderId="3" xfId="0" applyNumberFormat="1" applyFont="1" applyBorder="1" applyAlignment="1">
      <alignment horizontal="center"/>
    </xf>
    <xf numFmtId="3" fontId="28" fillId="0" borderId="4" xfId="0" applyNumberFormat="1" applyFont="1" applyBorder="1" applyAlignment="1">
      <alignment horizontal="center"/>
    </xf>
    <xf numFmtId="3" fontId="20" fillId="0" borderId="5" xfId="1" applyNumberFormat="1" applyFont="1" applyBorder="1" applyAlignment="1">
      <alignment horizontal="center" vertical="center"/>
    </xf>
    <xf numFmtId="3" fontId="20" fillId="0" borderId="6" xfId="1" applyNumberFormat="1" applyFont="1" applyBorder="1" applyAlignment="1">
      <alignment horizontal="center" vertical="center"/>
    </xf>
    <xf numFmtId="0" fontId="28" fillId="0" borderId="0" xfId="0" applyFont="1" applyAlignment="1">
      <alignment horizontal="left"/>
    </xf>
    <xf numFmtId="0" fontId="30" fillId="0" borderId="0" xfId="0" applyFont="1" applyAlignment="1">
      <alignment horizontal="left"/>
    </xf>
    <xf numFmtId="0" fontId="9" fillId="0" borderId="0" xfId="0" applyFont="1" applyAlignment="1">
      <alignment horizontal="center"/>
    </xf>
    <xf numFmtId="0" fontId="6" fillId="0" borderId="0" xfId="0" applyFont="1" applyAlignment="1">
      <alignment horizontal="center"/>
    </xf>
    <xf numFmtId="0" fontId="19"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4" fillId="0" borderId="18" xfId="0" applyFont="1" applyBorder="1" applyAlignment="1">
      <alignment horizontal="center" vertical="center"/>
    </xf>
    <xf numFmtId="0" fontId="24" fillId="0" borderId="22" xfId="0" applyFont="1" applyBorder="1" applyAlignment="1">
      <alignment horizontal="center" vertical="center"/>
    </xf>
    <xf numFmtId="0" fontId="4" fillId="3" borderId="10" xfId="0" applyFont="1" applyFill="1" applyBorder="1" applyAlignment="1">
      <alignment horizontal="left"/>
    </xf>
    <xf numFmtId="0" fontId="4" fillId="3" borderId="11" xfId="0" applyFont="1" applyFill="1" applyBorder="1" applyAlignment="1">
      <alignment horizontal="left"/>
    </xf>
    <xf numFmtId="0" fontId="4" fillId="3" borderId="12" xfId="0" applyFont="1" applyFill="1" applyBorder="1" applyAlignment="1">
      <alignment horizontal="left"/>
    </xf>
    <xf numFmtId="0" fontId="4" fillId="3" borderId="7" xfId="0" applyFont="1" applyFill="1" applyBorder="1" applyAlignment="1">
      <alignment horizontal="left"/>
    </xf>
    <xf numFmtId="0" fontId="4" fillId="3" borderId="8" xfId="0" applyFont="1" applyFill="1" applyBorder="1" applyAlignment="1">
      <alignment horizontal="left"/>
    </xf>
    <xf numFmtId="0" fontId="4" fillId="3" borderId="9" xfId="0" applyFont="1" applyFill="1" applyBorder="1" applyAlignment="1">
      <alignment horizontal="left"/>
    </xf>
    <xf numFmtId="0" fontId="8" fillId="0" borderId="0" xfId="0" applyFont="1" applyAlignment="1">
      <alignment horizontal="center"/>
    </xf>
    <xf numFmtId="0" fontId="0"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3" borderId="20" xfId="0" applyFont="1" applyFill="1" applyBorder="1" applyAlignment="1">
      <alignment horizontal="left"/>
    </xf>
    <xf numFmtId="0" fontId="4" fillId="3" borderId="0" xfId="0" applyFont="1" applyFill="1" applyBorder="1" applyAlignment="1">
      <alignment horizontal="left"/>
    </xf>
    <xf numFmtId="0" fontId="4" fillId="3" borderId="13" xfId="0" applyFont="1" applyFill="1" applyBorder="1" applyAlignment="1">
      <alignment horizontal="left"/>
    </xf>
    <xf numFmtId="0" fontId="4" fillId="2" borderId="9"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C45" sqref="C45"/>
    </sheetView>
  </sheetViews>
  <sheetFormatPr defaultRowHeight="12.75" x14ac:dyDescent="0.2"/>
  <cols>
    <col min="1" max="1" width="9" style="64" customWidth="1"/>
    <col min="2" max="2" width="38.5703125" style="64" customWidth="1"/>
    <col min="3" max="3" width="29.140625" style="64" customWidth="1"/>
    <col min="4" max="16384" width="9.140625" style="64"/>
  </cols>
  <sheetData>
    <row r="1" spans="1:3" x14ac:dyDescent="0.2">
      <c r="A1" s="257" t="s">
        <v>115</v>
      </c>
      <c r="B1" s="257"/>
      <c r="C1" s="257"/>
    </row>
    <row r="2" spans="1:3" ht="14.25" x14ac:dyDescent="0.2">
      <c r="A2" s="258" t="s">
        <v>1</v>
      </c>
      <c r="B2" s="258"/>
      <c r="C2" s="258"/>
    </row>
    <row r="3" spans="1:3" x14ac:dyDescent="0.2">
      <c r="A3" s="65"/>
      <c r="B3" s="65"/>
      <c r="C3" s="65"/>
    </row>
    <row r="5" spans="1:3" x14ac:dyDescent="0.2">
      <c r="A5" s="66" t="s">
        <v>116</v>
      </c>
    </row>
    <row r="6" spans="1:3" x14ac:dyDescent="0.2">
      <c r="A6" s="66"/>
    </row>
    <row r="7" spans="1:3" x14ac:dyDescent="0.2">
      <c r="A7" s="66"/>
      <c r="B7" s="67" t="s">
        <v>117</v>
      </c>
      <c r="C7" s="67" t="s">
        <v>118</v>
      </c>
    </row>
    <row r="8" spans="1:3" x14ac:dyDescent="0.2">
      <c r="A8" s="66"/>
      <c r="B8" s="67"/>
      <c r="C8" s="67"/>
    </row>
    <row r="9" spans="1:3" s="104" customFormat="1" ht="15.75" customHeight="1" x14ac:dyDescent="0.25">
      <c r="A9" s="104" t="s">
        <v>31</v>
      </c>
      <c r="B9" s="104" t="s">
        <v>119</v>
      </c>
      <c r="C9" s="104" t="s">
        <v>120</v>
      </c>
    </row>
    <row r="10" spans="1:3" s="104" customFormat="1" ht="15.75" customHeight="1" x14ac:dyDescent="0.25">
      <c r="A10" s="105"/>
      <c r="B10" s="104" t="s">
        <v>121</v>
      </c>
      <c r="C10" s="104" t="s">
        <v>122</v>
      </c>
    </row>
    <row r="11" spans="1:3" s="104" customFormat="1" ht="15.75" customHeight="1" x14ac:dyDescent="0.25">
      <c r="A11" s="105"/>
      <c r="B11" s="104" t="s">
        <v>123</v>
      </c>
      <c r="C11" s="104" t="s">
        <v>124</v>
      </c>
    </row>
    <row r="12" spans="1:3" s="104" customFormat="1" ht="15.75" customHeight="1" x14ac:dyDescent="0.25">
      <c r="A12" s="105"/>
      <c r="B12" s="104" t="s">
        <v>125</v>
      </c>
      <c r="C12" s="104" t="s">
        <v>126</v>
      </c>
    </row>
    <row r="13" spans="1:3" s="104" customFormat="1" ht="15.75" customHeight="1" x14ac:dyDescent="0.25">
      <c r="A13" s="105"/>
      <c r="B13" s="104" t="s">
        <v>127</v>
      </c>
      <c r="C13" s="104" t="s">
        <v>128</v>
      </c>
    </row>
    <row r="14" spans="1:3" s="104" customFormat="1" ht="15.75" customHeight="1" x14ac:dyDescent="0.25">
      <c r="A14" s="105"/>
      <c r="B14" s="104" t="s">
        <v>129</v>
      </c>
      <c r="C14" s="104" t="s">
        <v>130</v>
      </c>
    </row>
    <row r="15" spans="1:3" x14ac:dyDescent="0.2">
      <c r="A15" s="66"/>
    </row>
    <row r="16" spans="1:3" s="104" customFormat="1" ht="15.75" customHeight="1" x14ac:dyDescent="0.25">
      <c r="A16" s="104" t="s">
        <v>22</v>
      </c>
      <c r="B16" s="104" t="s">
        <v>131</v>
      </c>
      <c r="C16" s="104" t="s">
        <v>132</v>
      </c>
    </row>
    <row r="17" spans="1:3" s="104" customFormat="1" ht="15.75" customHeight="1" x14ac:dyDescent="0.25">
      <c r="B17" s="104" t="s">
        <v>133</v>
      </c>
      <c r="C17" s="104" t="s">
        <v>134</v>
      </c>
    </row>
    <row r="18" spans="1:3" s="104" customFormat="1" ht="15.75" customHeight="1" x14ac:dyDescent="0.25">
      <c r="B18" s="104" t="s">
        <v>135</v>
      </c>
      <c r="C18" s="104" t="s">
        <v>136</v>
      </c>
    </row>
    <row r="19" spans="1:3" s="104" customFormat="1" ht="15.75" customHeight="1" x14ac:dyDescent="0.25">
      <c r="B19" s="104" t="s">
        <v>137</v>
      </c>
      <c r="C19" s="104" t="s">
        <v>138</v>
      </c>
    </row>
    <row r="20" spans="1:3" s="104" customFormat="1" ht="15.75" customHeight="1" x14ac:dyDescent="0.25">
      <c r="B20" s="104" t="s">
        <v>139</v>
      </c>
      <c r="C20" s="104" t="s">
        <v>140</v>
      </c>
    </row>
    <row r="22" spans="1:3" s="104" customFormat="1" ht="15.75" customHeight="1" x14ac:dyDescent="0.25">
      <c r="A22" s="104" t="s">
        <v>141</v>
      </c>
      <c r="B22" s="104" t="s">
        <v>142</v>
      </c>
      <c r="C22" s="104" t="s">
        <v>143</v>
      </c>
    </row>
    <row r="23" spans="1:3" s="104" customFormat="1" ht="15.75" customHeight="1" x14ac:dyDescent="0.25">
      <c r="B23" s="104" t="s">
        <v>144</v>
      </c>
      <c r="C23" s="104" t="s">
        <v>145</v>
      </c>
    </row>
    <row r="24" spans="1:3" s="104" customFormat="1" ht="15.75" customHeight="1" x14ac:dyDescent="0.25">
      <c r="B24" s="104" t="s">
        <v>146</v>
      </c>
      <c r="C24" s="104" t="s">
        <v>147</v>
      </c>
    </row>
    <row r="25" spans="1:3" x14ac:dyDescent="0.2">
      <c r="A25" s="66"/>
    </row>
    <row r="26" spans="1:3" s="104" customFormat="1" ht="15.75" customHeight="1" x14ac:dyDescent="0.25">
      <c r="A26" s="104" t="s">
        <v>148</v>
      </c>
      <c r="B26" s="104" t="s">
        <v>149</v>
      </c>
      <c r="C26" s="104" t="s">
        <v>150</v>
      </c>
    </row>
    <row r="27" spans="1:3" x14ac:dyDescent="0.2">
      <c r="B27" s="68"/>
    </row>
    <row r="28" spans="1:3" x14ac:dyDescent="0.2">
      <c r="B28" s="68"/>
    </row>
    <row r="30" spans="1:3" s="104" customFormat="1" ht="15.75" customHeight="1" x14ac:dyDescent="0.25">
      <c r="A30" s="104" t="s">
        <v>151</v>
      </c>
      <c r="B30" s="104" t="s">
        <v>152</v>
      </c>
      <c r="C30" s="104" t="s">
        <v>153</v>
      </c>
    </row>
    <row r="31" spans="1:3" s="104" customFormat="1" ht="15.75" customHeight="1" x14ac:dyDescent="0.25">
      <c r="B31" s="104" t="s">
        <v>154</v>
      </c>
      <c r="C31" s="104" t="s">
        <v>155</v>
      </c>
    </row>
    <row r="33" spans="1:3" s="104" customFormat="1" ht="15.75" customHeight="1" x14ac:dyDescent="0.25">
      <c r="A33" s="105" t="s">
        <v>156</v>
      </c>
    </row>
    <row r="34" spans="1:3" s="104" customFormat="1" ht="15.75" customHeight="1" x14ac:dyDescent="0.25">
      <c r="B34" s="104" t="s">
        <v>157</v>
      </c>
    </row>
    <row r="35" spans="1:3" s="104" customFormat="1" ht="15.75" customHeight="1" x14ac:dyDescent="0.25">
      <c r="B35" s="104" t="s">
        <v>158</v>
      </c>
    </row>
    <row r="37" spans="1:3" x14ac:dyDescent="0.2">
      <c r="C37" s="69"/>
    </row>
    <row r="38" spans="1:3" x14ac:dyDescent="0.2">
      <c r="C38" s="69"/>
    </row>
    <row r="39" spans="1:3" x14ac:dyDescent="0.2">
      <c r="C39" s="69"/>
    </row>
    <row r="40" spans="1:3" x14ac:dyDescent="0.2">
      <c r="C40" s="69"/>
    </row>
    <row r="41" spans="1:3" x14ac:dyDescent="0.2">
      <c r="C41" s="69"/>
    </row>
    <row r="46" spans="1:3" ht="13.5" x14ac:dyDescent="0.25">
      <c r="A46" s="2" t="s">
        <v>217</v>
      </c>
    </row>
  </sheetData>
  <mergeCells count="2">
    <mergeCell ref="A1:C1"/>
    <mergeCell ref="A2:C2"/>
  </mergeCells>
  <printOptions horizontalCentered="1"/>
  <pageMargins left="0.7" right="0.7" top="1.2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topLeftCell="B7" workbookViewId="0">
      <selection activeCell="H15" sqref="H15"/>
    </sheetView>
  </sheetViews>
  <sheetFormatPr defaultRowHeight="15" x14ac:dyDescent="0.25"/>
  <cols>
    <col min="1" max="1" width="5" style="113" hidden="1" customWidth="1"/>
    <col min="2" max="2" width="4.140625" customWidth="1"/>
    <col min="3" max="3" width="53" customWidth="1"/>
    <col min="4" max="4" width="11.28515625" style="81" customWidth="1"/>
    <col min="5" max="5" width="14" style="81" customWidth="1"/>
    <col min="6" max="6" width="11.85546875" style="70" customWidth="1"/>
    <col min="7" max="9" width="9.7109375" style="70" customWidth="1"/>
    <col min="10" max="10" width="9.85546875" style="75" hidden="1" customWidth="1"/>
  </cols>
  <sheetData>
    <row r="1" spans="1:11" x14ac:dyDescent="0.25">
      <c r="B1" s="259" t="s">
        <v>159</v>
      </c>
      <c r="C1" s="259"/>
      <c r="D1" s="259"/>
      <c r="E1" s="259"/>
    </row>
    <row r="2" spans="1:11" x14ac:dyDescent="0.25">
      <c r="B2" s="259" t="s">
        <v>1</v>
      </c>
      <c r="C2" s="259"/>
      <c r="D2" s="259"/>
      <c r="E2" s="259"/>
    </row>
    <row r="4" spans="1:11" ht="15.75" x14ac:dyDescent="0.25">
      <c r="B4" s="260" t="s">
        <v>160</v>
      </c>
      <c r="C4" s="260"/>
      <c r="D4" s="260"/>
      <c r="E4" s="260"/>
      <c r="F4" s="261" t="s">
        <v>161</v>
      </c>
      <c r="G4" s="261"/>
      <c r="H4" s="261"/>
      <c r="I4" s="261"/>
      <c r="J4" s="261"/>
    </row>
    <row r="5" spans="1:11" x14ac:dyDescent="0.25">
      <c r="F5" s="262" t="s">
        <v>162</v>
      </c>
      <c r="G5" s="263"/>
      <c r="H5" s="263"/>
      <c r="I5" s="263"/>
      <c r="J5" s="72" t="s">
        <v>163</v>
      </c>
      <c r="K5" s="157"/>
    </row>
    <row r="6" spans="1:11" x14ac:dyDescent="0.25">
      <c r="F6" s="107" t="s">
        <v>164</v>
      </c>
      <c r="G6" s="108" t="s">
        <v>165</v>
      </c>
      <c r="H6" s="107" t="s">
        <v>166</v>
      </c>
      <c r="I6" s="108" t="s">
        <v>167</v>
      </c>
      <c r="J6" s="109" t="s">
        <v>168</v>
      </c>
      <c r="K6" s="157"/>
    </row>
    <row r="7" spans="1:11" x14ac:dyDescent="0.25">
      <c r="A7" s="114" t="s">
        <v>219</v>
      </c>
      <c r="B7" t="s">
        <v>169</v>
      </c>
      <c r="F7" s="73"/>
      <c r="G7" s="74"/>
      <c r="H7" s="73"/>
      <c r="I7" s="74"/>
      <c r="J7" s="110"/>
      <c r="K7" s="157"/>
    </row>
    <row r="8" spans="1:11" x14ac:dyDescent="0.25">
      <c r="C8" t="s">
        <v>331</v>
      </c>
      <c r="E8" s="81">
        <v>280000</v>
      </c>
      <c r="F8" s="73"/>
      <c r="G8" s="74">
        <v>280000</v>
      </c>
      <c r="H8" s="73"/>
      <c r="I8" s="74"/>
      <c r="J8" s="110"/>
      <c r="K8" s="157"/>
    </row>
    <row r="9" spans="1:11" x14ac:dyDescent="0.25">
      <c r="F9" s="73"/>
      <c r="G9" s="74"/>
      <c r="H9" s="73"/>
      <c r="I9" s="74"/>
      <c r="J9" s="110"/>
      <c r="K9" s="157"/>
    </row>
    <row r="10" spans="1:11" x14ac:dyDescent="0.25">
      <c r="A10" s="114" t="s">
        <v>220</v>
      </c>
      <c r="B10" t="s">
        <v>35</v>
      </c>
      <c r="F10" s="73"/>
      <c r="G10" s="74"/>
      <c r="H10" s="73"/>
      <c r="I10" s="74"/>
      <c r="J10" s="110"/>
      <c r="K10" s="157"/>
    </row>
    <row r="11" spans="1:11" x14ac:dyDescent="0.25">
      <c r="B11" t="s">
        <v>170</v>
      </c>
      <c r="F11" s="73"/>
      <c r="G11" s="74"/>
      <c r="H11" s="73"/>
      <c r="I11" s="74"/>
      <c r="J11" s="110"/>
      <c r="K11" s="157"/>
    </row>
    <row r="12" spans="1:11" x14ac:dyDescent="0.25">
      <c r="C12" t="s">
        <v>171</v>
      </c>
      <c r="E12" s="81">
        <f>5000*12</f>
        <v>60000</v>
      </c>
      <c r="F12" s="73"/>
      <c r="G12" s="74">
        <v>60000</v>
      </c>
      <c r="H12" s="73"/>
      <c r="I12" s="74"/>
      <c r="J12" s="110"/>
      <c r="K12" s="157"/>
    </row>
    <row r="13" spans="1:11" x14ac:dyDescent="0.25">
      <c r="F13" s="73"/>
      <c r="G13" s="74"/>
      <c r="H13" s="73"/>
      <c r="I13" s="74"/>
      <c r="J13" s="110"/>
      <c r="K13" s="157"/>
    </row>
    <row r="14" spans="1:11" x14ac:dyDescent="0.25">
      <c r="A14" s="114" t="s">
        <v>221</v>
      </c>
      <c r="B14" t="s">
        <v>172</v>
      </c>
      <c r="E14" s="81">
        <f>SUM(D16:D19)</f>
        <v>1130000</v>
      </c>
      <c r="F14" s="73"/>
      <c r="G14" s="74">
        <f>+E14</f>
        <v>1130000</v>
      </c>
      <c r="H14" s="73"/>
      <c r="I14" s="74"/>
      <c r="J14" s="110"/>
      <c r="K14" s="157"/>
    </row>
    <row r="15" spans="1:11" x14ac:dyDescent="0.25">
      <c r="C15" t="s">
        <v>173</v>
      </c>
      <c r="F15" s="73"/>
      <c r="G15" s="74"/>
      <c r="H15" s="73"/>
      <c r="I15" s="74"/>
      <c r="J15" s="110"/>
      <c r="K15" s="157"/>
    </row>
    <row r="16" spans="1:11" x14ac:dyDescent="0.25">
      <c r="C16" t="s">
        <v>174</v>
      </c>
      <c r="D16" s="81">
        <f>15000*2*12</f>
        <v>360000</v>
      </c>
      <c r="F16" s="73"/>
      <c r="G16" s="74"/>
      <c r="H16" s="73"/>
      <c r="I16" s="74"/>
      <c r="J16" s="110"/>
      <c r="K16" s="157"/>
    </row>
    <row r="17" spans="1:11" x14ac:dyDescent="0.25">
      <c r="C17" t="s">
        <v>175</v>
      </c>
      <c r="D17" s="81">
        <v>110000</v>
      </c>
      <c r="F17" s="73"/>
      <c r="G17" s="74"/>
      <c r="H17" s="73"/>
      <c r="I17" s="74"/>
      <c r="J17" s="110"/>
      <c r="K17" s="157"/>
    </row>
    <row r="18" spans="1:11" x14ac:dyDescent="0.25">
      <c r="C18" t="s">
        <v>176</v>
      </c>
      <c r="D18" s="167">
        <v>408000</v>
      </c>
      <c r="F18" s="73"/>
      <c r="G18" s="74"/>
      <c r="H18" s="73"/>
      <c r="I18" s="74"/>
      <c r="J18" s="110"/>
      <c r="K18" s="157"/>
    </row>
    <row r="19" spans="1:11" x14ac:dyDescent="0.25">
      <c r="C19" t="s">
        <v>332</v>
      </c>
      <c r="D19" s="168">
        <v>252000</v>
      </c>
      <c r="F19" s="73"/>
      <c r="G19" s="74"/>
      <c r="H19" s="73"/>
      <c r="I19" s="74"/>
      <c r="J19" s="110"/>
      <c r="K19" s="157"/>
    </row>
    <row r="20" spans="1:11" x14ac:dyDescent="0.25">
      <c r="A20" s="114" t="s">
        <v>222</v>
      </c>
      <c r="C20" t="s">
        <v>334</v>
      </c>
      <c r="F20" s="73"/>
      <c r="G20" s="74"/>
      <c r="H20" s="73"/>
      <c r="I20" s="74"/>
      <c r="J20" s="110"/>
      <c r="K20" s="157"/>
    </row>
    <row r="21" spans="1:11" x14ac:dyDescent="0.25">
      <c r="C21" t="s">
        <v>335</v>
      </c>
      <c r="F21" s="73"/>
      <c r="G21" s="74"/>
      <c r="H21" s="73"/>
      <c r="I21" s="74"/>
      <c r="J21" s="110"/>
      <c r="K21" s="157"/>
    </row>
    <row r="22" spans="1:11" x14ac:dyDescent="0.25">
      <c r="F22" s="73"/>
      <c r="G22" s="74"/>
      <c r="H22" s="73"/>
      <c r="I22" s="74"/>
      <c r="J22" s="110"/>
      <c r="K22" s="157"/>
    </row>
    <row r="23" spans="1:11" x14ac:dyDescent="0.25">
      <c r="A23" s="114" t="s">
        <v>223</v>
      </c>
      <c r="B23" t="s">
        <v>178</v>
      </c>
      <c r="F23" s="73"/>
      <c r="G23" s="74"/>
      <c r="H23" s="73"/>
      <c r="I23" s="74"/>
      <c r="J23" s="110"/>
      <c r="K23" s="157"/>
    </row>
    <row r="24" spans="1:11" x14ac:dyDescent="0.25">
      <c r="C24" t="s">
        <v>179</v>
      </c>
      <c r="E24" s="81">
        <f>2500*12</f>
        <v>30000</v>
      </c>
      <c r="F24" s="73"/>
      <c r="G24" s="74">
        <v>30000</v>
      </c>
      <c r="H24" s="73"/>
      <c r="I24" s="74"/>
      <c r="J24" s="110"/>
      <c r="K24" s="157"/>
    </row>
    <row r="25" spans="1:11" x14ac:dyDescent="0.25">
      <c r="F25" s="73"/>
      <c r="G25" s="74"/>
      <c r="H25" s="73"/>
      <c r="I25" s="74"/>
      <c r="J25" s="110"/>
      <c r="K25" s="157"/>
    </row>
    <row r="26" spans="1:11" x14ac:dyDescent="0.25">
      <c r="A26" s="114" t="s">
        <v>224</v>
      </c>
      <c r="B26" t="s">
        <v>177</v>
      </c>
      <c r="D26" s="167"/>
      <c r="E26" s="81">
        <v>180000</v>
      </c>
      <c r="F26" s="73"/>
      <c r="G26" s="74"/>
      <c r="H26" s="73">
        <v>180000</v>
      </c>
      <c r="I26" s="74"/>
      <c r="J26" s="110"/>
      <c r="K26" s="157"/>
    </row>
    <row r="27" spans="1:11" x14ac:dyDescent="0.25">
      <c r="F27" s="73"/>
      <c r="G27" s="74"/>
      <c r="H27" s="73"/>
      <c r="I27" s="74"/>
      <c r="J27" s="110"/>
      <c r="K27" s="157"/>
    </row>
    <row r="28" spans="1:11" x14ac:dyDescent="0.25">
      <c r="F28" s="73"/>
      <c r="G28" s="74"/>
      <c r="H28" s="73"/>
      <c r="I28" s="74"/>
      <c r="J28" s="110"/>
      <c r="K28" s="157"/>
    </row>
    <row r="29" spans="1:11" x14ac:dyDescent="0.25">
      <c r="A29" s="114" t="s">
        <v>225</v>
      </c>
      <c r="B29" t="s">
        <v>180</v>
      </c>
      <c r="F29" s="73"/>
      <c r="G29" s="74"/>
      <c r="H29" s="73"/>
      <c r="I29" s="74"/>
      <c r="J29" s="110"/>
      <c r="K29" s="157"/>
    </row>
    <row r="30" spans="1:11" x14ac:dyDescent="0.25">
      <c r="C30" t="s">
        <v>181</v>
      </c>
      <c r="D30" s="81">
        <f>3*5000*4</f>
        <v>60000</v>
      </c>
      <c r="F30" s="73"/>
      <c r="G30" s="74"/>
      <c r="H30" s="73"/>
      <c r="I30" s="74"/>
      <c r="J30" s="110"/>
      <c r="K30" s="157"/>
    </row>
    <row r="31" spans="1:11" x14ac:dyDescent="0.25">
      <c r="C31" t="s">
        <v>182</v>
      </c>
      <c r="D31" s="81">
        <f>5000*4</f>
        <v>20000</v>
      </c>
      <c r="F31" s="73"/>
      <c r="G31" s="74"/>
      <c r="H31" s="73"/>
      <c r="I31" s="74"/>
      <c r="J31" s="110"/>
      <c r="K31" s="157"/>
    </row>
    <row r="32" spans="1:11" x14ac:dyDescent="0.25">
      <c r="C32" t="s">
        <v>183</v>
      </c>
      <c r="D32" s="81">
        <f>2*20000*2</f>
        <v>80000</v>
      </c>
      <c r="F32" s="73"/>
      <c r="G32" s="74"/>
      <c r="H32" s="73"/>
      <c r="I32" s="74"/>
      <c r="J32" s="110"/>
      <c r="K32" s="157"/>
    </row>
    <row r="33" spans="1:11" x14ac:dyDescent="0.25">
      <c r="C33" t="s">
        <v>184</v>
      </c>
      <c r="D33" s="168">
        <f>4000*3*4</f>
        <v>48000</v>
      </c>
      <c r="E33" s="81">
        <f>SUM(D30:D33)</f>
        <v>208000</v>
      </c>
      <c r="F33" s="73">
        <v>208000</v>
      </c>
      <c r="G33" s="74"/>
      <c r="H33" s="73"/>
      <c r="I33" s="74"/>
      <c r="J33" s="110"/>
      <c r="K33" s="157"/>
    </row>
    <row r="34" spans="1:11" x14ac:dyDescent="0.25">
      <c r="F34" s="73"/>
      <c r="G34" s="74"/>
      <c r="H34" s="73"/>
      <c r="I34" s="74"/>
      <c r="J34" s="110"/>
      <c r="K34" s="157"/>
    </row>
    <row r="35" spans="1:11" x14ac:dyDescent="0.25">
      <c r="A35" s="114" t="s">
        <v>226</v>
      </c>
      <c r="B35" t="s">
        <v>185</v>
      </c>
      <c r="F35" s="73"/>
      <c r="G35" s="74"/>
      <c r="H35" s="73"/>
      <c r="I35" s="74"/>
      <c r="J35" s="110"/>
      <c r="K35" s="157"/>
    </row>
    <row r="36" spans="1:11" x14ac:dyDescent="0.25">
      <c r="C36" s="75" t="s">
        <v>186</v>
      </c>
      <c r="D36" s="81">
        <v>229000</v>
      </c>
      <c r="F36" s="73"/>
      <c r="G36" s="74"/>
      <c r="H36" s="73"/>
      <c r="I36" s="74">
        <v>229000</v>
      </c>
      <c r="J36" s="110"/>
      <c r="K36" s="157"/>
    </row>
    <row r="37" spans="1:11" x14ac:dyDescent="0.25">
      <c r="F37" s="73"/>
      <c r="G37" s="74"/>
      <c r="H37" s="73"/>
      <c r="I37" s="74"/>
      <c r="J37" s="110"/>
      <c r="K37" s="157"/>
    </row>
    <row r="38" spans="1:11" hidden="1" x14ac:dyDescent="0.25">
      <c r="B38" s="76" t="s">
        <v>22</v>
      </c>
      <c r="F38" s="73"/>
      <c r="G38" s="74"/>
      <c r="H38" s="73"/>
      <c r="I38" s="74"/>
      <c r="J38" s="110"/>
      <c r="K38" s="157"/>
    </row>
    <row r="39" spans="1:11" hidden="1" x14ac:dyDescent="0.25">
      <c r="A39" s="114" t="s">
        <v>227</v>
      </c>
      <c r="B39" t="s">
        <v>187</v>
      </c>
      <c r="E39" s="81">
        <v>1300000</v>
      </c>
      <c r="F39" s="73">
        <v>1300000</v>
      </c>
      <c r="G39" s="74"/>
      <c r="H39" s="73"/>
      <c r="I39" s="74"/>
      <c r="J39" s="110"/>
      <c r="K39" s="157"/>
    </row>
    <row r="40" spans="1:11" hidden="1" x14ac:dyDescent="0.25">
      <c r="A40" s="114" t="s">
        <v>228</v>
      </c>
      <c r="B40" t="s">
        <v>188</v>
      </c>
      <c r="E40" s="81">
        <v>500000</v>
      </c>
      <c r="F40" s="73">
        <v>500000</v>
      </c>
      <c r="G40" s="74"/>
      <c r="H40" s="73"/>
      <c r="I40" s="74"/>
      <c r="J40" s="110"/>
      <c r="K40" s="157"/>
    </row>
    <row r="41" spans="1:11" hidden="1" x14ac:dyDescent="0.25">
      <c r="A41" s="114" t="s">
        <v>229</v>
      </c>
      <c r="B41" t="s">
        <v>111</v>
      </c>
      <c r="E41" s="81">
        <v>4870000</v>
      </c>
      <c r="F41" s="73">
        <v>4870000</v>
      </c>
      <c r="G41" s="74"/>
      <c r="H41" s="73"/>
      <c r="I41" s="74"/>
      <c r="J41" s="110"/>
      <c r="K41" s="157"/>
    </row>
    <row r="42" spans="1:11" hidden="1" x14ac:dyDescent="0.25">
      <c r="A42" s="114" t="s">
        <v>230</v>
      </c>
      <c r="B42" t="s">
        <v>189</v>
      </c>
      <c r="E42" s="81">
        <v>800000</v>
      </c>
      <c r="F42" s="73"/>
      <c r="G42" s="74">
        <v>800000</v>
      </c>
      <c r="H42" s="73"/>
      <c r="I42" s="74"/>
      <c r="J42" s="110"/>
      <c r="K42" s="157"/>
    </row>
    <row r="43" spans="1:11" hidden="1" x14ac:dyDescent="0.25">
      <c r="A43" s="114" t="s">
        <v>231</v>
      </c>
      <c r="B43" t="s">
        <v>190</v>
      </c>
      <c r="E43" s="81">
        <v>800000</v>
      </c>
      <c r="F43" s="73"/>
      <c r="G43" s="74"/>
      <c r="H43" s="73"/>
      <c r="I43" s="74">
        <v>800000</v>
      </c>
      <c r="J43" s="110"/>
      <c r="K43" s="157"/>
    </row>
    <row r="44" spans="1:11" hidden="1" x14ac:dyDescent="0.25">
      <c r="A44" s="114" t="s">
        <v>232</v>
      </c>
      <c r="B44" t="s">
        <v>191</v>
      </c>
      <c r="E44" s="81">
        <v>800000</v>
      </c>
      <c r="F44" s="73"/>
      <c r="G44" s="74"/>
      <c r="H44" s="73"/>
      <c r="I44" s="74">
        <v>800000</v>
      </c>
      <c r="J44" s="110"/>
      <c r="K44" s="157"/>
    </row>
    <row r="45" spans="1:11" hidden="1" x14ac:dyDescent="0.25">
      <c r="A45" s="114" t="s">
        <v>233</v>
      </c>
      <c r="B45" t="s">
        <v>192</v>
      </c>
      <c r="E45" s="81">
        <v>1200000</v>
      </c>
      <c r="F45" s="73"/>
      <c r="G45" s="74"/>
      <c r="H45" s="73"/>
      <c r="I45" s="74">
        <v>1200000</v>
      </c>
      <c r="J45" s="110"/>
      <c r="K45" s="157"/>
    </row>
    <row r="46" spans="1:11" hidden="1" x14ac:dyDescent="0.25">
      <c r="A46" s="114" t="s">
        <v>234</v>
      </c>
      <c r="B46" t="s">
        <v>82</v>
      </c>
      <c r="E46" s="81">
        <v>200000</v>
      </c>
      <c r="F46" s="73"/>
      <c r="G46" s="74"/>
      <c r="H46" s="73"/>
      <c r="I46" s="74">
        <v>200000</v>
      </c>
      <c r="J46" s="110"/>
      <c r="K46" s="157"/>
    </row>
    <row r="47" spans="1:11" hidden="1" x14ac:dyDescent="0.25">
      <c r="A47" s="114" t="s">
        <v>235</v>
      </c>
      <c r="B47" t="s">
        <v>88</v>
      </c>
      <c r="E47" s="81">
        <v>500000</v>
      </c>
      <c r="F47" s="73"/>
      <c r="G47" s="74"/>
      <c r="H47" s="73"/>
      <c r="I47" s="74">
        <v>500000</v>
      </c>
      <c r="J47" s="110"/>
      <c r="K47" s="157"/>
    </row>
    <row r="48" spans="1:11" hidden="1" x14ac:dyDescent="0.25">
      <c r="A48" s="114" t="s">
        <v>236</v>
      </c>
      <c r="B48" t="s">
        <v>193</v>
      </c>
      <c r="E48" s="81">
        <v>400000</v>
      </c>
      <c r="F48" s="73"/>
      <c r="G48" s="74"/>
      <c r="H48" s="73"/>
      <c r="I48" s="74">
        <v>400000</v>
      </c>
      <c r="J48" s="110"/>
      <c r="K48" s="157"/>
    </row>
    <row r="49" spans="1:11" hidden="1" x14ac:dyDescent="0.25">
      <c r="A49" s="114" t="s">
        <v>237</v>
      </c>
      <c r="B49" t="s">
        <v>194</v>
      </c>
      <c r="E49" s="81">
        <v>800000</v>
      </c>
      <c r="F49" s="73"/>
      <c r="G49" s="74"/>
      <c r="H49" s="73"/>
      <c r="I49" s="74">
        <v>800000</v>
      </c>
      <c r="J49" s="110"/>
      <c r="K49" s="157"/>
    </row>
    <row r="50" spans="1:11" hidden="1" x14ac:dyDescent="0.25">
      <c r="A50" s="114" t="s">
        <v>238</v>
      </c>
      <c r="B50" t="s">
        <v>98</v>
      </c>
      <c r="E50" s="81">
        <v>800000</v>
      </c>
      <c r="F50" s="73"/>
      <c r="G50" s="74"/>
      <c r="H50" s="73"/>
      <c r="I50" s="74">
        <v>800000</v>
      </c>
      <c r="J50" s="110"/>
      <c r="K50" s="157"/>
    </row>
    <row r="51" spans="1:11" hidden="1" x14ac:dyDescent="0.25">
      <c r="A51" s="114" t="s">
        <v>239</v>
      </c>
      <c r="B51" t="s">
        <v>27</v>
      </c>
      <c r="E51" s="81">
        <v>17085500</v>
      </c>
      <c r="F51" s="73"/>
      <c r="G51" s="74"/>
      <c r="H51" s="73"/>
      <c r="I51" s="74"/>
      <c r="J51" s="77">
        <v>17085500</v>
      </c>
      <c r="K51" s="157"/>
    </row>
    <row r="52" spans="1:11" ht="9.75" customHeight="1" x14ac:dyDescent="0.25">
      <c r="F52" s="73"/>
      <c r="G52" s="74"/>
      <c r="H52" s="73"/>
      <c r="I52" s="74"/>
      <c r="J52" s="110"/>
      <c r="K52" s="157"/>
    </row>
    <row r="53" spans="1:11" ht="15.75" thickBot="1" x14ac:dyDescent="0.3">
      <c r="D53" s="81" t="s">
        <v>195</v>
      </c>
      <c r="E53" s="169">
        <f>SUM(E8:E37)</f>
        <v>1888000</v>
      </c>
      <c r="F53" s="159">
        <f>SUM(F8:F37)</f>
        <v>208000</v>
      </c>
      <c r="G53" s="160">
        <f>SUM(G8:G37)</f>
        <v>1500000</v>
      </c>
      <c r="H53" s="159">
        <f>SUM(H8:H37)</f>
        <v>180000</v>
      </c>
      <c r="I53" s="159">
        <f>SUM(I8:I37)</f>
        <v>229000</v>
      </c>
      <c r="J53" s="78">
        <f>SUM(J8:J52)</f>
        <v>17085500</v>
      </c>
      <c r="K53" s="157"/>
    </row>
    <row r="54" spans="1:11" ht="8.25" customHeight="1" thickTop="1" x14ac:dyDescent="0.25">
      <c r="E54" s="170"/>
      <c r="F54" s="106"/>
      <c r="G54" s="106"/>
      <c r="H54" s="106"/>
      <c r="I54" s="106"/>
      <c r="J54" s="106"/>
      <c r="K54" s="158"/>
    </row>
    <row r="55" spans="1:11" x14ac:dyDescent="0.25">
      <c r="C55" s="85" t="s">
        <v>22</v>
      </c>
      <c r="E55" s="167"/>
      <c r="F55" s="174"/>
      <c r="G55" s="184"/>
      <c r="H55" s="175"/>
      <c r="I55" s="184"/>
      <c r="J55" s="106"/>
    </row>
    <row r="56" spans="1:11" hidden="1" x14ac:dyDescent="0.25">
      <c r="F56" s="176"/>
      <c r="G56" s="185"/>
      <c r="H56" s="111" t="s">
        <v>196</v>
      </c>
      <c r="I56" s="185"/>
      <c r="J56" s="74">
        <f>+I53+H53+G53+F53</f>
        <v>2117000</v>
      </c>
    </row>
    <row r="57" spans="1:11" hidden="1" x14ac:dyDescent="0.25">
      <c r="F57" s="176"/>
      <c r="G57" s="185"/>
      <c r="H57" s="111" t="s">
        <v>218</v>
      </c>
      <c r="I57" s="185"/>
      <c r="J57" s="74">
        <v>17085500</v>
      </c>
    </row>
    <row r="58" spans="1:11" ht="15.75" hidden="1" thickBot="1" x14ac:dyDescent="0.3">
      <c r="F58" s="178"/>
      <c r="G58" s="185"/>
      <c r="H58" s="179" t="s">
        <v>197</v>
      </c>
      <c r="I58" s="185"/>
      <c r="J58" s="79">
        <f>+J56+J53</f>
        <v>19202500</v>
      </c>
    </row>
    <row r="59" spans="1:11" hidden="1" x14ac:dyDescent="0.25">
      <c r="F59" s="178"/>
      <c r="G59" s="185"/>
      <c r="H59" s="177"/>
      <c r="I59" s="185"/>
    </row>
    <row r="60" spans="1:11" x14ac:dyDescent="0.25">
      <c r="B60" t="s">
        <v>20</v>
      </c>
      <c r="E60" s="81">
        <v>600000</v>
      </c>
      <c r="F60" s="180"/>
      <c r="G60" s="186"/>
      <c r="H60" s="181"/>
      <c r="I60" s="186">
        <v>600000</v>
      </c>
    </row>
    <row r="61" spans="1:11" x14ac:dyDescent="0.25">
      <c r="C61" t="s">
        <v>317</v>
      </c>
      <c r="D61" s="81">
        <v>500000</v>
      </c>
      <c r="F61" s="180"/>
      <c r="G61" s="186"/>
      <c r="H61" s="181"/>
      <c r="I61" s="186"/>
    </row>
    <row r="62" spans="1:11" x14ac:dyDescent="0.25">
      <c r="C62" t="s">
        <v>318</v>
      </c>
      <c r="D62" s="81">
        <v>100000</v>
      </c>
      <c r="F62" s="180"/>
      <c r="G62" s="186"/>
      <c r="H62" s="181"/>
      <c r="I62" s="186"/>
    </row>
    <row r="63" spans="1:11" ht="7.5" customHeight="1" x14ac:dyDescent="0.25">
      <c r="F63" s="180"/>
      <c r="G63" s="186"/>
      <c r="H63" s="181"/>
      <c r="I63" s="186"/>
    </row>
    <row r="64" spans="1:11" x14ac:dyDescent="0.25">
      <c r="B64" t="s">
        <v>188</v>
      </c>
      <c r="F64" s="182">
        <v>215000</v>
      </c>
      <c r="G64" s="186"/>
      <c r="H64" s="181"/>
      <c r="I64" s="186"/>
    </row>
    <row r="65" spans="2:9" x14ac:dyDescent="0.25">
      <c r="C65" t="s">
        <v>24</v>
      </c>
      <c r="D65" s="81">
        <v>200000</v>
      </c>
      <c r="F65" s="180"/>
      <c r="G65" s="186"/>
      <c r="H65" s="181"/>
      <c r="I65" s="186"/>
    </row>
    <row r="66" spans="2:9" x14ac:dyDescent="0.25">
      <c r="C66" t="s">
        <v>319</v>
      </c>
      <c r="D66" s="81">
        <v>15000</v>
      </c>
      <c r="F66" s="180"/>
      <c r="G66" s="186"/>
      <c r="H66" s="181"/>
      <c r="I66" s="186"/>
    </row>
    <row r="67" spans="2:9" ht="7.5" customHeight="1" x14ac:dyDescent="0.25">
      <c r="F67" s="180"/>
      <c r="G67" s="186"/>
      <c r="H67" s="181"/>
      <c r="I67" s="186"/>
    </row>
    <row r="68" spans="2:9" x14ac:dyDescent="0.25">
      <c r="B68" t="s">
        <v>320</v>
      </c>
      <c r="E68" s="81">
        <v>849000</v>
      </c>
      <c r="F68" s="180"/>
      <c r="G68" s="186">
        <v>849000</v>
      </c>
      <c r="H68" s="181"/>
      <c r="I68" s="185"/>
    </row>
    <row r="69" spans="2:9" x14ac:dyDescent="0.25">
      <c r="B69" t="s">
        <v>321</v>
      </c>
      <c r="F69" s="180"/>
      <c r="G69" s="186"/>
      <c r="H69" s="181"/>
      <c r="I69" s="186"/>
    </row>
    <row r="70" spans="2:9" x14ac:dyDescent="0.25">
      <c r="C70" t="s">
        <v>322</v>
      </c>
      <c r="D70" s="81">
        <v>156041</v>
      </c>
      <c r="F70" s="180"/>
      <c r="G70" s="186"/>
      <c r="H70" s="181"/>
      <c r="I70" s="186"/>
    </row>
    <row r="71" spans="2:9" x14ac:dyDescent="0.25">
      <c r="C71" t="s">
        <v>323</v>
      </c>
      <c r="D71" s="81">
        <v>543228</v>
      </c>
      <c r="F71" s="180"/>
      <c r="G71" s="186"/>
      <c r="H71" s="181"/>
      <c r="I71" s="186"/>
    </row>
    <row r="72" spans="2:9" x14ac:dyDescent="0.25">
      <c r="C72" t="s">
        <v>324</v>
      </c>
      <c r="D72" s="168">
        <v>230000</v>
      </c>
      <c r="F72" s="180"/>
      <c r="G72" s="186"/>
      <c r="H72" s="181"/>
      <c r="I72" s="186"/>
    </row>
    <row r="73" spans="2:9" ht="12.75" customHeight="1" x14ac:dyDescent="0.25">
      <c r="D73" s="171">
        <f>SUM(D70:D72)</f>
        <v>929269</v>
      </c>
      <c r="F73" s="180"/>
      <c r="G73" s="186"/>
      <c r="H73" s="181"/>
      <c r="I73" s="186"/>
    </row>
    <row r="74" spans="2:9" x14ac:dyDescent="0.25">
      <c r="B74" t="s">
        <v>325</v>
      </c>
      <c r="E74" s="81">
        <v>200000</v>
      </c>
      <c r="F74" s="180"/>
      <c r="G74" s="186"/>
      <c r="H74" s="181"/>
      <c r="I74" s="186">
        <v>200000</v>
      </c>
    </row>
    <row r="75" spans="2:9" x14ac:dyDescent="0.25">
      <c r="C75" t="s">
        <v>326</v>
      </c>
      <c r="D75" s="81">
        <v>25000</v>
      </c>
      <c r="F75" s="180"/>
      <c r="G75" s="186"/>
      <c r="H75" s="181"/>
      <c r="I75" s="186"/>
    </row>
    <row r="76" spans="2:9" x14ac:dyDescent="0.25">
      <c r="C76" t="s">
        <v>48</v>
      </c>
      <c r="D76" s="81">
        <v>342000</v>
      </c>
      <c r="F76" s="180"/>
      <c r="G76" s="186"/>
      <c r="H76" s="181"/>
      <c r="I76" s="186"/>
    </row>
    <row r="77" spans="2:9" x14ac:dyDescent="0.25">
      <c r="C77" t="s">
        <v>327</v>
      </c>
      <c r="D77" s="81">
        <v>256000</v>
      </c>
      <c r="F77" s="180"/>
      <c r="G77" s="186"/>
      <c r="H77" s="181"/>
      <c r="I77" s="186"/>
    </row>
    <row r="78" spans="2:9" ht="7.5" customHeight="1" x14ac:dyDescent="0.25">
      <c r="F78" s="180"/>
      <c r="G78" s="186"/>
      <c r="H78" s="181"/>
      <c r="I78" s="186"/>
    </row>
    <row r="79" spans="2:9" x14ac:dyDescent="0.25">
      <c r="B79" t="s">
        <v>328</v>
      </c>
      <c r="E79" s="81">
        <v>550000</v>
      </c>
      <c r="F79" s="180"/>
      <c r="G79" s="186"/>
      <c r="H79" s="181"/>
      <c r="I79" s="186">
        <v>550000</v>
      </c>
    </row>
    <row r="80" spans="2:9" x14ac:dyDescent="0.25">
      <c r="C80" t="s">
        <v>326</v>
      </c>
      <c r="D80" s="81">
        <v>15000</v>
      </c>
      <c r="F80" s="180"/>
      <c r="G80" s="186"/>
      <c r="H80" s="181"/>
      <c r="I80" s="186"/>
    </row>
    <row r="81" spans="2:9" x14ac:dyDescent="0.25">
      <c r="C81" t="s">
        <v>48</v>
      </c>
      <c r="D81" s="81">
        <v>250000</v>
      </c>
      <c r="F81" s="180"/>
      <c r="G81" s="186"/>
      <c r="H81" s="181"/>
      <c r="I81" s="186"/>
    </row>
    <row r="82" spans="2:9" x14ac:dyDescent="0.25">
      <c r="C82" t="s">
        <v>327</v>
      </c>
      <c r="D82" s="81">
        <v>160000</v>
      </c>
      <c r="F82" s="180"/>
      <c r="G82" s="186"/>
      <c r="H82" s="181"/>
      <c r="I82" s="186"/>
    </row>
    <row r="83" spans="2:9" ht="8.25" customHeight="1" x14ac:dyDescent="0.25">
      <c r="B83" s="161"/>
      <c r="C83" s="161"/>
      <c r="D83" s="168"/>
      <c r="E83" s="168"/>
      <c r="F83" s="180"/>
      <c r="G83" s="186"/>
      <c r="H83" s="181"/>
      <c r="I83" s="186"/>
    </row>
    <row r="84" spans="2:9" ht="15.75" thickBot="1" x14ac:dyDescent="0.3">
      <c r="B84" s="162"/>
      <c r="C84" s="163" t="s">
        <v>329</v>
      </c>
      <c r="D84" s="84"/>
      <c r="E84" s="84">
        <f>SUM(E60:E83)</f>
        <v>2199000</v>
      </c>
      <c r="F84" s="183">
        <f>SUM(F60:F82)</f>
        <v>215000</v>
      </c>
      <c r="G84" s="187">
        <f t="shared" ref="G84:I84" si="0">SUM(G60:G82)</f>
        <v>849000</v>
      </c>
      <c r="H84" s="173">
        <f t="shared" si="0"/>
        <v>0</v>
      </c>
      <c r="I84" s="187">
        <f t="shared" si="0"/>
        <v>1350000</v>
      </c>
    </row>
    <row r="85" spans="2:9" ht="9" customHeight="1" thickTop="1" thickBot="1" x14ac:dyDescent="0.3">
      <c r="F85" s="180"/>
      <c r="G85" s="186"/>
      <c r="H85" s="181"/>
      <c r="I85" s="186"/>
    </row>
    <row r="86" spans="2:9" ht="15.75" thickBot="1" x14ac:dyDescent="0.3">
      <c r="C86" s="164" t="s">
        <v>330</v>
      </c>
      <c r="D86" s="172"/>
      <c r="E86" s="172">
        <f>+E84+E53</f>
        <v>4087000</v>
      </c>
      <c r="F86" s="188">
        <f t="shared" ref="F86:I86" si="1">+F84+F53</f>
        <v>423000</v>
      </c>
      <c r="G86" s="189">
        <f t="shared" si="1"/>
        <v>2349000</v>
      </c>
      <c r="H86" s="172">
        <f t="shared" si="1"/>
        <v>180000</v>
      </c>
      <c r="I86" s="190">
        <f t="shared" si="1"/>
        <v>1579000</v>
      </c>
    </row>
    <row r="87" spans="2:9" x14ac:dyDescent="0.25">
      <c r="F87" s="166"/>
      <c r="G87" s="166"/>
      <c r="H87" s="166"/>
      <c r="I87" s="166"/>
    </row>
    <row r="88" spans="2:9" x14ac:dyDescent="0.25">
      <c r="F88" s="166"/>
      <c r="G88" s="166"/>
      <c r="H88" s="166"/>
      <c r="I88" s="166"/>
    </row>
  </sheetData>
  <mergeCells count="5">
    <mergeCell ref="B1:E1"/>
    <mergeCell ref="B2:E2"/>
    <mergeCell ref="B4:E4"/>
    <mergeCell ref="F4:J4"/>
    <mergeCell ref="F5:I5"/>
  </mergeCells>
  <printOptions horizontalCentered="1"/>
  <pageMargins left="0.2" right="0.2" top="0.5" bottom="0" header="0.3" footer="0.3"/>
  <pageSetup paperSize="9" scale="7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topLeftCell="B31" workbookViewId="0">
      <selection activeCell="E46" sqref="E46"/>
    </sheetView>
  </sheetViews>
  <sheetFormatPr defaultRowHeight="16.5" x14ac:dyDescent="0.3"/>
  <cols>
    <col min="1" max="1" width="5" style="212" hidden="1" customWidth="1"/>
    <col min="2" max="2" width="4.140625" style="191" customWidth="1"/>
    <col min="3" max="3" width="33.42578125" style="191" customWidth="1"/>
    <col min="4" max="4" width="10.7109375" style="221" customWidth="1"/>
    <col min="5" max="5" width="8.7109375" style="255" customWidth="1"/>
    <col min="6" max="21" width="8.7109375" style="192" customWidth="1"/>
    <col min="22" max="22" width="9.140625" style="213"/>
    <col min="23" max="16384" width="9.140625" style="191"/>
  </cols>
  <sheetData>
    <row r="1" spans="1:22" x14ac:dyDescent="0.3">
      <c r="B1" s="269" t="s">
        <v>159</v>
      </c>
      <c r="C1" s="269"/>
      <c r="D1" s="269"/>
      <c r="E1" s="269"/>
    </row>
    <row r="2" spans="1:22" x14ac:dyDescent="0.3">
      <c r="B2" s="269" t="s">
        <v>1</v>
      </c>
      <c r="C2" s="269"/>
      <c r="D2" s="269"/>
      <c r="E2" s="269"/>
    </row>
    <row r="3" spans="1:22" x14ac:dyDescent="0.3">
      <c r="B3" s="214"/>
      <c r="C3" s="214"/>
      <c r="D3" s="215"/>
      <c r="E3" s="216"/>
    </row>
    <row r="4" spans="1:22" x14ac:dyDescent="0.3">
      <c r="B4" s="270" t="s">
        <v>354</v>
      </c>
      <c r="C4" s="270"/>
      <c r="D4" s="270"/>
      <c r="E4" s="270"/>
    </row>
    <row r="5" spans="1:22" x14ac:dyDescent="0.3">
      <c r="B5" s="214" t="s">
        <v>355</v>
      </c>
      <c r="C5" s="214"/>
      <c r="D5" s="215"/>
      <c r="E5" s="267" t="s">
        <v>195</v>
      </c>
      <c r="F5" s="265" t="s">
        <v>338</v>
      </c>
      <c r="G5" s="265"/>
      <c r="H5" s="265"/>
      <c r="I5" s="266"/>
      <c r="J5" s="264" t="s">
        <v>342</v>
      </c>
      <c r="K5" s="265"/>
      <c r="L5" s="265"/>
      <c r="M5" s="266"/>
      <c r="N5" s="264" t="s">
        <v>343</v>
      </c>
      <c r="O5" s="265"/>
      <c r="P5" s="265"/>
      <c r="Q5" s="266"/>
      <c r="R5" s="264" t="s">
        <v>344</v>
      </c>
      <c r="S5" s="265"/>
      <c r="T5" s="265"/>
      <c r="U5" s="266"/>
    </row>
    <row r="6" spans="1:22" s="88" customFormat="1" ht="12.75" x14ac:dyDescent="0.2">
      <c r="A6" s="217"/>
      <c r="D6" s="218"/>
      <c r="E6" s="268"/>
      <c r="F6" s="219" t="s">
        <v>339</v>
      </c>
      <c r="G6" s="193" t="s">
        <v>340</v>
      </c>
      <c r="H6" s="193" t="s">
        <v>341</v>
      </c>
      <c r="I6" s="193" t="s">
        <v>195</v>
      </c>
      <c r="J6" s="193" t="s">
        <v>345</v>
      </c>
      <c r="K6" s="193" t="s">
        <v>346</v>
      </c>
      <c r="L6" s="193" t="s">
        <v>347</v>
      </c>
      <c r="M6" s="193" t="s">
        <v>195</v>
      </c>
      <c r="N6" s="193" t="s">
        <v>348</v>
      </c>
      <c r="O6" s="193" t="s">
        <v>349</v>
      </c>
      <c r="P6" s="193" t="s">
        <v>350</v>
      </c>
      <c r="Q6" s="193" t="s">
        <v>195</v>
      </c>
      <c r="R6" s="193" t="s">
        <v>351</v>
      </c>
      <c r="S6" s="193" t="s">
        <v>352</v>
      </c>
      <c r="T6" s="193" t="s">
        <v>353</v>
      </c>
      <c r="U6" s="193" t="s">
        <v>195</v>
      </c>
    </row>
    <row r="7" spans="1:22" s="86" customFormat="1" ht="12.75" x14ac:dyDescent="0.2">
      <c r="A7" s="220" t="s">
        <v>219</v>
      </c>
      <c r="B7" s="86" t="s">
        <v>169</v>
      </c>
      <c r="D7" s="221"/>
      <c r="E7" s="222"/>
      <c r="F7" s="223"/>
      <c r="G7" s="224"/>
      <c r="H7" s="223"/>
      <c r="I7" s="224"/>
      <c r="J7" s="223"/>
      <c r="K7" s="224"/>
      <c r="L7" s="223"/>
      <c r="M7" s="224"/>
      <c r="N7" s="223"/>
      <c r="O7" s="224"/>
      <c r="P7" s="223"/>
      <c r="Q7" s="224"/>
      <c r="R7" s="223"/>
      <c r="S7" s="224"/>
      <c r="T7" s="223"/>
      <c r="U7" s="224"/>
    </row>
    <row r="8" spans="1:22" s="86" customFormat="1" ht="12.75" x14ac:dyDescent="0.2">
      <c r="A8" s="217"/>
      <c r="C8" s="86" t="s">
        <v>380</v>
      </c>
      <c r="D8" s="221">
        <v>280000</v>
      </c>
      <c r="E8" s="222">
        <v>280000</v>
      </c>
      <c r="F8" s="223">
        <f>4*7000</f>
        <v>28000</v>
      </c>
      <c r="G8" s="225">
        <v>28000</v>
      </c>
      <c r="H8" s="223">
        <v>28000</v>
      </c>
      <c r="I8" s="225">
        <f>SUM(F8:H8)</f>
        <v>84000</v>
      </c>
      <c r="J8" s="223">
        <v>21000</v>
      </c>
      <c r="K8" s="225">
        <v>21000</v>
      </c>
      <c r="L8" s="223">
        <v>21000</v>
      </c>
      <c r="M8" s="225">
        <f>SUM(J8:L8)</f>
        <v>63000</v>
      </c>
      <c r="N8" s="223">
        <v>28000</v>
      </c>
      <c r="O8" s="225">
        <v>21000</v>
      </c>
      <c r="P8" s="223">
        <v>21000</v>
      </c>
      <c r="Q8" s="225">
        <f>SUM(N8:P8)</f>
        <v>70000</v>
      </c>
      <c r="R8" s="223">
        <v>21000</v>
      </c>
      <c r="S8" s="225">
        <f>3*7000</f>
        <v>21000</v>
      </c>
      <c r="T8" s="223">
        <f>7000*3</f>
        <v>21000</v>
      </c>
      <c r="U8" s="225">
        <f>SUM(R8:T8)</f>
        <v>63000</v>
      </c>
      <c r="V8" s="223"/>
    </row>
    <row r="9" spans="1:22" s="86" customFormat="1" ht="5.25" customHeight="1" x14ac:dyDescent="0.2">
      <c r="A9" s="217"/>
      <c r="D9" s="221"/>
      <c r="E9" s="222"/>
      <c r="F9" s="223"/>
      <c r="G9" s="225"/>
      <c r="H9" s="223"/>
      <c r="I9" s="225"/>
      <c r="J9" s="223"/>
      <c r="K9" s="225"/>
      <c r="L9" s="223"/>
      <c r="M9" s="225"/>
      <c r="N9" s="223"/>
      <c r="O9" s="225"/>
      <c r="P9" s="223"/>
      <c r="Q9" s="225"/>
      <c r="R9" s="223"/>
      <c r="S9" s="225"/>
      <c r="T9" s="223"/>
      <c r="U9" s="225"/>
    </row>
    <row r="10" spans="1:22" s="86" customFormat="1" ht="12.75" x14ac:dyDescent="0.2">
      <c r="A10" s="220" t="s">
        <v>220</v>
      </c>
      <c r="B10" s="86" t="s">
        <v>35</v>
      </c>
      <c r="D10" s="221"/>
      <c r="E10" s="222"/>
      <c r="F10" s="223"/>
      <c r="G10" s="225"/>
      <c r="H10" s="223"/>
      <c r="I10" s="225"/>
      <c r="J10" s="223"/>
      <c r="K10" s="225"/>
      <c r="L10" s="223"/>
      <c r="M10" s="225"/>
      <c r="N10" s="223"/>
      <c r="O10" s="225"/>
      <c r="P10" s="223"/>
      <c r="Q10" s="225"/>
      <c r="R10" s="223"/>
      <c r="S10" s="225"/>
      <c r="T10" s="223"/>
      <c r="U10" s="225"/>
    </row>
    <row r="11" spans="1:22" s="86" customFormat="1" ht="12.75" x14ac:dyDescent="0.2">
      <c r="A11" s="217"/>
      <c r="B11" s="86" t="s">
        <v>170</v>
      </c>
      <c r="D11" s="221"/>
      <c r="E11" s="222"/>
      <c r="F11" s="223"/>
      <c r="G11" s="225"/>
      <c r="H11" s="223"/>
      <c r="I11" s="225"/>
      <c r="J11" s="223"/>
      <c r="K11" s="225"/>
      <c r="L11" s="223"/>
      <c r="M11" s="225"/>
      <c r="N11" s="223"/>
      <c r="O11" s="225"/>
      <c r="P11" s="223"/>
      <c r="Q11" s="225"/>
      <c r="R11" s="223"/>
      <c r="S11" s="225"/>
      <c r="T11" s="223"/>
      <c r="U11" s="225"/>
    </row>
    <row r="12" spans="1:22" s="86" customFormat="1" ht="12.75" x14ac:dyDescent="0.2">
      <c r="A12" s="217"/>
      <c r="C12" s="86" t="s">
        <v>381</v>
      </c>
      <c r="D12" s="221">
        <v>60000</v>
      </c>
      <c r="E12" s="222">
        <f>5000*12</f>
        <v>60000</v>
      </c>
      <c r="F12" s="223">
        <v>5000</v>
      </c>
      <c r="G12" s="225">
        <v>5000</v>
      </c>
      <c r="H12" s="223">
        <v>5000</v>
      </c>
      <c r="I12" s="225">
        <f>SUM(F12:H12)</f>
        <v>15000</v>
      </c>
      <c r="J12" s="223">
        <v>5000</v>
      </c>
      <c r="K12" s="225">
        <v>5000</v>
      </c>
      <c r="L12" s="223">
        <v>5000</v>
      </c>
      <c r="M12" s="225">
        <f>SUM(J12:L12)</f>
        <v>15000</v>
      </c>
      <c r="N12" s="223">
        <v>5000</v>
      </c>
      <c r="O12" s="225">
        <v>5000</v>
      </c>
      <c r="P12" s="223">
        <v>5000</v>
      </c>
      <c r="Q12" s="225">
        <f>SUM(N12:P12)</f>
        <v>15000</v>
      </c>
      <c r="R12" s="223">
        <v>5000</v>
      </c>
      <c r="S12" s="225">
        <v>5000</v>
      </c>
      <c r="T12" s="223">
        <v>5000</v>
      </c>
      <c r="U12" s="225">
        <f>SUM(R12:T12)</f>
        <v>15000</v>
      </c>
      <c r="V12" s="223"/>
    </row>
    <row r="13" spans="1:22" s="86" customFormat="1" ht="5.25" customHeight="1" x14ac:dyDescent="0.2">
      <c r="A13" s="217"/>
      <c r="D13" s="221"/>
      <c r="E13" s="222"/>
      <c r="F13" s="223"/>
      <c r="G13" s="225"/>
      <c r="H13" s="223"/>
      <c r="I13" s="225"/>
      <c r="J13" s="223"/>
      <c r="K13" s="225"/>
      <c r="L13" s="223"/>
      <c r="M13" s="225"/>
      <c r="N13" s="223"/>
      <c r="O13" s="225"/>
      <c r="P13" s="223"/>
      <c r="Q13" s="225"/>
      <c r="R13" s="223"/>
      <c r="S13" s="225"/>
      <c r="T13" s="223"/>
      <c r="U13" s="225"/>
    </row>
    <row r="14" spans="1:22" s="86" customFormat="1" ht="12.75" x14ac:dyDescent="0.2">
      <c r="A14" s="220" t="s">
        <v>221</v>
      </c>
      <c r="B14" s="86" t="s">
        <v>172</v>
      </c>
      <c r="D14" s="221"/>
      <c r="E14" s="222">
        <f>SUM(D16:D19)</f>
        <v>1130000</v>
      </c>
      <c r="F14" s="223">
        <v>50000</v>
      </c>
      <c r="G14" s="225">
        <v>100000</v>
      </c>
      <c r="H14" s="223">
        <v>120000</v>
      </c>
      <c r="I14" s="225">
        <f>SUM(F14:H14)</f>
        <v>270000</v>
      </c>
      <c r="J14" s="223">
        <v>100000</v>
      </c>
      <c r="K14" s="225">
        <v>120000</v>
      </c>
      <c r="L14" s="223">
        <v>120000</v>
      </c>
      <c r="M14" s="225">
        <f>SUM(J14:L14)</f>
        <v>340000</v>
      </c>
      <c r="N14" s="223">
        <v>110000</v>
      </c>
      <c r="O14" s="225">
        <v>100000</v>
      </c>
      <c r="P14" s="223">
        <v>120000</v>
      </c>
      <c r="Q14" s="225">
        <f>SUM(N14:P14)</f>
        <v>330000</v>
      </c>
      <c r="R14" s="223">
        <v>90000</v>
      </c>
      <c r="S14" s="225">
        <v>50000</v>
      </c>
      <c r="T14" s="223">
        <v>50000</v>
      </c>
      <c r="U14" s="225">
        <f>SUM(R14:T14)</f>
        <v>190000</v>
      </c>
      <c r="V14" s="223"/>
    </row>
    <row r="15" spans="1:22" s="86" customFormat="1" ht="12.75" x14ac:dyDescent="0.2">
      <c r="A15" s="217"/>
      <c r="C15" s="86" t="s">
        <v>173</v>
      </c>
      <c r="D15" s="221"/>
      <c r="E15" s="222"/>
      <c r="F15" s="223"/>
      <c r="G15" s="225"/>
      <c r="H15" s="223"/>
      <c r="I15" s="225"/>
      <c r="J15" s="223"/>
      <c r="K15" s="225"/>
      <c r="L15" s="223"/>
      <c r="M15" s="225"/>
      <c r="N15" s="223"/>
      <c r="O15" s="225"/>
      <c r="P15" s="223"/>
      <c r="Q15" s="225"/>
      <c r="R15" s="223"/>
      <c r="S15" s="225"/>
      <c r="T15" s="223"/>
      <c r="U15" s="225"/>
    </row>
    <row r="16" spans="1:22" s="86" customFormat="1" ht="12.75" x14ac:dyDescent="0.2">
      <c r="A16" s="217"/>
      <c r="C16" s="86" t="s">
        <v>382</v>
      </c>
      <c r="D16" s="221">
        <f>15000*2*12</f>
        <v>360000</v>
      </c>
      <c r="E16" s="222"/>
      <c r="F16" s="223"/>
      <c r="G16" s="225"/>
      <c r="H16" s="223"/>
      <c r="I16" s="225"/>
      <c r="J16" s="223"/>
      <c r="K16" s="225"/>
      <c r="L16" s="223"/>
      <c r="M16" s="225"/>
      <c r="N16" s="223"/>
      <c r="O16" s="225"/>
      <c r="P16" s="223"/>
      <c r="Q16" s="225"/>
      <c r="R16" s="223"/>
      <c r="S16" s="225"/>
      <c r="T16" s="223"/>
      <c r="U16" s="225"/>
    </row>
    <row r="17" spans="1:22" s="86" customFormat="1" ht="12.75" x14ac:dyDescent="0.2">
      <c r="A17" s="217"/>
      <c r="C17" s="86" t="s">
        <v>175</v>
      </c>
      <c r="D17" s="221">
        <v>110000</v>
      </c>
      <c r="E17" s="222"/>
      <c r="F17" s="223"/>
      <c r="G17" s="225"/>
      <c r="H17" s="223"/>
      <c r="I17" s="225"/>
      <c r="J17" s="223"/>
      <c r="K17" s="225"/>
      <c r="L17" s="223"/>
      <c r="M17" s="225"/>
      <c r="N17" s="223"/>
      <c r="O17" s="225"/>
      <c r="P17" s="223"/>
      <c r="Q17" s="225"/>
      <c r="R17" s="223"/>
      <c r="S17" s="225"/>
      <c r="T17" s="223"/>
      <c r="U17" s="225"/>
    </row>
    <row r="18" spans="1:22" s="86" customFormat="1" ht="12.75" x14ac:dyDescent="0.2">
      <c r="A18" s="217"/>
      <c r="C18" s="86" t="s">
        <v>176</v>
      </c>
      <c r="D18" s="226">
        <v>408000</v>
      </c>
      <c r="E18" s="222"/>
      <c r="F18" s="223"/>
      <c r="G18" s="225"/>
      <c r="H18" s="223"/>
      <c r="I18" s="225"/>
      <c r="J18" s="223"/>
      <c r="K18" s="225"/>
      <c r="L18" s="223"/>
      <c r="M18" s="225"/>
      <c r="N18" s="223"/>
      <c r="O18" s="225"/>
      <c r="P18" s="223"/>
      <c r="Q18" s="225"/>
      <c r="R18" s="223"/>
      <c r="S18" s="225"/>
      <c r="T18" s="223"/>
      <c r="U18" s="225"/>
    </row>
    <row r="19" spans="1:22" s="86" customFormat="1" ht="12.75" x14ac:dyDescent="0.2">
      <c r="A19" s="217"/>
      <c r="C19" s="86" t="s">
        <v>332</v>
      </c>
      <c r="D19" s="227">
        <v>252000</v>
      </c>
      <c r="E19" s="222"/>
      <c r="F19" s="223"/>
      <c r="G19" s="225"/>
      <c r="H19" s="223"/>
      <c r="I19" s="225"/>
      <c r="J19" s="223"/>
      <c r="K19" s="225"/>
      <c r="L19" s="223"/>
      <c r="M19" s="225"/>
      <c r="N19" s="223"/>
      <c r="O19" s="225"/>
      <c r="P19" s="223"/>
      <c r="Q19" s="225"/>
      <c r="R19" s="223"/>
      <c r="S19" s="225"/>
      <c r="T19" s="223"/>
      <c r="U19" s="225"/>
    </row>
    <row r="20" spans="1:22" s="86" customFormat="1" ht="12.75" x14ac:dyDescent="0.2">
      <c r="A20" s="220" t="s">
        <v>222</v>
      </c>
      <c r="C20" s="86" t="s">
        <v>334</v>
      </c>
      <c r="D20" s="221"/>
      <c r="E20" s="222"/>
      <c r="F20" s="223"/>
      <c r="G20" s="225"/>
      <c r="H20" s="223"/>
      <c r="I20" s="225"/>
      <c r="J20" s="223"/>
      <c r="K20" s="225"/>
      <c r="L20" s="223"/>
      <c r="M20" s="225"/>
      <c r="N20" s="223"/>
      <c r="O20" s="225"/>
      <c r="P20" s="223"/>
      <c r="Q20" s="225"/>
      <c r="R20" s="223"/>
      <c r="S20" s="225"/>
      <c r="T20" s="223"/>
      <c r="U20" s="225"/>
    </row>
    <row r="21" spans="1:22" s="86" customFormat="1" ht="12.75" x14ac:dyDescent="0.2">
      <c r="A21" s="217"/>
      <c r="C21" s="86" t="s">
        <v>335</v>
      </c>
      <c r="D21" s="221"/>
      <c r="E21" s="222"/>
      <c r="F21" s="223"/>
      <c r="G21" s="225"/>
      <c r="H21" s="223"/>
      <c r="I21" s="225"/>
      <c r="J21" s="223"/>
      <c r="K21" s="225"/>
      <c r="L21" s="223"/>
      <c r="M21" s="225"/>
      <c r="N21" s="223"/>
      <c r="O21" s="225"/>
      <c r="P21" s="223"/>
      <c r="Q21" s="225"/>
      <c r="R21" s="223"/>
      <c r="S21" s="225"/>
      <c r="T21" s="223"/>
      <c r="U21" s="225"/>
    </row>
    <row r="22" spans="1:22" s="86" customFormat="1" ht="5.25" customHeight="1" x14ac:dyDescent="0.2">
      <c r="A22" s="217"/>
      <c r="D22" s="221"/>
      <c r="E22" s="222"/>
      <c r="F22" s="223"/>
      <c r="G22" s="225"/>
      <c r="H22" s="223"/>
      <c r="I22" s="225"/>
      <c r="J22" s="223"/>
      <c r="K22" s="225"/>
      <c r="L22" s="223"/>
      <c r="M22" s="225"/>
      <c r="N22" s="223"/>
      <c r="O22" s="225"/>
      <c r="P22" s="223"/>
      <c r="Q22" s="225"/>
      <c r="R22" s="223"/>
      <c r="S22" s="225"/>
      <c r="T22" s="223"/>
      <c r="U22" s="225"/>
    </row>
    <row r="23" spans="1:22" s="86" customFormat="1" ht="12.75" x14ac:dyDescent="0.2">
      <c r="A23" s="220" t="s">
        <v>223</v>
      </c>
      <c r="B23" s="86" t="s">
        <v>178</v>
      </c>
      <c r="D23" s="221"/>
      <c r="E23" s="222"/>
      <c r="F23" s="223"/>
      <c r="G23" s="225"/>
      <c r="H23" s="223"/>
      <c r="I23" s="225"/>
      <c r="J23" s="223"/>
      <c r="K23" s="225"/>
      <c r="L23" s="223"/>
      <c r="M23" s="225"/>
      <c r="N23" s="223"/>
      <c r="O23" s="225"/>
      <c r="P23" s="223"/>
      <c r="Q23" s="225"/>
      <c r="R23" s="223"/>
      <c r="S23" s="225"/>
      <c r="T23" s="223"/>
      <c r="U23" s="225"/>
    </row>
    <row r="24" spans="1:22" s="86" customFormat="1" ht="12.75" x14ac:dyDescent="0.2">
      <c r="A24" s="217"/>
      <c r="C24" s="86" t="s">
        <v>383</v>
      </c>
      <c r="D24" s="221">
        <v>30000</v>
      </c>
      <c r="E24" s="222">
        <f>2500*12</f>
        <v>30000</v>
      </c>
      <c r="F24" s="223">
        <v>2500</v>
      </c>
      <c r="G24" s="225">
        <v>2500</v>
      </c>
      <c r="H24" s="223">
        <v>2500</v>
      </c>
      <c r="I24" s="225">
        <f>SUM(F24:H24)</f>
        <v>7500</v>
      </c>
      <c r="J24" s="223">
        <v>2500</v>
      </c>
      <c r="K24" s="225">
        <v>2500</v>
      </c>
      <c r="L24" s="223">
        <v>2500</v>
      </c>
      <c r="M24" s="225">
        <f>SUM(J24:L24)</f>
        <v>7500</v>
      </c>
      <c r="N24" s="223">
        <v>2500</v>
      </c>
      <c r="O24" s="225">
        <v>2500</v>
      </c>
      <c r="P24" s="223">
        <v>2500</v>
      </c>
      <c r="Q24" s="225">
        <f>SUM(N24:P24)</f>
        <v>7500</v>
      </c>
      <c r="R24" s="223">
        <v>2500</v>
      </c>
      <c r="S24" s="225">
        <v>2500</v>
      </c>
      <c r="T24" s="223">
        <v>2500</v>
      </c>
      <c r="U24" s="225">
        <f>SUM(R24:T24)</f>
        <v>7500</v>
      </c>
      <c r="V24" s="223"/>
    </row>
    <row r="25" spans="1:22" s="86" customFormat="1" ht="5.25" customHeight="1" x14ac:dyDescent="0.2">
      <c r="A25" s="217"/>
      <c r="D25" s="221"/>
      <c r="E25" s="222"/>
      <c r="F25" s="223"/>
      <c r="G25" s="225"/>
      <c r="H25" s="223"/>
      <c r="I25" s="225"/>
      <c r="J25" s="223"/>
      <c r="K25" s="225"/>
      <c r="L25" s="223"/>
      <c r="M25" s="225"/>
      <c r="N25" s="223"/>
      <c r="O25" s="225"/>
      <c r="P25" s="223"/>
      <c r="Q25" s="225"/>
      <c r="R25" s="223"/>
      <c r="S25" s="225"/>
      <c r="T25" s="223"/>
      <c r="U25" s="225"/>
      <c r="V25" s="223"/>
    </row>
    <row r="26" spans="1:22" s="86" customFormat="1" ht="12.75" x14ac:dyDescent="0.2">
      <c r="A26" s="217"/>
      <c r="B26" s="228"/>
      <c r="C26" s="229" t="s">
        <v>358</v>
      </c>
      <c r="D26" s="230"/>
      <c r="E26" s="231">
        <f>SUM(E8:E24)</f>
        <v>1500000</v>
      </c>
      <c r="F26" s="231">
        <f t="shared" ref="F26:U26" si="0">SUM(F8:F24)</f>
        <v>85500</v>
      </c>
      <c r="G26" s="231">
        <f t="shared" si="0"/>
        <v>135500</v>
      </c>
      <c r="H26" s="231">
        <f t="shared" si="0"/>
        <v>155500</v>
      </c>
      <c r="I26" s="231">
        <f t="shared" si="0"/>
        <v>376500</v>
      </c>
      <c r="J26" s="231">
        <f t="shared" si="0"/>
        <v>128500</v>
      </c>
      <c r="K26" s="231">
        <f t="shared" si="0"/>
        <v>148500</v>
      </c>
      <c r="L26" s="231">
        <f t="shared" si="0"/>
        <v>148500</v>
      </c>
      <c r="M26" s="231">
        <f t="shared" si="0"/>
        <v>425500</v>
      </c>
      <c r="N26" s="231">
        <f t="shared" si="0"/>
        <v>145500</v>
      </c>
      <c r="O26" s="231">
        <f t="shared" si="0"/>
        <v>128500</v>
      </c>
      <c r="P26" s="231">
        <f t="shared" si="0"/>
        <v>148500</v>
      </c>
      <c r="Q26" s="231">
        <f t="shared" si="0"/>
        <v>422500</v>
      </c>
      <c r="R26" s="231">
        <f t="shared" si="0"/>
        <v>118500</v>
      </c>
      <c r="S26" s="231">
        <f t="shared" si="0"/>
        <v>78500</v>
      </c>
      <c r="T26" s="231">
        <f t="shared" si="0"/>
        <v>78500</v>
      </c>
      <c r="U26" s="231">
        <f t="shared" si="0"/>
        <v>275500</v>
      </c>
      <c r="V26" s="223"/>
    </row>
    <row r="27" spans="1:22" s="86" customFormat="1" ht="12.75" x14ac:dyDescent="0.2">
      <c r="A27" s="217"/>
      <c r="D27" s="221"/>
      <c r="E27" s="222"/>
      <c r="F27" s="223"/>
      <c r="G27" s="225"/>
      <c r="H27" s="223"/>
      <c r="I27" s="225"/>
      <c r="J27" s="223"/>
      <c r="K27" s="225"/>
      <c r="L27" s="223"/>
      <c r="M27" s="225"/>
      <c r="N27" s="223"/>
      <c r="O27" s="225"/>
      <c r="P27" s="223"/>
      <c r="Q27" s="225"/>
      <c r="R27" s="223"/>
      <c r="S27" s="225"/>
      <c r="T27" s="223"/>
      <c r="U27" s="225"/>
    </row>
    <row r="28" spans="1:22" s="86" customFormat="1" ht="12.75" x14ac:dyDescent="0.2">
      <c r="A28" s="220" t="s">
        <v>224</v>
      </c>
      <c r="B28" s="86" t="s">
        <v>177</v>
      </c>
      <c r="D28" s="226">
        <v>180000</v>
      </c>
      <c r="E28" s="232">
        <v>180000</v>
      </c>
      <c r="F28" s="233">
        <f>180000/12</f>
        <v>15000</v>
      </c>
      <c r="G28" s="234">
        <f t="shared" ref="G28:H28" si="1">180000/12</f>
        <v>15000</v>
      </c>
      <c r="H28" s="233">
        <f t="shared" si="1"/>
        <v>15000</v>
      </c>
      <c r="I28" s="234">
        <f>SUM(F28:H28)</f>
        <v>45000</v>
      </c>
      <c r="J28" s="233">
        <f>180000/12</f>
        <v>15000</v>
      </c>
      <c r="K28" s="234">
        <f t="shared" ref="K28:L28" si="2">180000/12</f>
        <v>15000</v>
      </c>
      <c r="L28" s="233">
        <f t="shared" si="2"/>
        <v>15000</v>
      </c>
      <c r="M28" s="234">
        <f>SUM(J28:L28)</f>
        <v>45000</v>
      </c>
      <c r="N28" s="233">
        <f>180000/12</f>
        <v>15000</v>
      </c>
      <c r="O28" s="234">
        <f t="shared" ref="O28:P28" si="3">180000/12</f>
        <v>15000</v>
      </c>
      <c r="P28" s="233">
        <f t="shared" si="3"/>
        <v>15000</v>
      </c>
      <c r="Q28" s="234">
        <f>SUM(N28:P28)</f>
        <v>45000</v>
      </c>
      <c r="R28" s="233">
        <f>180000/12</f>
        <v>15000</v>
      </c>
      <c r="S28" s="234">
        <f t="shared" ref="S28:T28" si="4">180000/12</f>
        <v>15000</v>
      </c>
      <c r="T28" s="233">
        <f t="shared" si="4"/>
        <v>15000</v>
      </c>
      <c r="U28" s="234">
        <f>SUM(R28:T28)</f>
        <v>45000</v>
      </c>
      <c r="V28" s="223"/>
    </row>
    <row r="29" spans="1:22" s="86" customFormat="1" ht="12.75" x14ac:dyDescent="0.2">
      <c r="A29" s="217"/>
      <c r="D29" s="221"/>
      <c r="E29" s="222"/>
      <c r="F29" s="223"/>
      <c r="G29" s="225"/>
      <c r="H29" s="223"/>
      <c r="I29" s="225"/>
      <c r="J29" s="223"/>
      <c r="K29" s="225"/>
      <c r="L29" s="223"/>
      <c r="M29" s="225"/>
      <c r="N29" s="223"/>
      <c r="O29" s="225"/>
      <c r="P29" s="223"/>
      <c r="Q29" s="225"/>
      <c r="R29" s="223"/>
      <c r="S29" s="225"/>
      <c r="T29" s="223"/>
      <c r="U29" s="225"/>
    </row>
    <row r="30" spans="1:22" s="86" customFormat="1" ht="12.75" x14ac:dyDescent="0.2">
      <c r="A30" s="220" t="s">
        <v>225</v>
      </c>
      <c r="B30" s="86" t="s">
        <v>180</v>
      </c>
      <c r="D30" s="221"/>
      <c r="E30" s="222"/>
      <c r="F30" s="223"/>
      <c r="G30" s="225"/>
      <c r="H30" s="223"/>
      <c r="I30" s="225"/>
      <c r="J30" s="223"/>
      <c r="K30" s="225"/>
      <c r="L30" s="223"/>
      <c r="M30" s="225"/>
      <c r="N30" s="223"/>
      <c r="O30" s="225"/>
      <c r="P30" s="223"/>
      <c r="Q30" s="225"/>
      <c r="R30" s="223"/>
      <c r="S30" s="225"/>
      <c r="T30" s="223"/>
      <c r="U30" s="225"/>
    </row>
    <row r="31" spans="1:22" s="86" customFormat="1" ht="12.75" x14ac:dyDescent="0.2">
      <c r="A31" s="217"/>
      <c r="C31" s="86" t="s">
        <v>384</v>
      </c>
      <c r="D31" s="221">
        <f>3*5000*4</f>
        <v>60000</v>
      </c>
      <c r="E31" s="222"/>
      <c r="F31" s="223"/>
      <c r="G31" s="225"/>
      <c r="H31" s="223"/>
      <c r="I31" s="225"/>
      <c r="J31" s="223"/>
      <c r="K31" s="225"/>
      <c r="L31" s="223"/>
      <c r="M31" s="225"/>
      <c r="N31" s="223"/>
      <c r="O31" s="225"/>
      <c r="P31" s="223"/>
      <c r="Q31" s="225"/>
      <c r="R31" s="223"/>
      <c r="S31" s="225"/>
      <c r="T31" s="223"/>
      <c r="U31" s="225"/>
    </row>
    <row r="32" spans="1:22" s="86" customFormat="1" ht="12.75" x14ac:dyDescent="0.2">
      <c r="A32" s="217"/>
      <c r="C32" s="86" t="s">
        <v>385</v>
      </c>
      <c r="D32" s="221">
        <f>5000*4</f>
        <v>20000</v>
      </c>
      <c r="E32" s="222"/>
      <c r="F32" s="223"/>
      <c r="G32" s="225"/>
      <c r="H32" s="223"/>
      <c r="I32" s="225"/>
      <c r="J32" s="223"/>
      <c r="K32" s="225"/>
      <c r="L32" s="223"/>
      <c r="M32" s="225"/>
      <c r="N32" s="223"/>
      <c r="O32" s="225"/>
      <c r="P32" s="223"/>
      <c r="Q32" s="225"/>
      <c r="R32" s="223"/>
      <c r="S32" s="225"/>
      <c r="T32" s="223"/>
      <c r="U32" s="225"/>
    </row>
    <row r="33" spans="1:22" s="86" customFormat="1" ht="12.75" x14ac:dyDescent="0.2">
      <c r="A33" s="217"/>
      <c r="C33" s="86" t="s">
        <v>386</v>
      </c>
      <c r="D33" s="221">
        <f>2*20000*2</f>
        <v>80000</v>
      </c>
      <c r="E33" s="222"/>
      <c r="F33" s="223"/>
      <c r="G33" s="225"/>
      <c r="H33" s="223"/>
      <c r="I33" s="225"/>
      <c r="J33" s="223"/>
      <c r="K33" s="225"/>
      <c r="L33" s="223"/>
      <c r="M33" s="225"/>
      <c r="N33" s="223"/>
      <c r="O33" s="225"/>
      <c r="P33" s="223"/>
      <c r="Q33" s="225"/>
      <c r="R33" s="223"/>
      <c r="S33" s="225"/>
      <c r="T33" s="223"/>
      <c r="U33" s="225"/>
    </row>
    <row r="34" spans="1:22" s="86" customFormat="1" ht="12.75" x14ac:dyDescent="0.2">
      <c r="A34" s="217"/>
      <c r="C34" s="86" t="s">
        <v>387</v>
      </c>
      <c r="D34" s="227">
        <f>4000*3*4</f>
        <v>48000</v>
      </c>
      <c r="E34" s="222">
        <f>SUM(D31:D34)</f>
        <v>208000</v>
      </c>
      <c r="F34" s="223"/>
      <c r="G34" s="225">
        <f>15000+5000+12000</f>
        <v>32000</v>
      </c>
      <c r="H34" s="223"/>
      <c r="I34" s="225">
        <f>SUM(F34:H34)</f>
        <v>32000</v>
      </c>
      <c r="J34" s="223"/>
      <c r="K34" s="225">
        <f>32000+40000</f>
        <v>72000</v>
      </c>
      <c r="L34" s="223"/>
      <c r="M34" s="225">
        <f>SUM(J34:L34)</f>
        <v>72000</v>
      </c>
      <c r="N34" s="223"/>
      <c r="O34" s="225">
        <v>32000</v>
      </c>
      <c r="P34" s="223"/>
      <c r="Q34" s="225">
        <f>SUM(N34:P34)</f>
        <v>32000</v>
      </c>
      <c r="R34" s="223"/>
      <c r="S34" s="225">
        <v>72000</v>
      </c>
      <c r="T34" s="223"/>
      <c r="U34" s="225">
        <f>SUM(R34:T34)</f>
        <v>72000</v>
      </c>
      <c r="V34" s="223"/>
    </row>
    <row r="35" spans="1:22" s="86" customFormat="1" ht="5.25" customHeight="1" x14ac:dyDescent="0.2">
      <c r="A35" s="217"/>
      <c r="D35" s="221"/>
      <c r="E35" s="222"/>
      <c r="F35" s="223"/>
      <c r="G35" s="225"/>
      <c r="H35" s="223"/>
      <c r="I35" s="225"/>
      <c r="J35" s="223"/>
      <c r="K35" s="225"/>
      <c r="L35" s="223"/>
      <c r="M35" s="225"/>
      <c r="N35" s="223"/>
      <c r="O35" s="225"/>
      <c r="P35" s="223"/>
      <c r="Q35" s="225"/>
      <c r="R35" s="223"/>
      <c r="S35" s="225"/>
      <c r="T35" s="223"/>
      <c r="U35" s="225"/>
    </row>
    <row r="36" spans="1:22" s="86" customFormat="1" ht="12.75" x14ac:dyDescent="0.2">
      <c r="A36" s="220" t="s">
        <v>226</v>
      </c>
      <c r="B36" s="86" t="s">
        <v>185</v>
      </c>
      <c r="D36" s="221"/>
      <c r="E36" s="222"/>
      <c r="F36" s="223"/>
      <c r="G36" s="225"/>
      <c r="H36" s="223"/>
      <c r="I36" s="225"/>
      <c r="J36" s="223"/>
      <c r="K36" s="225"/>
      <c r="L36" s="223"/>
      <c r="M36" s="225"/>
      <c r="N36" s="223"/>
      <c r="O36" s="225"/>
      <c r="P36" s="223"/>
      <c r="Q36" s="225"/>
      <c r="R36" s="223"/>
      <c r="S36" s="225"/>
      <c r="T36" s="223"/>
      <c r="U36" s="225"/>
    </row>
    <row r="37" spans="1:22" s="86" customFormat="1" ht="13.5" x14ac:dyDescent="0.25">
      <c r="A37" s="217"/>
      <c r="C37" s="2" t="s">
        <v>186</v>
      </c>
      <c r="D37" s="221">
        <v>229200</v>
      </c>
      <c r="E37" s="232">
        <v>229000</v>
      </c>
      <c r="F37" s="233">
        <v>19100</v>
      </c>
      <c r="G37" s="234">
        <v>19100</v>
      </c>
      <c r="H37" s="233">
        <v>19100</v>
      </c>
      <c r="I37" s="234">
        <f>SUM(F37:H37)</f>
        <v>57300</v>
      </c>
      <c r="J37" s="233">
        <v>19100</v>
      </c>
      <c r="K37" s="234">
        <v>19100</v>
      </c>
      <c r="L37" s="233">
        <v>19100</v>
      </c>
      <c r="M37" s="234">
        <f>SUM(J37:L37)</f>
        <v>57300</v>
      </c>
      <c r="N37" s="233">
        <v>19100</v>
      </c>
      <c r="O37" s="234">
        <v>19100</v>
      </c>
      <c r="P37" s="233">
        <v>19100</v>
      </c>
      <c r="Q37" s="234">
        <f>SUM(N37:P37)</f>
        <v>57300</v>
      </c>
      <c r="R37" s="233">
        <v>19100</v>
      </c>
      <c r="S37" s="234">
        <v>19100</v>
      </c>
      <c r="T37" s="233">
        <v>19100</v>
      </c>
      <c r="U37" s="234">
        <f>SUM(R37:T37)</f>
        <v>57300</v>
      </c>
      <c r="V37" s="223"/>
    </row>
    <row r="38" spans="1:22" s="86" customFormat="1" ht="5.25" customHeight="1" x14ac:dyDescent="0.25">
      <c r="A38" s="217"/>
      <c r="C38" s="2"/>
      <c r="D38" s="221"/>
      <c r="E38" s="235"/>
      <c r="F38" s="223"/>
      <c r="G38" s="236"/>
      <c r="H38" s="223"/>
      <c r="I38" s="236"/>
      <c r="J38" s="223"/>
      <c r="K38" s="236"/>
      <c r="L38" s="223"/>
      <c r="M38" s="236"/>
      <c r="N38" s="223"/>
      <c r="O38" s="236"/>
      <c r="P38" s="223"/>
      <c r="Q38" s="236"/>
      <c r="R38" s="223"/>
      <c r="S38" s="236"/>
      <c r="T38" s="223"/>
      <c r="U38" s="236"/>
      <c r="V38" s="223"/>
    </row>
    <row r="39" spans="1:22" s="242" customFormat="1" ht="12.75" x14ac:dyDescent="0.2">
      <c r="A39" s="237"/>
      <c r="B39" s="238"/>
      <c r="C39" s="239" t="s">
        <v>195</v>
      </c>
      <c r="D39" s="240">
        <f t="shared" ref="D39:U39" si="5">SUM(D7:D37)</f>
        <v>2117200</v>
      </c>
      <c r="E39" s="240">
        <f t="shared" si="5"/>
        <v>3617000</v>
      </c>
      <c r="F39" s="240">
        <f t="shared" si="5"/>
        <v>205100</v>
      </c>
      <c r="G39" s="240">
        <f t="shared" si="5"/>
        <v>337100</v>
      </c>
      <c r="H39" s="240">
        <f t="shared" si="5"/>
        <v>345100</v>
      </c>
      <c r="I39" s="240">
        <f t="shared" si="5"/>
        <v>887300</v>
      </c>
      <c r="J39" s="240">
        <f t="shared" si="5"/>
        <v>291100</v>
      </c>
      <c r="K39" s="240">
        <f t="shared" si="5"/>
        <v>403100</v>
      </c>
      <c r="L39" s="240">
        <f t="shared" si="5"/>
        <v>331100</v>
      </c>
      <c r="M39" s="240">
        <f t="shared" si="5"/>
        <v>1025300</v>
      </c>
      <c r="N39" s="240">
        <f t="shared" si="5"/>
        <v>325100</v>
      </c>
      <c r="O39" s="240">
        <f t="shared" si="5"/>
        <v>323100</v>
      </c>
      <c r="P39" s="240">
        <f t="shared" si="5"/>
        <v>331100</v>
      </c>
      <c r="Q39" s="240">
        <f t="shared" si="5"/>
        <v>979300</v>
      </c>
      <c r="R39" s="240">
        <f t="shared" si="5"/>
        <v>271100</v>
      </c>
      <c r="S39" s="240">
        <f t="shared" si="5"/>
        <v>263100</v>
      </c>
      <c r="T39" s="240">
        <f t="shared" si="5"/>
        <v>191100</v>
      </c>
      <c r="U39" s="240">
        <f t="shared" si="5"/>
        <v>725300</v>
      </c>
      <c r="V39" s="241"/>
    </row>
    <row r="40" spans="1:22" s="86" customFormat="1" ht="12.75" x14ac:dyDescent="0.2">
      <c r="A40" s="217"/>
      <c r="C40" s="243" t="s">
        <v>22</v>
      </c>
      <c r="D40" s="221"/>
      <c r="E40" s="222"/>
      <c r="F40" s="223"/>
      <c r="G40" s="225"/>
      <c r="H40" s="223"/>
      <c r="I40" s="225"/>
      <c r="J40" s="223"/>
      <c r="K40" s="225"/>
      <c r="L40" s="223"/>
      <c r="M40" s="225"/>
      <c r="N40" s="223"/>
      <c r="O40" s="225"/>
      <c r="P40" s="223"/>
      <c r="Q40" s="225"/>
      <c r="R40" s="223"/>
      <c r="S40" s="225"/>
      <c r="T40" s="223"/>
      <c r="U40" s="225"/>
    </row>
    <row r="41" spans="1:22" s="86" customFormat="1" ht="12.75" x14ac:dyDescent="0.2">
      <c r="A41" s="217"/>
      <c r="D41" s="221"/>
      <c r="E41" s="222"/>
      <c r="F41" s="223"/>
      <c r="G41" s="225"/>
      <c r="H41" s="223"/>
      <c r="I41" s="225"/>
      <c r="J41" s="223"/>
      <c r="K41" s="225"/>
      <c r="L41" s="223"/>
      <c r="M41" s="225"/>
      <c r="N41" s="223"/>
      <c r="O41" s="225"/>
      <c r="P41" s="223"/>
      <c r="Q41" s="225"/>
      <c r="R41" s="223"/>
      <c r="S41" s="225"/>
      <c r="T41" s="223"/>
      <c r="U41" s="225"/>
    </row>
    <row r="42" spans="1:22" s="86" customFormat="1" ht="12.75" x14ac:dyDescent="0.2">
      <c r="A42" s="217"/>
      <c r="B42" s="86" t="s">
        <v>20</v>
      </c>
      <c r="D42" s="221"/>
      <c r="E42" s="222"/>
      <c r="F42" s="223"/>
      <c r="G42" s="225"/>
      <c r="H42" s="223"/>
      <c r="I42" s="225"/>
      <c r="J42" s="223"/>
      <c r="K42" s="225"/>
      <c r="L42" s="223"/>
      <c r="M42" s="225"/>
      <c r="N42" s="223"/>
      <c r="O42" s="225"/>
      <c r="P42" s="223"/>
      <c r="Q42" s="225"/>
      <c r="R42" s="223"/>
      <c r="S42" s="225"/>
      <c r="T42" s="223"/>
      <c r="U42" s="225"/>
      <c r="V42" s="223"/>
    </row>
    <row r="43" spans="1:22" s="86" customFormat="1" ht="12.75" x14ac:dyDescent="0.2">
      <c r="A43" s="217"/>
      <c r="C43" s="86" t="s">
        <v>317</v>
      </c>
      <c r="D43" s="221">
        <v>500000</v>
      </c>
      <c r="E43" s="222">
        <v>500000</v>
      </c>
      <c r="F43" s="223">
        <f>500000/12</f>
        <v>41666.666666666664</v>
      </c>
      <c r="G43" s="225">
        <f t="shared" ref="G43:H43" si="6">500000/12</f>
        <v>41666.666666666664</v>
      </c>
      <c r="H43" s="223">
        <f t="shared" si="6"/>
        <v>41666.666666666664</v>
      </c>
      <c r="I43" s="225">
        <f>SUM(F43:H43)</f>
        <v>125000</v>
      </c>
      <c r="J43" s="223">
        <f>500000/12</f>
        <v>41666.666666666664</v>
      </c>
      <c r="K43" s="225">
        <f t="shared" ref="K43:L43" si="7">500000/12</f>
        <v>41666.666666666664</v>
      </c>
      <c r="L43" s="223">
        <f t="shared" si="7"/>
        <v>41666.666666666664</v>
      </c>
      <c r="M43" s="225">
        <f>SUM(J43:L43)</f>
        <v>125000</v>
      </c>
      <c r="N43" s="223">
        <f>500000/12</f>
        <v>41666.666666666664</v>
      </c>
      <c r="O43" s="225">
        <f t="shared" ref="O43:P43" si="8">500000/12</f>
        <v>41666.666666666664</v>
      </c>
      <c r="P43" s="223">
        <f t="shared" si="8"/>
        <v>41666.666666666664</v>
      </c>
      <c r="Q43" s="225">
        <f>SUM(N43:P43)</f>
        <v>125000</v>
      </c>
      <c r="R43" s="223">
        <f>500000/12</f>
        <v>41666.666666666664</v>
      </c>
      <c r="S43" s="225">
        <f t="shared" ref="S43:T43" si="9">500000/12</f>
        <v>41666.666666666664</v>
      </c>
      <c r="T43" s="223">
        <f t="shared" si="9"/>
        <v>41666.666666666664</v>
      </c>
      <c r="U43" s="225">
        <f>SUM(R43:T43)</f>
        <v>125000</v>
      </c>
      <c r="V43" s="223">
        <f>+I43+M43+Q43+U43</f>
        <v>500000</v>
      </c>
    </row>
    <row r="44" spans="1:22" s="86" customFormat="1" ht="12.75" x14ac:dyDescent="0.2">
      <c r="A44" s="217"/>
      <c r="C44" s="86" t="s">
        <v>318</v>
      </c>
      <c r="D44" s="221">
        <v>100000</v>
      </c>
      <c r="E44" s="222">
        <v>100000</v>
      </c>
      <c r="F44" s="244">
        <f>100000/12</f>
        <v>8333.3333333333339</v>
      </c>
      <c r="G44" s="223">
        <f t="shared" ref="G44:H44" si="10">100000/12</f>
        <v>8333.3333333333339</v>
      </c>
      <c r="H44" s="225">
        <f t="shared" si="10"/>
        <v>8333.3333333333339</v>
      </c>
      <c r="I44" s="225">
        <f>SUM(F44:H44)</f>
        <v>25000</v>
      </c>
      <c r="J44" s="225">
        <f>100000/12</f>
        <v>8333.3333333333339</v>
      </c>
      <c r="K44" s="223">
        <f t="shared" ref="K44:L44" si="11">100000/12</f>
        <v>8333.3333333333339</v>
      </c>
      <c r="L44" s="225">
        <f t="shared" si="11"/>
        <v>8333.3333333333339</v>
      </c>
      <c r="M44" s="225">
        <f>SUM(J44:L44)</f>
        <v>25000</v>
      </c>
      <c r="N44" s="225">
        <f>100000/12</f>
        <v>8333.3333333333339</v>
      </c>
      <c r="O44" s="223">
        <f t="shared" ref="O44:P44" si="12">100000/12</f>
        <v>8333.3333333333339</v>
      </c>
      <c r="P44" s="225">
        <f t="shared" si="12"/>
        <v>8333.3333333333339</v>
      </c>
      <c r="Q44" s="225">
        <f>SUM(N44:P44)</f>
        <v>25000</v>
      </c>
      <c r="R44" s="225">
        <f>100000/12</f>
        <v>8333.3333333333339</v>
      </c>
      <c r="S44" s="223">
        <f t="shared" ref="S44:T44" si="13">100000/12</f>
        <v>8333.3333333333339</v>
      </c>
      <c r="T44" s="225">
        <f t="shared" si="13"/>
        <v>8333.3333333333339</v>
      </c>
      <c r="U44" s="225">
        <f>SUM(R44:T44)</f>
        <v>25000</v>
      </c>
      <c r="V44" s="223">
        <f>+I44+M44+Q44+U44</f>
        <v>100000</v>
      </c>
    </row>
    <row r="45" spans="1:22" s="86" customFormat="1" ht="7.5" customHeight="1" x14ac:dyDescent="0.2">
      <c r="A45" s="217"/>
      <c r="D45" s="221"/>
      <c r="E45" s="222"/>
      <c r="F45" s="223"/>
      <c r="G45" s="225"/>
      <c r="H45" s="223"/>
      <c r="I45" s="225"/>
      <c r="J45" s="223"/>
      <c r="K45" s="225"/>
      <c r="L45" s="223"/>
      <c r="M45" s="225"/>
      <c r="N45" s="223"/>
      <c r="O45" s="225"/>
      <c r="P45" s="223"/>
      <c r="Q45" s="225"/>
      <c r="R45" s="223"/>
      <c r="S45" s="225"/>
      <c r="T45" s="223"/>
      <c r="U45" s="225"/>
    </row>
    <row r="46" spans="1:22" s="86" customFormat="1" ht="12.75" x14ac:dyDescent="0.2">
      <c r="A46" s="217"/>
      <c r="B46" s="86" t="s">
        <v>357</v>
      </c>
      <c r="D46" s="221"/>
      <c r="E46" s="222">
        <v>849000</v>
      </c>
      <c r="F46" s="223"/>
      <c r="G46" s="225"/>
      <c r="H46" s="223"/>
      <c r="I46" s="225"/>
      <c r="J46" s="223"/>
      <c r="K46" s="225"/>
      <c r="L46" s="223"/>
      <c r="M46" s="225"/>
      <c r="N46" s="223"/>
      <c r="O46" s="225"/>
      <c r="P46" s="223"/>
      <c r="Q46" s="225"/>
      <c r="R46" s="223"/>
      <c r="S46" s="225"/>
      <c r="T46" s="223"/>
      <c r="U46" s="225"/>
    </row>
    <row r="47" spans="1:22" s="86" customFormat="1" ht="12.75" x14ac:dyDescent="0.2">
      <c r="A47" s="217"/>
      <c r="B47" s="86" t="s">
        <v>356</v>
      </c>
      <c r="D47" s="221"/>
      <c r="E47" s="222"/>
      <c r="F47" s="223"/>
      <c r="G47" s="225"/>
      <c r="H47" s="223"/>
      <c r="I47" s="225"/>
      <c r="J47" s="223"/>
      <c r="K47" s="225"/>
      <c r="L47" s="223"/>
      <c r="M47" s="225"/>
      <c r="N47" s="223"/>
      <c r="O47" s="225"/>
      <c r="P47" s="223"/>
      <c r="Q47" s="225"/>
      <c r="R47" s="223"/>
      <c r="S47" s="225"/>
      <c r="T47" s="223"/>
      <c r="U47" s="225"/>
    </row>
    <row r="48" spans="1:22" s="86" customFormat="1" ht="12.75" x14ac:dyDescent="0.2">
      <c r="A48" s="217"/>
      <c r="C48" s="86" t="s">
        <v>322</v>
      </c>
      <c r="D48" s="221">
        <v>156041</v>
      </c>
      <c r="E48" s="222"/>
      <c r="F48" s="223">
        <v>6040</v>
      </c>
      <c r="G48" s="225">
        <v>15000</v>
      </c>
      <c r="H48" s="223">
        <v>15000</v>
      </c>
      <c r="I48" s="225">
        <f>SUM(F48:H48)</f>
        <v>36040</v>
      </c>
      <c r="J48" s="223">
        <v>15000</v>
      </c>
      <c r="K48" s="225">
        <v>15000</v>
      </c>
      <c r="L48" s="223">
        <v>15000</v>
      </c>
      <c r="M48" s="225">
        <f>SUM(J48:L48)</f>
        <v>45000</v>
      </c>
      <c r="N48" s="223">
        <v>15000</v>
      </c>
      <c r="O48" s="225">
        <v>15000</v>
      </c>
      <c r="P48" s="223">
        <v>15000</v>
      </c>
      <c r="Q48" s="225">
        <f>SUM(N48:P48)</f>
        <v>45000</v>
      </c>
      <c r="R48" s="223">
        <v>10000</v>
      </c>
      <c r="S48" s="225">
        <v>10000</v>
      </c>
      <c r="T48" s="223">
        <v>10000</v>
      </c>
      <c r="U48" s="225">
        <f>SUM(R48:T48)</f>
        <v>30000</v>
      </c>
      <c r="V48" s="223">
        <f t="shared" ref="V48:V50" si="14">+I48+M48+Q48+U48</f>
        <v>156040</v>
      </c>
    </row>
    <row r="49" spans="1:22" s="86" customFormat="1" ht="12.75" x14ac:dyDescent="0.2">
      <c r="A49" s="217"/>
      <c r="C49" s="86" t="s">
        <v>323</v>
      </c>
      <c r="D49" s="221">
        <v>543228</v>
      </c>
      <c r="E49" s="222"/>
      <c r="F49" s="223">
        <v>45269</v>
      </c>
      <c r="G49" s="225">
        <v>45269</v>
      </c>
      <c r="H49" s="223">
        <v>45269</v>
      </c>
      <c r="I49" s="225">
        <f>SUM(F49:H49)</f>
        <v>135807</v>
      </c>
      <c r="J49" s="223">
        <v>45269</v>
      </c>
      <c r="K49" s="225">
        <v>45269</v>
      </c>
      <c r="L49" s="223">
        <v>45269</v>
      </c>
      <c r="M49" s="225">
        <f>SUM(J49:L49)</f>
        <v>135807</v>
      </c>
      <c r="N49" s="223">
        <v>45269</v>
      </c>
      <c r="O49" s="225">
        <v>45269</v>
      </c>
      <c r="P49" s="223">
        <v>45269</v>
      </c>
      <c r="Q49" s="225">
        <f>SUM(N49:P49)</f>
        <v>135807</v>
      </c>
      <c r="R49" s="223">
        <v>45269</v>
      </c>
      <c r="S49" s="225">
        <v>45269</v>
      </c>
      <c r="T49" s="223">
        <v>45269</v>
      </c>
      <c r="U49" s="225">
        <f>SUM(R49:T49)</f>
        <v>135807</v>
      </c>
      <c r="V49" s="223">
        <f t="shared" si="14"/>
        <v>543228</v>
      </c>
    </row>
    <row r="50" spans="1:22" s="86" customFormat="1" ht="12.75" x14ac:dyDescent="0.2">
      <c r="A50" s="217"/>
      <c r="C50" s="86" t="s">
        <v>324</v>
      </c>
      <c r="D50" s="227">
        <v>230000</v>
      </c>
      <c r="E50" s="222"/>
      <c r="F50" s="223">
        <v>20000</v>
      </c>
      <c r="G50" s="225">
        <v>20000</v>
      </c>
      <c r="H50" s="223">
        <v>20000</v>
      </c>
      <c r="I50" s="225">
        <f>SUM(F50:H50)</f>
        <v>60000</v>
      </c>
      <c r="J50" s="223">
        <v>20000</v>
      </c>
      <c r="K50" s="225">
        <v>20000</v>
      </c>
      <c r="L50" s="223">
        <v>20000</v>
      </c>
      <c r="M50" s="225">
        <f>SUM(J50:L50)</f>
        <v>60000</v>
      </c>
      <c r="N50" s="223">
        <v>20000</v>
      </c>
      <c r="O50" s="225">
        <v>20000</v>
      </c>
      <c r="P50" s="223">
        <v>20000</v>
      </c>
      <c r="Q50" s="225">
        <f>SUM(N50:P50)</f>
        <v>60000</v>
      </c>
      <c r="R50" s="223">
        <v>20000</v>
      </c>
      <c r="S50" s="225">
        <v>20000</v>
      </c>
      <c r="T50" s="223">
        <v>10000</v>
      </c>
      <c r="U50" s="225">
        <f>SUM(R50:T50)</f>
        <v>50000</v>
      </c>
      <c r="V50" s="223">
        <f t="shared" si="14"/>
        <v>230000</v>
      </c>
    </row>
    <row r="51" spans="1:22" s="86" customFormat="1" ht="9.75" customHeight="1" x14ac:dyDescent="0.2">
      <c r="A51" s="217"/>
      <c r="D51" s="245">
        <f>SUM(D48:D50)</f>
        <v>929269</v>
      </c>
      <c r="E51" s="222"/>
      <c r="F51" s="223"/>
      <c r="G51" s="225"/>
      <c r="H51" s="223"/>
      <c r="I51" s="225"/>
      <c r="J51" s="223"/>
      <c r="K51" s="225"/>
      <c r="L51" s="223"/>
      <c r="M51" s="225"/>
      <c r="N51" s="223"/>
      <c r="O51" s="225"/>
      <c r="P51" s="223"/>
      <c r="Q51" s="225"/>
      <c r="R51" s="223"/>
      <c r="S51" s="225"/>
      <c r="T51" s="223"/>
      <c r="U51" s="225"/>
    </row>
    <row r="52" spans="1:22" s="86" customFormat="1" ht="12.75" x14ac:dyDescent="0.2">
      <c r="A52" s="217"/>
      <c r="B52" s="86" t="s">
        <v>325</v>
      </c>
      <c r="D52" s="221"/>
      <c r="E52" s="222">
        <v>200000</v>
      </c>
      <c r="F52" s="223"/>
      <c r="G52" s="225"/>
      <c r="H52" s="223"/>
      <c r="I52" s="225"/>
      <c r="J52" s="223"/>
      <c r="K52" s="225"/>
      <c r="L52" s="223"/>
      <c r="M52" s="225"/>
      <c r="N52" s="223"/>
      <c r="O52" s="225"/>
      <c r="P52" s="223"/>
      <c r="Q52" s="225"/>
      <c r="R52" s="223"/>
      <c r="S52" s="225"/>
      <c r="T52" s="223"/>
      <c r="U52" s="225"/>
    </row>
    <row r="53" spans="1:22" s="86" customFormat="1" ht="12.75" x14ac:dyDescent="0.2">
      <c r="A53" s="217"/>
      <c r="C53" s="86" t="s">
        <v>326</v>
      </c>
      <c r="D53" s="221">
        <v>25000</v>
      </c>
      <c r="E53" s="222"/>
      <c r="F53" s="223"/>
      <c r="G53" s="225"/>
      <c r="H53" s="223">
        <v>10000</v>
      </c>
      <c r="I53" s="225">
        <f>SUM(F53:H53)</f>
        <v>10000</v>
      </c>
      <c r="J53" s="223"/>
      <c r="K53" s="225"/>
      <c r="L53" s="223"/>
      <c r="M53" s="225"/>
      <c r="N53" s="223"/>
      <c r="O53" s="225"/>
      <c r="P53" s="223"/>
      <c r="Q53" s="225"/>
      <c r="R53" s="223"/>
      <c r="S53" s="225"/>
      <c r="T53" s="223"/>
      <c r="U53" s="225"/>
      <c r="V53" s="223">
        <f t="shared" ref="V53:V55" si="15">+I53+M53+Q53+U53</f>
        <v>10000</v>
      </c>
    </row>
    <row r="54" spans="1:22" s="86" customFormat="1" ht="12.75" x14ac:dyDescent="0.2">
      <c r="A54" s="217"/>
      <c r="C54" s="86" t="s">
        <v>48</v>
      </c>
      <c r="D54" s="221">
        <v>342000</v>
      </c>
      <c r="E54" s="222"/>
      <c r="F54" s="223"/>
      <c r="G54" s="225"/>
      <c r="H54" s="223">
        <v>125000</v>
      </c>
      <c r="I54" s="225">
        <f>SUM(F54:H54)</f>
        <v>125000</v>
      </c>
      <c r="J54" s="223"/>
      <c r="K54" s="225"/>
      <c r="L54" s="223"/>
      <c r="M54" s="225"/>
      <c r="N54" s="223"/>
      <c r="O54" s="225"/>
      <c r="P54" s="223"/>
      <c r="Q54" s="225"/>
      <c r="R54" s="223"/>
      <c r="S54" s="225"/>
      <c r="T54" s="223"/>
      <c r="U54" s="225"/>
      <c r="V54" s="223">
        <f t="shared" si="15"/>
        <v>125000</v>
      </c>
    </row>
    <row r="55" spans="1:22" s="86" customFormat="1" ht="12.75" x14ac:dyDescent="0.2">
      <c r="A55" s="217"/>
      <c r="C55" s="86" t="s">
        <v>327</v>
      </c>
      <c r="D55" s="221">
        <v>256000</v>
      </c>
      <c r="E55" s="222"/>
      <c r="F55" s="223"/>
      <c r="G55" s="225"/>
      <c r="H55" s="223">
        <v>65000</v>
      </c>
      <c r="I55" s="225">
        <f>SUM(F55:H55)</f>
        <v>65000</v>
      </c>
      <c r="J55" s="223"/>
      <c r="K55" s="225"/>
      <c r="L55" s="223"/>
      <c r="M55" s="225"/>
      <c r="N55" s="223"/>
      <c r="O55" s="225"/>
      <c r="P55" s="223"/>
      <c r="Q55" s="225"/>
      <c r="R55" s="223"/>
      <c r="S55" s="225"/>
      <c r="T55" s="223"/>
      <c r="U55" s="225"/>
      <c r="V55" s="223">
        <f t="shared" si="15"/>
        <v>65000</v>
      </c>
    </row>
    <row r="56" spans="1:22" s="86" customFormat="1" ht="12.75" x14ac:dyDescent="0.2">
      <c r="A56" s="217"/>
      <c r="D56" s="221"/>
      <c r="E56" s="222"/>
      <c r="F56" s="223"/>
      <c r="G56" s="225"/>
      <c r="H56" s="223"/>
      <c r="I56" s="225"/>
      <c r="J56" s="223"/>
      <c r="K56" s="225"/>
      <c r="L56" s="223"/>
      <c r="M56" s="225"/>
      <c r="N56" s="223"/>
      <c r="O56" s="225"/>
      <c r="P56" s="223"/>
      <c r="Q56" s="225"/>
      <c r="R56" s="223"/>
      <c r="S56" s="225"/>
      <c r="T56" s="223"/>
      <c r="U56" s="225"/>
    </row>
    <row r="57" spans="1:22" s="86" customFormat="1" ht="12.75" x14ac:dyDescent="0.2">
      <c r="A57" s="217"/>
      <c r="B57" s="86" t="s">
        <v>328</v>
      </c>
      <c r="D57" s="221"/>
      <c r="E57" s="222">
        <v>550000</v>
      </c>
      <c r="F57" s="223"/>
      <c r="G57" s="225"/>
      <c r="H57" s="223"/>
      <c r="I57" s="225"/>
      <c r="J57" s="223"/>
      <c r="K57" s="225"/>
      <c r="L57" s="223"/>
      <c r="M57" s="225"/>
      <c r="N57" s="223"/>
      <c r="O57" s="225"/>
      <c r="P57" s="223"/>
      <c r="Q57" s="225"/>
      <c r="R57" s="223"/>
      <c r="S57" s="225"/>
      <c r="T57" s="223"/>
      <c r="U57" s="225"/>
    </row>
    <row r="58" spans="1:22" s="86" customFormat="1" ht="12.75" x14ac:dyDescent="0.2">
      <c r="A58" s="217"/>
      <c r="C58" s="86" t="s">
        <v>326</v>
      </c>
      <c r="D58" s="221">
        <v>15000</v>
      </c>
      <c r="E58" s="222"/>
      <c r="F58" s="223"/>
      <c r="G58" s="225"/>
      <c r="H58" s="223"/>
      <c r="I58" s="225"/>
      <c r="J58" s="223"/>
      <c r="K58" s="225">
        <v>15000</v>
      </c>
      <c r="L58" s="223"/>
      <c r="M58" s="225">
        <f>+J58+K58+L58</f>
        <v>15000</v>
      </c>
      <c r="N58" s="223"/>
      <c r="O58" s="225"/>
      <c r="P58" s="223"/>
      <c r="Q58" s="225"/>
      <c r="R58" s="223"/>
      <c r="S58" s="225"/>
      <c r="T58" s="223"/>
      <c r="U58" s="225"/>
      <c r="V58" s="223">
        <f t="shared" ref="V58:V60" si="16">+I58+M58+Q58+U58</f>
        <v>15000</v>
      </c>
    </row>
    <row r="59" spans="1:22" s="86" customFormat="1" ht="12.75" x14ac:dyDescent="0.2">
      <c r="A59" s="217"/>
      <c r="C59" s="86" t="s">
        <v>48</v>
      </c>
      <c r="D59" s="221">
        <v>250000</v>
      </c>
      <c r="E59" s="222"/>
      <c r="F59" s="223"/>
      <c r="G59" s="225"/>
      <c r="H59" s="223"/>
      <c r="I59" s="225"/>
      <c r="J59" s="223"/>
      <c r="K59" s="225">
        <v>250000</v>
      </c>
      <c r="L59" s="223"/>
      <c r="M59" s="225">
        <f t="shared" ref="M59:M60" si="17">+J59+K59+L59</f>
        <v>250000</v>
      </c>
      <c r="N59" s="223"/>
      <c r="O59" s="225"/>
      <c r="P59" s="223"/>
      <c r="Q59" s="225"/>
      <c r="R59" s="223"/>
      <c r="S59" s="225"/>
      <c r="T59" s="223"/>
      <c r="U59" s="225"/>
      <c r="V59" s="223">
        <f t="shared" si="16"/>
        <v>250000</v>
      </c>
    </row>
    <row r="60" spans="1:22" s="86" customFormat="1" ht="12.75" x14ac:dyDescent="0.2">
      <c r="A60" s="217"/>
      <c r="C60" s="86" t="s">
        <v>327</v>
      </c>
      <c r="D60" s="221">
        <v>160000</v>
      </c>
      <c r="E60" s="222"/>
      <c r="F60" s="223"/>
      <c r="G60" s="225"/>
      <c r="H60" s="223"/>
      <c r="I60" s="225"/>
      <c r="J60" s="223"/>
      <c r="K60" s="225">
        <f>550000-15000-250000</f>
        <v>285000</v>
      </c>
      <c r="L60" s="223"/>
      <c r="M60" s="225">
        <f t="shared" si="17"/>
        <v>285000</v>
      </c>
      <c r="N60" s="223"/>
      <c r="O60" s="225"/>
      <c r="P60" s="223"/>
      <c r="Q60" s="225"/>
      <c r="R60" s="223"/>
      <c r="S60" s="225"/>
      <c r="T60" s="223"/>
      <c r="U60" s="225"/>
      <c r="V60" s="223">
        <f t="shared" si="16"/>
        <v>285000</v>
      </c>
    </row>
    <row r="61" spans="1:22" s="86" customFormat="1" ht="7.5" customHeight="1" x14ac:dyDescent="0.2">
      <c r="A61" s="217"/>
      <c r="B61" s="246"/>
      <c r="C61" s="246"/>
      <c r="D61" s="226"/>
      <c r="E61" s="222"/>
      <c r="F61" s="223"/>
      <c r="G61" s="225"/>
      <c r="H61" s="223"/>
      <c r="I61" s="225"/>
      <c r="J61" s="223"/>
      <c r="K61" s="225"/>
      <c r="L61" s="223"/>
      <c r="M61" s="225"/>
      <c r="N61" s="223"/>
      <c r="O61" s="225"/>
      <c r="P61" s="223"/>
      <c r="Q61" s="225"/>
      <c r="R61" s="223"/>
      <c r="S61" s="225"/>
      <c r="T61" s="223"/>
      <c r="U61" s="225"/>
    </row>
    <row r="62" spans="1:22" s="86" customFormat="1" ht="12.75" x14ac:dyDescent="0.2">
      <c r="A62" s="217"/>
      <c r="B62" s="247"/>
      <c r="C62" s="248" t="s">
        <v>329</v>
      </c>
      <c r="D62" s="249"/>
      <c r="E62" s="250">
        <f>SUM(E42:E61)</f>
        <v>2199000</v>
      </c>
      <c r="F62" s="250">
        <f t="shared" ref="F62:U62" si="18">SUM(F42:F61)</f>
        <v>121309</v>
      </c>
      <c r="G62" s="250">
        <f t="shared" si="18"/>
        <v>130269</v>
      </c>
      <c r="H62" s="250">
        <f t="shared" si="18"/>
        <v>330269</v>
      </c>
      <c r="I62" s="250">
        <f t="shared" si="18"/>
        <v>581847</v>
      </c>
      <c r="J62" s="250">
        <f t="shared" si="18"/>
        <v>130269</v>
      </c>
      <c r="K62" s="250">
        <f t="shared" si="18"/>
        <v>680269</v>
      </c>
      <c r="L62" s="250">
        <f t="shared" si="18"/>
        <v>130269</v>
      </c>
      <c r="M62" s="250">
        <f t="shared" si="18"/>
        <v>940807</v>
      </c>
      <c r="N62" s="250">
        <f t="shared" si="18"/>
        <v>130269</v>
      </c>
      <c r="O62" s="250">
        <f t="shared" si="18"/>
        <v>130269</v>
      </c>
      <c r="P62" s="250">
        <f t="shared" si="18"/>
        <v>130269</v>
      </c>
      <c r="Q62" s="250">
        <f t="shared" si="18"/>
        <v>390807</v>
      </c>
      <c r="R62" s="250">
        <f t="shared" si="18"/>
        <v>125269</v>
      </c>
      <c r="S62" s="250">
        <f t="shared" si="18"/>
        <v>125269</v>
      </c>
      <c r="T62" s="250">
        <f t="shared" si="18"/>
        <v>115269</v>
      </c>
      <c r="U62" s="250">
        <f t="shared" si="18"/>
        <v>365807</v>
      </c>
    </row>
    <row r="63" spans="1:22" s="86" customFormat="1" ht="9" customHeight="1" thickBot="1" x14ac:dyDescent="0.25">
      <c r="A63" s="217"/>
      <c r="D63" s="221"/>
      <c r="E63" s="222"/>
      <c r="F63" s="223"/>
      <c r="G63" s="225"/>
      <c r="H63" s="223"/>
      <c r="I63" s="225"/>
      <c r="J63" s="223"/>
      <c r="K63" s="225"/>
      <c r="L63" s="223"/>
      <c r="M63" s="225"/>
      <c r="N63" s="223"/>
      <c r="O63" s="225"/>
      <c r="P63" s="223"/>
      <c r="Q63" s="225"/>
      <c r="R63" s="223"/>
      <c r="S63" s="225"/>
      <c r="T63" s="223"/>
      <c r="U63" s="225"/>
    </row>
    <row r="64" spans="1:22" s="86" customFormat="1" ht="13.5" thickBot="1" x14ac:dyDescent="0.25">
      <c r="A64" s="217"/>
      <c r="B64" s="251"/>
      <c r="C64" s="252" t="s">
        <v>330</v>
      </c>
      <c r="D64" s="253"/>
      <c r="E64" s="254">
        <f>+E62+E39</f>
        <v>5816000</v>
      </c>
      <c r="F64" s="254">
        <f t="shared" ref="F64:U64" si="19">+F62+F39</f>
        <v>326409</v>
      </c>
      <c r="G64" s="254">
        <f t="shared" si="19"/>
        <v>467369</v>
      </c>
      <c r="H64" s="254">
        <f t="shared" si="19"/>
        <v>675369</v>
      </c>
      <c r="I64" s="254">
        <f t="shared" si="19"/>
        <v>1469147</v>
      </c>
      <c r="J64" s="254">
        <f t="shared" si="19"/>
        <v>421369</v>
      </c>
      <c r="K64" s="254">
        <f t="shared" si="19"/>
        <v>1083369</v>
      </c>
      <c r="L64" s="254">
        <f t="shared" si="19"/>
        <v>461369</v>
      </c>
      <c r="M64" s="254">
        <f t="shared" si="19"/>
        <v>1966107</v>
      </c>
      <c r="N64" s="254">
        <f t="shared" si="19"/>
        <v>455369</v>
      </c>
      <c r="O64" s="254">
        <f t="shared" si="19"/>
        <v>453369</v>
      </c>
      <c r="P64" s="254">
        <f t="shared" si="19"/>
        <v>461369</v>
      </c>
      <c r="Q64" s="254">
        <f t="shared" si="19"/>
        <v>1370107</v>
      </c>
      <c r="R64" s="254">
        <f t="shared" si="19"/>
        <v>396369</v>
      </c>
      <c r="S64" s="254">
        <f t="shared" si="19"/>
        <v>388369</v>
      </c>
      <c r="T64" s="254">
        <f t="shared" si="19"/>
        <v>306369</v>
      </c>
      <c r="U64" s="254">
        <f t="shared" si="19"/>
        <v>1091107</v>
      </c>
    </row>
  </sheetData>
  <mergeCells count="8">
    <mergeCell ref="N5:Q5"/>
    <mergeCell ref="R5:U5"/>
    <mergeCell ref="E5:E6"/>
    <mergeCell ref="B1:E1"/>
    <mergeCell ref="B2:E2"/>
    <mergeCell ref="B4:E4"/>
    <mergeCell ref="F5:I5"/>
    <mergeCell ref="J5:M5"/>
  </mergeCells>
  <printOptions horizontalCentered="1"/>
  <pageMargins left="0" right="0" top="0.25" bottom="0" header="0.3" footer="0.3"/>
  <pageSetup paperSize="9" scale="7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workbookViewId="0">
      <selection activeCell="A5" sqref="A5:XFD32"/>
    </sheetView>
  </sheetViews>
  <sheetFormatPr defaultRowHeight="15" x14ac:dyDescent="0.25"/>
  <cols>
    <col min="1" max="1" width="19" customWidth="1"/>
    <col min="2" max="15" width="8.7109375" customWidth="1"/>
  </cols>
  <sheetData>
    <row r="1" spans="1:15" x14ac:dyDescent="0.25">
      <c r="A1" s="259" t="s">
        <v>159</v>
      </c>
      <c r="B1" s="259"/>
      <c r="C1" s="259"/>
      <c r="D1" s="259"/>
      <c r="E1" s="259"/>
      <c r="F1" s="259"/>
      <c r="G1" s="259"/>
      <c r="H1" s="259"/>
      <c r="I1" s="259"/>
      <c r="J1" s="259"/>
      <c r="K1" s="259"/>
      <c r="L1" s="259"/>
      <c r="M1" s="259"/>
      <c r="N1" s="259"/>
      <c r="O1" s="259"/>
    </row>
    <row r="2" spans="1:15" ht="15.75" x14ac:dyDescent="0.25">
      <c r="A2" s="271" t="s">
        <v>1</v>
      </c>
      <c r="B2" s="271"/>
      <c r="C2" s="271"/>
      <c r="D2" s="271"/>
      <c r="E2" s="271"/>
      <c r="F2" s="271"/>
      <c r="G2" s="271"/>
      <c r="H2" s="271"/>
      <c r="I2" s="271"/>
      <c r="J2" s="271"/>
      <c r="K2" s="271"/>
      <c r="L2" s="271"/>
      <c r="M2" s="271"/>
      <c r="N2" s="271"/>
      <c r="O2" s="271"/>
    </row>
    <row r="4" spans="1:15" x14ac:dyDescent="0.25">
      <c r="A4" s="272" t="s">
        <v>198</v>
      </c>
      <c r="B4" s="272"/>
      <c r="C4" s="272"/>
      <c r="D4" s="272"/>
      <c r="E4" s="272"/>
      <c r="F4" s="272"/>
      <c r="G4" s="272"/>
      <c r="H4" s="272"/>
      <c r="I4" s="272"/>
      <c r="J4" s="272"/>
      <c r="K4" s="272"/>
      <c r="L4" s="272"/>
      <c r="M4" s="272"/>
      <c r="N4" s="272"/>
      <c r="O4" s="272"/>
    </row>
    <row r="6" spans="1:15" s="80" customFormat="1" x14ac:dyDescent="0.25">
      <c r="B6" s="80" t="s">
        <v>199</v>
      </c>
      <c r="C6" s="80">
        <v>2</v>
      </c>
      <c r="D6" s="80">
        <v>3</v>
      </c>
      <c r="E6" s="80">
        <v>5</v>
      </c>
      <c r="F6" s="80">
        <v>6</v>
      </c>
      <c r="G6" s="80">
        <v>7</v>
      </c>
      <c r="H6" s="80">
        <v>8</v>
      </c>
      <c r="I6" s="80">
        <v>9</v>
      </c>
      <c r="J6" s="80">
        <v>10</v>
      </c>
      <c r="K6" s="80">
        <v>11</v>
      </c>
      <c r="L6" s="80">
        <v>12</v>
      </c>
      <c r="M6" s="80" t="s">
        <v>200</v>
      </c>
      <c r="N6" s="80" t="s">
        <v>201</v>
      </c>
      <c r="O6" s="80" t="s">
        <v>195</v>
      </c>
    </row>
    <row r="7" spans="1:15" x14ac:dyDescent="0.25">
      <c r="B7" s="71"/>
      <c r="C7" s="71"/>
      <c r="D7" s="71"/>
      <c r="E7" s="71"/>
      <c r="F7" s="71"/>
      <c r="G7" s="71"/>
      <c r="H7" s="71"/>
      <c r="I7" s="71"/>
      <c r="J7" s="71"/>
      <c r="K7" s="71"/>
      <c r="L7" s="71"/>
      <c r="M7" s="71"/>
      <c r="N7" s="71"/>
      <c r="O7" s="71"/>
    </row>
    <row r="8" spans="1:15" x14ac:dyDescent="0.25">
      <c r="A8" s="76" t="s">
        <v>202</v>
      </c>
      <c r="B8" s="81"/>
      <c r="C8" s="81"/>
      <c r="D8" s="81"/>
      <c r="E8" s="81"/>
      <c r="F8" s="81"/>
      <c r="G8" s="81"/>
      <c r="H8" s="81"/>
      <c r="I8" s="81"/>
      <c r="J8" s="81"/>
      <c r="K8" s="81"/>
      <c r="L8" s="81"/>
      <c r="M8" s="81"/>
      <c r="N8" s="81"/>
      <c r="O8" s="71"/>
    </row>
    <row r="9" spans="1:15" x14ac:dyDescent="0.25">
      <c r="A9" t="s">
        <v>203</v>
      </c>
      <c r="B9" s="81"/>
      <c r="C9" s="81">
        <v>6000</v>
      </c>
      <c r="D9" s="81"/>
      <c r="E9" s="81">
        <v>7000</v>
      </c>
      <c r="F9" s="81">
        <v>7000</v>
      </c>
      <c r="G9" s="81">
        <v>7000</v>
      </c>
      <c r="H9" s="81">
        <v>7000</v>
      </c>
      <c r="I9" s="81">
        <v>7500</v>
      </c>
      <c r="J9" s="81">
        <v>7500</v>
      </c>
      <c r="K9" s="81">
        <v>7500</v>
      </c>
      <c r="L9" s="81">
        <v>7500</v>
      </c>
      <c r="M9" s="81"/>
      <c r="N9" s="81">
        <v>7500</v>
      </c>
      <c r="O9" s="82">
        <f>SUM(B9:N9)</f>
        <v>71500</v>
      </c>
    </row>
    <row r="10" spans="1:15" x14ac:dyDescent="0.25">
      <c r="A10" t="s">
        <v>204</v>
      </c>
      <c r="B10" s="81">
        <v>7000</v>
      </c>
      <c r="C10" s="81"/>
      <c r="D10" s="81"/>
      <c r="E10" s="81"/>
      <c r="F10" s="81"/>
      <c r="G10" s="81"/>
      <c r="H10" s="81"/>
      <c r="I10" s="81"/>
      <c r="J10" s="81"/>
      <c r="K10" s="81"/>
      <c r="L10" s="81"/>
      <c r="M10" s="81">
        <v>5000</v>
      </c>
      <c r="N10" s="81"/>
      <c r="O10" s="82">
        <f t="shared" ref="O10:O13" si="0">SUM(B10:N10)</f>
        <v>12000</v>
      </c>
    </row>
    <row r="11" spans="1:15" x14ac:dyDescent="0.25">
      <c r="A11" t="s">
        <v>205</v>
      </c>
      <c r="B11" s="81"/>
      <c r="C11" s="81">
        <v>100</v>
      </c>
      <c r="D11" s="81"/>
      <c r="E11" s="81">
        <v>200</v>
      </c>
      <c r="F11" s="81">
        <v>200</v>
      </c>
      <c r="G11" s="81">
        <v>200</v>
      </c>
      <c r="H11" s="81">
        <v>150</v>
      </c>
      <c r="I11" s="81">
        <v>200</v>
      </c>
      <c r="J11" s="81">
        <v>200</v>
      </c>
      <c r="K11" s="81">
        <v>200</v>
      </c>
      <c r="L11" s="81">
        <v>200</v>
      </c>
      <c r="M11" s="81"/>
      <c r="N11" s="81">
        <v>150</v>
      </c>
      <c r="O11" s="82">
        <f t="shared" si="0"/>
        <v>1800</v>
      </c>
    </row>
    <row r="12" spans="1:15" x14ac:dyDescent="0.25">
      <c r="A12" t="s">
        <v>206</v>
      </c>
      <c r="B12" s="81">
        <v>500</v>
      </c>
      <c r="C12" s="81">
        <v>500</v>
      </c>
      <c r="D12" s="81">
        <v>500</v>
      </c>
      <c r="E12" s="81">
        <v>500</v>
      </c>
      <c r="F12" s="81">
        <v>500</v>
      </c>
      <c r="G12" s="81">
        <v>500</v>
      </c>
      <c r="H12" s="81">
        <v>500</v>
      </c>
      <c r="I12" s="81">
        <v>500</v>
      </c>
      <c r="J12" s="81">
        <v>500</v>
      </c>
      <c r="K12" s="81">
        <v>500</v>
      </c>
      <c r="L12" s="81">
        <v>500</v>
      </c>
      <c r="M12" s="81">
        <v>500</v>
      </c>
      <c r="N12" s="81">
        <v>500</v>
      </c>
      <c r="O12" s="82">
        <f t="shared" si="0"/>
        <v>6500</v>
      </c>
    </row>
    <row r="13" spans="1:15" x14ac:dyDescent="0.25">
      <c r="A13" t="s">
        <v>207</v>
      </c>
      <c r="B13" s="81">
        <f>800*3</f>
        <v>2400</v>
      </c>
      <c r="C13" s="81">
        <f t="shared" ref="C13:N13" si="1">800*3</f>
        <v>2400</v>
      </c>
      <c r="D13" s="81">
        <f t="shared" si="1"/>
        <v>2400</v>
      </c>
      <c r="E13" s="81">
        <f t="shared" si="1"/>
        <v>2400</v>
      </c>
      <c r="F13" s="81">
        <f t="shared" si="1"/>
        <v>2400</v>
      </c>
      <c r="G13" s="81">
        <f t="shared" si="1"/>
        <v>2400</v>
      </c>
      <c r="H13" s="81">
        <f t="shared" si="1"/>
        <v>2400</v>
      </c>
      <c r="I13" s="81">
        <f t="shared" si="1"/>
        <v>2400</v>
      </c>
      <c r="J13" s="81">
        <f t="shared" si="1"/>
        <v>2400</v>
      </c>
      <c r="K13" s="81">
        <f t="shared" si="1"/>
        <v>2400</v>
      </c>
      <c r="L13" s="81">
        <f t="shared" si="1"/>
        <v>2400</v>
      </c>
      <c r="M13" s="81">
        <f t="shared" si="1"/>
        <v>2400</v>
      </c>
      <c r="N13" s="81">
        <f t="shared" si="1"/>
        <v>2400</v>
      </c>
      <c r="O13" s="82">
        <f t="shared" si="0"/>
        <v>31200</v>
      </c>
    </row>
    <row r="14" spans="1:15" ht="15.75" thickBot="1" x14ac:dyDescent="0.3">
      <c r="A14" s="83" t="s">
        <v>195</v>
      </c>
      <c r="B14" s="84">
        <f>SUM(B9:B13)</f>
        <v>9900</v>
      </c>
      <c r="C14" s="84">
        <f t="shared" ref="C14:O14" si="2">SUM(C9:C13)</f>
        <v>9000</v>
      </c>
      <c r="D14" s="84">
        <f t="shared" si="2"/>
        <v>2900</v>
      </c>
      <c r="E14" s="84">
        <f t="shared" si="2"/>
        <v>10100</v>
      </c>
      <c r="F14" s="84">
        <f t="shared" si="2"/>
        <v>10100</v>
      </c>
      <c r="G14" s="84">
        <f t="shared" si="2"/>
        <v>10100</v>
      </c>
      <c r="H14" s="84">
        <f t="shared" si="2"/>
        <v>10050</v>
      </c>
      <c r="I14" s="84">
        <f t="shared" si="2"/>
        <v>10600</v>
      </c>
      <c r="J14" s="84">
        <f t="shared" si="2"/>
        <v>10600</v>
      </c>
      <c r="K14" s="84">
        <f t="shared" si="2"/>
        <v>10600</v>
      </c>
      <c r="L14" s="84">
        <f t="shared" si="2"/>
        <v>10600</v>
      </c>
      <c r="M14" s="84">
        <f t="shared" si="2"/>
        <v>7900</v>
      </c>
      <c r="N14" s="84">
        <f t="shared" si="2"/>
        <v>10550</v>
      </c>
      <c r="O14" s="84">
        <f t="shared" si="2"/>
        <v>123000</v>
      </c>
    </row>
    <row r="15" spans="1:15" ht="15.75" thickTop="1" x14ac:dyDescent="0.25">
      <c r="B15" s="81"/>
      <c r="C15" s="81"/>
      <c r="D15" s="81"/>
      <c r="E15" s="81"/>
      <c r="F15" s="81"/>
      <c r="G15" s="81"/>
      <c r="H15" s="81"/>
      <c r="I15" s="81"/>
      <c r="J15" s="81"/>
      <c r="K15" s="81"/>
      <c r="L15" s="81"/>
      <c r="M15" s="81"/>
      <c r="N15" s="81"/>
      <c r="O15" s="82"/>
    </row>
    <row r="16" spans="1:15" x14ac:dyDescent="0.25">
      <c r="A16" s="76" t="s">
        <v>208</v>
      </c>
      <c r="B16" s="81"/>
      <c r="C16" s="81"/>
      <c r="D16" s="81"/>
      <c r="E16" s="81"/>
      <c r="F16" s="81"/>
      <c r="G16" s="81"/>
      <c r="H16" s="81"/>
      <c r="I16" s="81"/>
      <c r="J16" s="81"/>
      <c r="K16" s="81"/>
      <c r="L16" s="81"/>
      <c r="M16" s="81"/>
      <c r="N16" s="81"/>
      <c r="O16" s="82"/>
    </row>
    <row r="17" spans="1:15" x14ac:dyDescent="0.25">
      <c r="A17" t="s">
        <v>203</v>
      </c>
      <c r="B17" s="81"/>
      <c r="C17" s="81">
        <v>18000</v>
      </c>
      <c r="D17" s="81"/>
      <c r="E17" s="81">
        <v>21000</v>
      </c>
      <c r="F17" s="81">
        <v>21000</v>
      </c>
      <c r="G17" s="81">
        <v>21500</v>
      </c>
      <c r="H17" s="81">
        <v>21500</v>
      </c>
      <c r="I17" s="81">
        <v>22500</v>
      </c>
      <c r="J17" s="81">
        <v>22500</v>
      </c>
      <c r="K17" s="81">
        <v>22610</v>
      </c>
      <c r="L17" s="81">
        <v>22610</v>
      </c>
      <c r="M17" s="81"/>
      <c r="N17" s="81">
        <v>22500</v>
      </c>
      <c r="O17" s="82">
        <f t="shared" ref="O17:O21" si="3">SUM(B17:N17)</f>
        <v>215720</v>
      </c>
    </row>
    <row r="18" spans="1:15" x14ac:dyDescent="0.25">
      <c r="A18" t="s">
        <v>204</v>
      </c>
      <c r="B18" s="81">
        <v>7000</v>
      </c>
      <c r="C18" s="81"/>
      <c r="D18" s="81"/>
      <c r="E18" s="81"/>
      <c r="F18" s="81"/>
      <c r="G18" s="81"/>
      <c r="H18" s="81"/>
      <c r="I18" s="81"/>
      <c r="J18" s="81"/>
      <c r="K18" s="81"/>
      <c r="L18" s="81"/>
      <c r="M18" s="81">
        <v>5000</v>
      </c>
      <c r="N18" s="81"/>
      <c r="O18" s="82">
        <f t="shared" si="3"/>
        <v>12000</v>
      </c>
    </row>
    <row r="19" spans="1:15" x14ac:dyDescent="0.25">
      <c r="A19" t="s">
        <v>205</v>
      </c>
      <c r="B19" s="81"/>
      <c r="C19" s="81">
        <v>300</v>
      </c>
      <c r="D19" s="81"/>
      <c r="E19" s="81">
        <v>600</v>
      </c>
      <c r="F19" s="81">
        <v>600</v>
      </c>
      <c r="G19" s="81">
        <v>600</v>
      </c>
      <c r="H19" s="81">
        <v>450</v>
      </c>
      <c r="I19" s="81">
        <v>600</v>
      </c>
      <c r="J19" s="81">
        <v>600</v>
      </c>
      <c r="K19" s="81">
        <v>600</v>
      </c>
      <c r="L19" s="81">
        <v>480</v>
      </c>
      <c r="M19" s="81"/>
      <c r="N19" s="81">
        <v>450</v>
      </c>
      <c r="O19" s="82">
        <f t="shared" si="3"/>
        <v>5280</v>
      </c>
    </row>
    <row r="20" spans="1:15" x14ac:dyDescent="0.25">
      <c r="A20" t="s">
        <v>206</v>
      </c>
      <c r="B20" s="81">
        <v>1000</v>
      </c>
      <c r="C20" s="81">
        <v>1800</v>
      </c>
      <c r="D20" s="81">
        <v>1000</v>
      </c>
      <c r="E20" s="81">
        <v>1800</v>
      </c>
      <c r="F20" s="81">
        <v>1800</v>
      </c>
      <c r="G20" s="81">
        <v>1800</v>
      </c>
      <c r="H20" s="81">
        <v>1800</v>
      </c>
      <c r="I20" s="81">
        <v>1800</v>
      </c>
      <c r="J20" s="81">
        <v>1800</v>
      </c>
      <c r="K20" s="81">
        <v>1800</v>
      </c>
      <c r="L20" s="81">
        <v>1800</v>
      </c>
      <c r="M20" s="81">
        <v>1000</v>
      </c>
      <c r="N20" s="81">
        <v>1800</v>
      </c>
      <c r="O20" s="82">
        <f t="shared" si="3"/>
        <v>21000</v>
      </c>
    </row>
    <row r="21" spans="1:15" x14ac:dyDescent="0.25">
      <c r="A21" t="s">
        <v>209</v>
      </c>
      <c r="B21" s="81">
        <v>12000</v>
      </c>
      <c r="C21" s="81">
        <v>12000</v>
      </c>
      <c r="D21" s="81">
        <v>12000</v>
      </c>
      <c r="E21" s="81">
        <v>12000</v>
      </c>
      <c r="F21" s="81">
        <v>12000</v>
      </c>
      <c r="G21" s="81">
        <v>12000</v>
      </c>
      <c r="H21" s="81">
        <v>12000</v>
      </c>
      <c r="I21" s="81">
        <v>12000</v>
      </c>
      <c r="J21" s="81">
        <v>12000</v>
      </c>
      <c r="K21" s="81">
        <v>12000</v>
      </c>
      <c r="L21" s="81">
        <v>12000</v>
      </c>
      <c r="M21" s="81">
        <v>12000</v>
      </c>
      <c r="N21" s="81">
        <v>12000</v>
      </c>
      <c r="O21" s="82">
        <f t="shared" si="3"/>
        <v>156000</v>
      </c>
    </row>
    <row r="22" spans="1:15" ht="15.75" thickBot="1" x14ac:dyDescent="0.3">
      <c r="A22" s="83" t="s">
        <v>195</v>
      </c>
      <c r="B22" s="84">
        <f>SUM(B17:B21)</f>
        <v>20000</v>
      </c>
      <c r="C22" s="84">
        <f t="shared" ref="C22:O22" si="4">SUM(C17:C21)</f>
        <v>32100</v>
      </c>
      <c r="D22" s="84">
        <f t="shared" si="4"/>
        <v>13000</v>
      </c>
      <c r="E22" s="84">
        <f t="shared" si="4"/>
        <v>35400</v>
      </c>
      <c r="F22" s="84">
        <f t="shared" si="4"/>
        <v>35400</v>
      </c>
      <c r="G22" s="84">
        <f t="shared" si="4"/>
        <v>35900</v>
      </c>
      <c r="H22" s="84">
        <f t="shared" si="4"/>
        <v>35750</v>
      </c>
      <c r="I22" s="84">
        <f t="shared" si="4"/>
        <v>36900</v>
      </c>
      <c r="J22" s="84">
        <f t="shared" si="4"/>
        <v>36900</v>
      </c>
      <c r="K22" s="84">
        <f t="shared" si="4"/>
        <v>37010</v>
      </c>
      <c r="L22" s="84">
        <f t="shared" si="4"/>
        <v>36890</v>
      </c>
      <c r="M22" s="84">
        <f t="shared" si="4"/>
        <v>18000</v>
      </c>
      <c r="N22" s="84">
        <f t="shared" si="4"/>
        <v>36750</v>
      </c>
      <c r="O22" s="84">
        <f t="shared" si="4"/>
        <v>410000</v>
      </c>
    </row>
    <row r="23" spans="1:15" ht="15.75" thickTop="1" x14ac:dyDescent="0.25">
      <c r="B23" s="81"/>
      <c r="C23" s="81"/>
      <c r="D23" s="81"/>
      <c r="E23" s="81"/>
      <c r="F23" s="81"/>
      <c r="G23" s="81"/>
      <c r="H23" s="81"/>
      <c r="I23" s="81"/>
      <c r="J23" s="81"/>
      <c r="K23" s="81"/>
      <c r="L23" s="81"/>
      <c r="M23" s="81"/>
      <c r="N23" s="81"/>
      <c r="O23" s="82"/>
    </row>
    <row r="24" spans="1:15" x14ac:dyDescent="0.25">
      <c r="A24" s="85" t="s">
        <v>195</v>
      </c>
      <c r="B24" s="81"/>
      <c r="C24" s="81"/>
      <c r="D24" s="81"/>
      <c r="E24" s="81"/>
      <c r="F24" s="81"/>
      <c r="G24" s="81"/>
      <c r="H24" s="81"/>
      <c r="I24" s="81"/>
      <c r="J24" s="81"/>
      <c r="K24" s="81"/>
      <c r="L24" s="81"/>
      <c r="M24" s="81"/>
      <c r="N24" s="81"/>
      <c r="O24" s="82"/>
    </row>
    <row r="25" spans="1:15" x14ac:dyDescent="0.25">
      <c r="A25" t="s">
        <v>203</v>
      </c>
      <c r="B25" s="81"/>
      <c r="C25" s="81">
        <f t="shared" ref="C25:O25" si="5">+C17+C9</f>
        <v>24000</v>
      </c>
      <c r="D25" s="81"/>
      <c r="E25" s="81">
        <f t="shared" si="5"/>
        <v>28000</v>
      </c>
      <c r="F25" s="81">
        <f t="shared" si="5"/>
        <v>28000</v>
      </c>
      <c r="G25" s="81">
        <f t="shared" si="5"/>
        <v>28500</v>
      </c>
      <c r="H25" s="81">
        <f t="shared" si="5"/>
        <v>28500</v>
      </c>
      <c r="I25" s="81">
        <f t="shared" si="5"/>
        <v>30000</v>
      </c>
      <c r="J25" s="81">
        <f t="shared" si="5"/>
        <v>30000</v>
      </c>
      <c r="K25" s="81">
        <f t="shared" si="5"/>
        <v>30110</v>
      </c>
      <c r="L25" s="81">
        <f t="shared" si="5"/>
        <v>30110</v>
      </c>
      <c r="M25" s="81"/>
      <c r="N25" s="81">
        <f t="shared" si="5"/>
        <v>30000</v>
      </c>
      <c r="O25" s="81">
        <f t="shared" si="5"/>
        <v>287220</v>
      </c>
    </row>
    <row r="26" spans="1:15" x14ac:dyDescent="0.25">
      <c r="A26" t="s">
        <v>204</v>
      </c>
      <c r="B26" s="81">
        <f>+B18+B10</f>
        <v>14000</v>
      </c>
      <c r="C26" s="81"/>
      <c r="D26" s="81"/>
      <c r="E26" s="81"/>
      <c r="F26" s="81"/>
      <c r="G26" s="81"/>
      <c r="H26" s="81"/>
      <c r="I26" s="81"/>
      <c r="J26" s="81"/>
      <c r="K26" s="81"/>
      <c r="L26" s="81"/>
      <c r="M26" s="81">
        <f t="shared" ref="M26:O26" si="6">+M18+M10</f>
        <v>10000</v>
      </c>
      <c r="N26" s="81"/>
      <c r="O26" s="81">
        <f t="shared" si="6"/>
        <v>24000</v>
      </c>
    </row>
    <row r="27" spans="1:15" x14ac:dyDescent="0.25">
      <c r="A27" t="s">
        <v>205</v>
      </c>
      <c r="B27" s="81"/>
      <c r="C27" s="81">
        <f t="shared" ref="C27:O29" si="7">+C19+C11</f>
        <v>400</v>
      </c>
      <c r="D27" s="81"/>
      <c r="E27" s="81">
        <f t="shared" si="7"/>
        <v>800</v>
      </c>
      <c r="F27" s="81">
        <f t="shared" si="7"/>
        <v>800</v>
      </c>
      <c r="G27" s="81">
        <f t="shared" si="7"/>
        <v>800</v>
      </c>
      <c r="H27" s="81">
        <f t="shared" si="7"/>
        <v>600</v>
      </c>
      <c r="I27" s="81">
        <f t="shared" si="7"/>
        <v>800</v>
      </c>
      <c r="J27" s="81">
        <f t="shared" si="7"/>
        <v>800</v>
      </c>
      <c r="K27" s="81">
        <f t="shared" si="7"/>
        <v>800</v>
      </c>
      <c r="L27" s="81">
        <f t="shared" si="7"/>
        <v>680</v>
      </c>
      <c r="M27" s="81"/>
      <c r="N27" s="81">
        <f t="shared" si="7"/>
        <v>600</v>
      </c>
      <c r="O27" s="81">
        <f t="shared" si="7"/>
        <v>7080</v>
      </c>
    </row>
    <row r="28" spans="1:15" x14ac:dyDescent="0.25">
      <c r="A28" t="s">
        <v>206</v>
      </c>
      <c r="B28" s="81">
        <f>+B20+B12</f>
        <v>1500</v>
      </c>
      <c r="C28" s="81">
        <f t="shared" si="7"/>
        <v>2300</v>
      </c>
      <c r="D28" s="81">
        <f t="shared" si="7"/>
        <v>1500</v>
      </c>
      <c r="E28" s="81">
        <f t="shared" si="7"/>
        <v>2300</v>
      </c>
      <c r="F28" s="81">
        <f t="shared" si="7"/>
        <v>2300</v>
      </c>
      <c r="G28" s="81">
        <f t="shared" si="7"/>
        <v>2300</v>
      </c>
      <c r="H28" s="81">
        <f t="shared" si="7"/>
        <v>2300</v>
      </c>
      <c r="I28" s="81">
        <f t="shared" si="7"/>
        <v>2300</v>
      </c>
      <c r="J28" s="81">
        <f t="shared" si="7"/>
        <v>2300</v>
      </c>
      <c r="K28" s="81">
        <f t="shared" si="7"/>
        <v>2300</v>
      </c>
      <c r="L28" s="81">
        <f t="shared" si="7"/>
        <v>2300</v>
      </c>
      <c r="M28" s="81">
        <f t="shared" si="7"/>
        <v>1500</v>
      </c>
      <c r="N28" s="81">
        <f t="shared" si="7"/>
        <v>2300</v>
      </c>
      <c r="O28" s="81">
        <f t="shared" si="7"/>
        <v>27500</v>
      </c>
    </row>
    <row r="29" spans="1:15" x14ac:dyDescent="0.25">
      <c r="A29" t="s">
        <v>210</v>
      </c>
      <c r="B29" s="81">
        <f>+B21+B13</f>
        <v>14400</v>
      </c>
      <c r="C29" s="81">
        <f t="shared" si="7"/>
        <v>14400</v>
      </c>
      <c r="D29" s="81">
        <f t="shared" si="7"/>
        <v>14400</v>
      </c>
      <c r="E29" s="81">
        <f t="shared" si="7"/>
        <v>14400</v>
      </c>
      <c r="F29" s="81">
        <f t="shared" si="7"/>
        <v>14400</v>
      </c>
      <c r="G29" s="81">
        <f t="shared" si="7"/>
        <v>14400</v>
      </c>
      <c r="H29" s="81">
        <f t="shared" si="7"/>
        <v>14400</v>
      </c>
      <c r="I29" s="81">
        <f t="shared" si="7"/>
        <v>14400</v>
      </c>
      <c r="J29" s="81">
        <f t="shared" si="7"/>
        <v>14400</v>
      </c>
      <c r="K29" s="81">
        <f t="shared" si="7"/>
        <v>14400</v>
      </c>
      <c r="L29" s="81">
        <f t="shared" si="7"/>
        <v>14400</v>
      </c>
      <c r="M29" s="81">
        <f t="shared" si="7"/>
        <v>14400</v>
      </c>
      <c r="N29" s="81">
        <f t="shared" si="7"/>
        <v>14400</v>
      </c>
      <c r="O29" s="81">
        <f t="shared" si="7"/>
        <v>187200</v>
      </c>
    </row>
    <row r="30" spans="1:15" ht="15.75" thickBot="1" x14ac:dyDescent="0.3">
      <c r="A30" s="83" t="s">
        <v>195</v>
      </c>
      <c r="B30" s="84">
        <f>SUM(B25:B29)</f>
        <v>29900</v>
      </c>
      <c r="C30" s="84">
        <f t="shared" ref="C30:O30" si="8">SUM(C25:C29)</f>
        <v>41100</v>
      </c>
      <c r="D30" s="84">
        <f t="shared" si="8"/>
        <v>15900</v>
      </c>
      <c r="E30" s="84">
        <f t="shared" si="8"/>
        <v>45500</v>
      </c>
      <c r="F30" s="84">
        <f t="shared" si="8"/>
        <v>45500</v>
      </c>
      <c r="G30" s="84">
        <f t="shared" si="8"/>
        <v>46000</v>
      </c>
      <c r="H30" s="84">
        <f t="shared" si="8"/>
        <v>45800</v>
      </c>
      <c r="I30" s="84">
        <f t="shared" si="8"/>
        <v>47500</v>
      </c>
      <c r="J30" s="84">
        <f t="shared" si="8"/>
        <v>47500</v>
      </c>
      <c r="K30" s="84">
        <f t="shared" si="8"/>
        <v>47610</v>
      </c>
      <c r="L30" s="84">
        <f t="shared" si="8"/>
        <v>47490</v>
      </c>
      <c r="M30" s="84">
        <f t="shared" si="8"/>
        <v>25900</v>
      </c>
      <c r="N30" s="84">
        <f t="shared" si="8"/>
        <v>47300</v>
      </c>
      <c r="O30" s="84">
        <f t="shared" si="8"/>
        <v>533000</v>
      </c>
    </row>
    <row r="31" spans="1:15" ht="15.75" thickTop="1" x14ac:dyDescent="0.25">
      <c r="B31" s="81"/>
      <c r="C31" s="81"/>
      <c r="D31" s="81"/>
      <c r="E31" s="81"/>
      <c r="F31" s="81"/>
      <c r="G31" s="81"/>
      <c r="H31" s="81"/>
      <c r="I31" s="81"/>
      <c r="J31" s="81"/>
      <c r="K31" s="81"/>
      <c r="L31" s="81"/>
      <c r="M31" s="81"/>
      <c r="N31" s="81"/>
      <c r="O31" s="82"/>
    </row>
    <row r="32" spans="1:15" x14ac:dyDescent="0.25">
      <c r="B32" s="81"/>
      <c r="C32" s="81"/>
      <c r="D32" s="81"/>
      <c r="E32" s="81"/>
      <c r="F32" s="81"/>
      <c r="G32" s="81"/>
      <c r="H32" s="81"/>
      <c r="I32" s="81"/>
      <c r="J32" s="81"/>
      <c r="K32" s="81"/>
      <c r="L32" s="81"/>
      <c r="M32" s="81"/>
      <c r="N32" s="81"/>
      <c r="O32" s="82"/>
    </row>
    <row r="33" spans="2:15" x14ac:dyDescent="0.25">
      <c r="B33" s="71"/>
      <c r="C33" s="71"/>
      <c r="D33" s="71"/>
      <c r="E33" s="71"/>
      <c r="F33" s="71"/>
      <c r="G33" s="71"/>
      <c r="H33" s="71"/>
      <c r="I33" s="71"/>
      <c r="J33" s="71"/>
      <c r="K33" s="71"/>
      <c r="L33" s="71"/>
      <c r="M33" s="71"/>
      <c r="N33" s="71"/>
      <c r="O33" s="71"/>
    </row>
    <row r="34" spans="2:15" x14ac:dyDescent="0.25">
      <c r="B34" s="71"/>
      <c r="C34" s="71"/>
      <c r="D34" s="71"/>
      <c r="E34" s="71"/>
      <c r="F34" s="71"/>
      <c r="G34" s="71"/>
      <c r="H34" s="71"/>
      <c r="I34" s="71"/>
      <c r="J34" s="71"/>
      <c r="K34" s="71"/>
      <c r="L34" s="71"/>
      <c r="M34" s="71"/>
      <c r="N34" s="71"/>
      <c r="O34" s="71"/>
    </row>
  </sheetData>
  <mergeCells count="3">
    <mergeCell ref="A1:O1"/>
    <mergeCell ref="A2:O2"/>
    <mergeCell ref="A4:O4"/>
  </mergeCells>
  <printOptions horizontalCentered="1"/>
  <pageMargins left="0.2" right="0.2" top="1.25" bottom="0.75" header="0.3" footer="0.3"/>
  <pageSetup scale="8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sqref="A1:XFD1048576"/>
    </sheetView>
  </sheetViews>
  <sheetFormatPr defaultRowHeight="12.75" x14ac:dyDescent="0.2"/>
  <cols>
    <col min="1" max="1" width="9" style="86" customWidth="1"/>
    <col min="2" max="2" width="26.5703125" style="86" customWidth="1"/>
    <col min="3" max="3" width="35" style="86" customWidth="1"/>
    <col min="4" max="4" width="9.28515625" style="86" customWidth="1"/>
    <col min="5" max="5" width="1.42578125" style="86" hidden="1" customWidth="1"/>
    <col min="6" max="16384" width="9.140625" style="86"/>
  </cols>
  <sheetData>
    <row r="1" spans="1:5" x14ac:dyDescent="0.2">
      <c r="A1" s="273" t="s">
        <v>159</v>
      </c>
      <c r="B1" s="273"/>
      <c r="C1" s="273"/>
      <c r="D1" s="273"/>
      <c r="E1" s="273"/>
    </row>
    <row r="2" spans="1:5" ht="15" x14ac:dyDescent="0.2">
      <c r="A2" s="274" t="s">
        <v>1</v>
      </c>
      <c r="B2" s="274"/>
      <c r="C2" s="274"/>
      <c r="D2" s="274"/>
      <c r="E2" s="274"/>
    </row>
    <row r="3" spans="1:5" ht="15" x14ac:dyDescent="0.2">
      <c r="A3" s="87"/>
      <c r="B3" s="87"/>
      <c r="C3" s="87"/>
      <c r="D3" s="87"/>
      <c r="E3" s="87"/>
    </row>
    <row r="4" spans="1:5" x14ac:dyDescent="0.2">
      <c r="A4" s="88"/>
      <c r="B4" s="88"/>
      <c r="C4" s="88"/>
      <c r="D4" s="88"/>
    </row>
    <row r="5" spans="1:5" ht="14.25" x14ac:dyDescent="0.2">
      <c r="A5" s="275" t="s">
        <v>211</v>
      </c>
      <c r="B5" s="275"/>
      <c r="C5" s="275"/>
      <c r="D5" s="275"/>
      <c r="E5" s="275"/>
    </row>
    <row r="6" spans="1:5" ht="14.25" hidden="1" x14ac:dyDescent="0.2">
      <c r="A6" s="275" t="s">
        <v>212</v>
      </c>
      <c r="B6" s="275"/>
      <c r="C6" s="275"/>
      <c r="D6" s="275"/>
      <c r="E6" s="275"/>
    </row>
    <row r="7" spans="1:5" x14ac:dyDescent="0.2">
      <c r="A7" s="88"/>
      <c r="B7" s="88"/>
      <c r="C7" s="88"/>
      <c r="D7" s="88"/>
    </row>
    <row r="8" spans="1:5" x14ac:dyDescent="0.2">
      <c r="A8" s="88"/>
      <c r="B8" s="88"/>
      <c r="C8" s="88"/>
    </row>
    <row r="9" spans="1:5" x14ac:dyDescent="0.2">
      <c r="A9" s="89"/>
      <c r="B9" s="89"/>
      <c r="C9" s="90"/>
      <c r="D9" s="90"/>
      <c r="E9" s="89"/>
    </row>
    <row r="10" spans="1:5" x14ac:dyDescent="0.2">
      <c r="A10" s="91" t="s">
        <v>213</v>
      </c>
      <c r="B10" s="91" t="s">
        <v>214</v>
      </c>
      <c r="C10" s="91" t="s">
        <v>117</v>
      </c>
      <c r="D10" s="91" t="s">
        <v>215</v>
      </c>
      <c r="E10" s="91" t="s">
        <v>216</v>
      </c>
    </row>
    <row r="11" spans="1:5" x14ac:dyDescent="0.2">
      <c r="A11" s="92"/>
      <c r="B11" s="93"/>
      <c r="C11" s="93"/>
      <c r="D11" s="92"/>
      <c r="E11" s="93"/>
    </row>
    <row r="12" spans="1:5" s="97" customFormat="1" ht="24.95" customHeight="1" x14ac:dyDescent="0.2">
      <c r="A12" s="94" t="s">
        <v>31</v>
      </c>
      <c r="B12" s="95" t="s">
        <v>124</v>
      </c>
      <c r="C12" s="95" t="s">
        <v>123</v>
      </c>
      <c r="D12" s="96">
        <v>300</v>
      </c>
      <c r="E12" s="95"/>
    </row>
    <row r="13" spans="1:5" s="97" customFormat="1" ht="24.95" customHeight="1" x14ac:dyDescent="0.2">
      <c r="A13" s="98"/>
      <c r="B13" s="95" t="s">
        <v>128</v>
      </c>
      <c r="C13" s="95" t="s">
        <v>127</v>
      </c>
      <c r="D13" s="96">
        <v>300</v>
      </c>
      <c r="E13" s="95"/>
    </row>
    <row r="14" spans="1:5" s="97" customFormat="1" ht="24.95" customHeight="1" x14ac:dyDescent="0.2">
      <c r="A14" s="94" t="s">
        <v>22</v>
      </c>
      <c r="B14" s="95" t="s">
        <v>132</v>
      </c>
      <c r="C14" s="95" t="s">
        <v>131</v>
      </c>
      <c r="D14" s="96">
        <v>300</v>
      </c>
      <c r="E14" s="95"/>
    </row>
    <row r="15" spans="1:5" s="97" customFormat="1" ht="24.95" customHeight="1" x14ac:dyDescent="0.2">
      <c r="A15" s="94"/>
      <c r="B15" s="95" t="s">
        <v>134</v>
      </c>
      <c r="C15" s="95" t="s">
        <v>133</v>
      </c>
      <c r="D15" s="96">
        <v>200</v>
      </c>
      <c r="E15" s="95"/>
    </row>
    <row r="16" spans="1:5" s="97" customFormat="1" ht="24.95" customHeight="1" x14ac:dyDescent="0.2">
      <c r="A16" s="94"/>
      <c r="B16" s="95" t="s">
        <v>136</v>
      </c>
      <c r="C16" s="95" t="s">
        <v>135</v>
      </c>
      <c r="D16" s="96">
        <v>200</v>
      </c>
      <c r="E16" s="95"/>
    </row>
    <row r="17" spans="1:5" s="97" customFormat="1" ht="24.95" customHeight="1" x14ac:dyDescent="0.2">
      <c r="A17" s="94"/>
      <c r="B17" s="95" t="s">
        <v>138</v>
      </c>
      <c r="C17" s="95" t="s">
        <v>137</v>
      </c>
      <c r="D17" s="96">
        <v>200</v>
      </c>
      <c r="E17" s="95"/>
    </row>
    <row r="18" spans="1:5" s="97" customFormat="1" ht="24.95" customHeight="1" x14ac:dyDescent="0.2">
      <c r="A18" s="94" t="s">
        <v>141</v>
      </c>
      <c r="B18" s="95" t="s">
        <v>143</v>
      </c>
      <c r="C18" s="95" t="s">
        <v>142</v>
      </c>
      <c r="D18" s="96">
        <v>300</v>
      </c>
      <c r="E18" s="95"/>
    </row>
    <row r="19" spans="1:5" s="97" customFormat="1" ht="24.95" customHeight="1" x14ac:dyDescent="0.2">
      <c r="A19" s="94"/>
      <c r="B19" s="95" t="s">
        <v>145</v>
      </c>
      <c r="C19" s="95" t="s">
        <v>144</v>
      </c>
      <c r="D19" s="96">
        <v>200</v>
      </c>
      <c r="E19" s="95"/>
    </row>
    <row r="20" spans="1:5" s="97" customFormat="1" ht="24.95" customHeight="1" x14ac:dyDescent="0.2">
      <c r="A20" s="94"/>
      <c r="B20" s="95" t="s">
        <v>147</v>
      </c>
      <c r="C20" s="95" t="s">
        <v>146</v>
      </c>
      <c r="D20" s="96">
        <v>200</v>
      </c>
      <c r="E20" s="95"/>
    </row>
    <row r="21" spans="1:5" s="97" customFormat="1" ht="24.95" customHeight="1" x14ac:dyDescent="0.2">
      <c r="A21" s="94" t="s">
        <v>148</v>
      </c>
      <c r="B21" s="95" t="s">
        <v>150</v>
      </c>
      <c r="C21" s="95" t="s">
        <v>149</v>
      </c>
      <c r="D21" s="96">
        <v>300</v>
      </c>
      <c r="E21" s="95"/>
    </row>
    <row r="22" spans="1:5" s="101" customFormat="1" ht="24.95" customHeight="1" thickBot="1" x14ac:dyDescent="0.3">
      <c r="A22" s="99"/>
      <c r="B22" s="276" t="s">
        <v>195</v>
      </c>
      <c r="C22" s="277"/>
      <c r="D22" s="100">
        <f ca="1">SUM(D12:D23)</f>
        <v>2500</v>
      </c>
      <c r="E22" s="99"/>
    </row>
    <row r="23" spans="1:5" s="97" customFormat="1" ht="24.95" customHeight="1" thickTop="1" x14ac:dyDescent="0.2">
      <c r="A23" s="102"/>
      <c r="B23" s="102"/>
      <c r="C23" s="102"/>
      <c r="D23" s="103"/>
    </row>
    <row r="24" spans="1:5" s="97" customFormat="1" x14ac:dyDescent="0.2"/>
    <row r="25" spans="1:5" s="97" customFormat="1" x14ac:dyDescent="0.2"/>
  </sheetData>
  <mergeCells count="5">
    <mergeCell ref="A1:E1"/>
    <mergeCell ref="A2:E2"/>
    <mergeCell ref="A5:E5"/>
    <mergeCell ref="A6:E6"/>
    <mergeCell ref="B22:C22"/>
  </mergeCells>
  <printOptions horizontalCentered="1"/>
  <pageMargins left="0.7" right="0.7" top="1.2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9" workbookViewId="0">
      <selection activeCell="L21" sqref="L21"/>
    </sheetView>
  </sheetViews>
  <sheetFormatPr defaultRowHeight="11.25" x14ac:dyDescent="0.2"/>
  <cols>
    <col min="1" max="1" width="26.85546875" style="1" customWidth="1"/>
    <col min="2" max="2" width="10.7109375" style="1" customWidth="1"/>
    <col min="3" max="3" width="30.140625" style="1" customWidth="1"/>
    <col min="4" max="4" width="20.5703125" style="1" customWidth="1"/>
    <col min="5" max="5" width="9.85546875" style="1" customWidth="1"/>
    <col min="6" max="6" width="9.140625" style="1"/>
    <col min="7" max="10" width="8.85546875" style="1" customWidth="1"/>
    <col min="11" max="11" width="9.7109375" style="1" customWidth="1"/>
    <col min="12" max="12" width="10.85546875" style="1" bestFit="1" customWidth="1"/>
    <col min="13" max="16384" width="9.140625" style="1"/>
  </cols>
  <sheetData>
    <row r="1" spans="1:12" ht="12.75" x14ac:dyDescent="0.2">
      <c r="A1" s="284" t="s">
        <v>0</v>
      </c>
      <c r="B1" s="284"/>
      <c r="C1" s="284"/>
      <c r="D1" s="284"/>
      <c r="E1" s="284"/>
      <c r="F1" s="284"/>
      <c r="G1" s="284"/>
      <c r="H1" s="284"/>
      <c r="I1" s="284"/>
      <c r="J1" s="284"/>
      <c r="K1" s="284"/>
    </row>
    <row r="2" spans="1:12" ht="15" x14ac:dyDescent="0.25">
      <c r="A2" s="285" t="s">
        <v>1</v>
      </c>
      <c r="B2" s="285"/>
      <c r="C2" s="285"/>
      <c r="D2" s="285"/>
      <c r="E2" s="285"/>
      <c r="F2" s="285"/>
      <c r="G2" s="285"/>
      <c r="H2" s="285"/>
      <c r="I2" s="285"/>
      <c r="J2" s="285"/>
      <c r="K2" s="285"/>
    </row>
    <row r="3" spans="1:12" ht="6.75" customHeight="1" x14ac:dyDescent="0.25">
      <c r="A3" s="115"/>
      <c r="B3" s="115"/>
      <c r="C3" s="115"/>
      <c r="D3" s="115"/>
      <c r="E3" s="115"/>
      <c r="F3" s="115"/>
      <c r="G3" s="115"/>
      <c r="H3" s="115"/>
      <c r="I3" s="115"/>
      <c r="J3" s="115"/>
      <c r="K3" s="115"/>
    </row>
    <row r="4" spans="1:12" ht="15.75" x14ac:dyDescent="0.25">
      <c r="A4" s="260" t="s">
        <v>2</v>
      </c>
      <c r="B4" s="260"/>
      <c r="C4" s="260"/>
      <c r="D4" s="260"/>
      <c r="E4" s="260"/>
      <c r="F4" s="260"/>
      <c r="G4" s="260"/>
      <c r="H4" s="260"/>
      <c r="I4" s="260"/>
      <c r="J4" s="260"/>
      <c r="K4" s="260"/>
    </row>
    <row r="6" spans="1:12" s="2" customFormat="1" ht="15" customHeight="1" x14ac:dyDescent="0.25">
      <c r="A6" s="286" t="s">
        <v>3</v>
      </c>
      <c r="B6" s="288" t="s">
        <v>4</v>
      </c>
      <c r="C6" s="286" t="s">
        <v>5</v>
      </c>
      <c r="D6" s="22" t="s">
        <v>6</v>
      </c>
      <c r="E6" s="23" t="s">
        <v>8</v>
      </c>
      <c r="F6" s="22" t="s">
        <v>10</v>
      </c>
      <c r="G6" s="290" t="s">
        <v>12</v>
      </c>
      <c r="H6" s="290"/>
      <c r="I6" s="290"/>
      <c r="J6" s="291"/>
      <c r="K6" s="292" t="s">
        <v>17</v>
      </c>
    </row>
    <row r="7" spans="1:12" s="3" customFormat="1" ht="12.75" x14ac:dyDescent="0.25">
      <c r="A7" s="287"/>
      <c r="B7" s="289"/>
      <c r="C7" s="287"/>
      <c r="D7" s="24" t="s">
        <v>7</v>
      </c>
      <c r="E7" s="24" t="s">
        <v>9</v>
      </c>
      <c r="F7" s="24" t="s">
        <v>11</v>
      </c>
      <c r="G7" s="25" t="s">
        <v>311</v>
      </c>
      <c r="H7" s="25" t="s">
        <v>312</v>
      </c>
      <c r="I7" s="25" t="s">
        <v>313</v>
      </c>
      <c r="J7" s="25" t="s">
        <v>314</v>
      </c>
      <c r="K7" s="293"/>
    </row>
    <row r="8" spans="1:12" s="19" customFormat="1" x14ac:dyDescent="0.2">
      <c r="A8" s="26" t="s">
        <v>18</v>
      </c>
      <c r="B8" s="27"/>
      <c r="C8" s="27"/>
      <c r="D8" s="27"/>
      <c r="E8" s="27"/>
      <c r="F8" s="27"/>
      <c r="G8" s="27"/>
      <c r="H8" s="27"/>
      <c r="I8" s="27"/>
      <c r="J8" s="27"/>
      <c r="K8" s="28"/>
    </row>
    <row r="9" spans="1:12" s="19" customFormat="1" x14ac:dyDescent="0.2">
      <c r="A9" s="29" t="s">
        <v>19</v>
      </c>
      <c r="B9" s="30"/>
      <c r="C9" s="30"/>
      <c r="D9" s="30"/>
      <c r="E9" s="30"/>
      <c r="F9" s="30"/>
      <c r="G9" s="30"/>
      <c r="H9" s="30"/>
      <c r="I9" s="30"/>
      <c r="J9" s="30"/>
      <c r="K9" s="31"/>
    </row>
    <row r="10" spans="1:12" s="19" customFormat="1" ht="6.75" customHeight="1" x14ac:dyDescent="0.2">
      <c r="A10" s="59"/>
      <c r="B10" s="59"/>
      <c r="C10" s="59"/>
      <c r="D10" s="59"/>
      <c r="E10" s="59"/>
      <c r="F10" s="59"/>
      <c r="G10" s="59"/>
      <c r="H10" s="59"/>
      <c r="I10" s="59"/>
      <c r="J10" s="59"/>
      <c r="K10" s="32"/>
      <c r="L10" s="63"/>
    </row>
    <row r="11" spans="1:12" ht="12.75" x14ac:dyDescent="0.25">
      <c r="A11" s="5"/>
      <c r="B11" s="6"/>
      <c r="C11" s="7"/>
      <c r="D11" s="5"/>
      <c r="E11" s="11"/>
      <c r="F11" s="12"/>
      <c r="G11" s="7"/>
      <c r="H11" s="5"/>
      <c r="I11" s="7"/>
      <c r="J11" s="5"/>
      <c r="K11" s="6"/>
    </row>
    <row r="12" spans="1:12" ht="12.75" x14ac:dyDescent="0.25">
      <c r="A12" s="5" t="s">
        <v>112</v>
      </c>
      <c r="B12" s="6"/>
      <c r="C12" s="7" t="s">
        <v>28</v>
      </c>
      <c r="D12" s="5" t="s">
        <v>29</v>
      </c>
      <c r="E12" s="11" t="s">
        <v>31</v>
      </c>
      <c r="F12" s="12" t="s">
        <v>23</v>
      </c>
      <c r="G12" s="15">
        <f>208000/4</f>
        <v>52000</v>
      </c>
      <c r="H12" s="16">
        <f t="shared" ref="H12:J12" si="0">208000/4</f>
        <v>52000</v>
      </c>
      <c r="I12" s="15">
        <f t="shared" si="0"/>
        <v>52000</v>
      </c>
      <c r="J12" s="16">
        <f t="shared" si="0"/>
        <v>52000</v>
      </c>
      <c r="K12" s="16">
        <f>SUM(G12:J12)</f>
        <v>208000</v>
      </c>
    </row>
    <row r="13" spans="1:12" ht="12.75" x14ac:dyDescent="0.25">
      <c r="A13" s="5"/>
      <c r="B13" s="6"/>
      <c r="C13" s="7" t="s">
        <v>50</v>
      </c>
      <c r="D13" s="5" t="s">
        <v>316</v>
      </c>
      <c r="E13" s="11" t="s">
        <v>25</v>
      </c>
      <c r="F13" s="12"/>
      <c r="G13" s="15"/>
      <c r="H13" s="16"/>
      <c r="I13" s="15"/>
      <c r="J13" s="16"/>
      <c r="K13" s="17"/>
    </row>
    <row r="14" spans="1:12" ht="12.75" x14ac:dyDescent="0.25">
      <c r="A14" s="5"/>
      <c r="B14" s="6"/>
      <c r="C14" s="7" t="s">
        <v>49</v>
      </c>
      <c r="D14" s="5"/>
      <c r="E14" s="11"/>
      <c r="F14" s="12"/>
      <c r="G14" s="15"/>
      <c r="H14" s="16"/>
      <c r="I14" s="15"/>
      <c r="J14" s="16"/>
      <c r="K14" s="17"/>
    </row>
    <row r="15" spans="1:12" ht="6.75" customHeight="1" x14ac:dyDescent="0.25">
      <c r="A15" s="8"/>
      <c r="B15" s="9"/>
      <c r="C15" s="10"/>
      <c r="D15" s="8"/>
      <c r="E15" s="13"/>
      <c r="F15" s="14"/>
      <c r="G15" s="10"/>
      <c r="H15" s="8"/>
      <c r="I15" s="10"/>
      <c r="J15" s="8"/>
      <c r="K15" s="9"/>
    </row>
    <row r="16" spans="1:12" s="18" customFormat="1" ht="16.5" customHeight="1" x14ac:dyDescent="0.25">
      <c r="A16" s="51" t="s">
        <v>26</v>
      </c>
      <c r="B16" s="52"/>
      <c r="C16" s="53"/>
      <c r="D16" s="51"/>
      <c r="E16" s="54"/>
      <c r="F16" s="55"/>
      <c r="G16" s="56">
        <f>SUM(G11:G14)</f>
        <v>52000</v>
      </c>
      <c r="H16" s="56">
        <f>SUM(H11:H14)</f>
        <v>52000</v>
      </c>
      <c r="I16" s="56">
        <f>SUM(I11:I14)</f>
        <v>52000</v>
      </c>
      <c r="J16" s="56">
        <f>SUM(J11:J14)</f>
        <v>52000</v>
      </c>
      <c r="K16" s="56">
        <f>SUM(K11:K14)</f>
        <v>208000</v>
      </c>
    </row>
    <row r="17" spans="1:12" ht="9.75" customHeight="1" x14ac:dyDescent="0.25">
      <c r="A17" s="60"/>
      <c r="B17" s="61"/>
      <c r="C17" s="61"/>
      <c r="D17" s="61"/>
      <c r="E17" s="62"/>
      <c r="F17" s="62"/>
      <c r="G17" s="61"/>
      <c r="H17" s="61"/>
      <c r="I17" s="61"/>
      <c r="J17" s="61"/>
      <c r="K17" s="6"/>
    </row>
    <row r="18" spans="1:12" s="19" customFormat="1" ht="12.75" x14ac:dyDescent="0.25">
      <c r="A18" s="281" t="s">
        <v>32</v>
      </c>
      <c r="B18" s="282"/>
      <c r="C18" s="282"/>
      <c r="D18" s="282"/>
      <c r="E18" s="282"/>
      <c r="F18" s="282"/>
      <c r="G18" s="282"/>
      <c r="H18" s="282"/>
      <c r="I18" s="282"/>
      <c r="J18" s="282"/>
      <c r="K18" s="283"/>
    </row>
    <row r="19" spans="1:12" s="19" customFormat="1" ht="12.75" x14ac:dyDescent="0.25">
      <c r="A19" s="278" t="s">
        <v>243</v>
      </c>
      <c r="B19" s="279"/>
      <c r="C19" s="279"/>
      <c r="D19" s="279"/>
      <c r="E19" s="279"/>
      <c r="F19" s="279"/>
      <c r="G19" s="279"/>
      <c r="H19" s="279"/>
      <c r="I19" s="279"/>
      <c r="J19" s="279"/>
      <c r="K19" s="280"/>
    </row>
    <row r="20" spans="1:12" ht="6.75" customHeight="1" x14ac:dyDescent="0.25">
      <c r="A20" s="5"/>
      <c r="B20" s="6"/>
      <c r="C20" s="7"/>
      <c r="D20" s="5"/>
      <c r="E20" s="11"/>
      <c r="F20" s="12"/>
      <c r="G20" s="7"/>
      <c r="H20" s="5"/>
      <c r="I20" s="7"/>
      <c r="J20" s="5"/>
      <c r="K20" s="6"/>
    </row>
    <row r="21" spans="1:12" ht="12.75" x14ac:dyDescent="0.25">
      <c r="A21" s="5" t="s">
        <v>33</v>
      </c>
      <c r="B21" s="6"/>
      <c r="C21" s="7" t="s">
        <v>35</v>
      </c>
      <c r="D21" s="5" t="s">
        <v>310</v>
      </c>
      <c r="E21" s="11" t="s">
        <v>31</v>
      </c>
      <c r="F21" s="12" t="s">
        <v>23</v>
      </c>
      <c r="G21" s="15">
        <f>70200+189100+140200</f>
        <v>399500</v>
      </c>
      <c r="H21" s="16">
        <f>166200+141450+93600</f>
        <v>401250</v>
      </c>
      <c r="I21" s="15">
        <f>155100+170200+126050</f>
        <v>451350</v>
      </c>
      <c r="J21" s="16">
        <f>82700+118200+78000</f>
        <v>278900</v>
      </c>
      <c r="K21" s="17">
        <f>SUM(G21:J21)</f>
        <v>1531000</v>
      </c>
      <c r="L21" s="20"/>
    </row>
    <row r="22" spans="1:12" ht="12.75" x14ac:dyDescent="0.25">
      <c r="A22" s="5" t="s">
        <v>34</v>
      </c>
      <c r="B22" s="6"/>
      <c r="C22" s="7" t="s">
        <v>36</v>
      </c>
      <c r="D22" s="5" t="s">
        <v>38</v>
      </c>
      <c r="E22" s="11"/>
      <c r="F22" s="12"/>
      <c r="G22" s="15"/>
      <c r="H22" s="16"/>
      <c r="I22" s="15"/>
      <c r="J22" s="16"/>
      <c r="K22" s="17"/>
    </row>
    <row r="23" spans="1:12" ht="12.75" x14ac:dyDescent="0.25">
      <c r="A23" s="5"/>
      <c r="B23" s="6"/>
      <c r="C23" s="7" t="s">
        <v>45</v>
      </c>
      <c r="D23" s="5" t="s">
        <v>30</v>
      </c>
      <c r="E23" s="11"/>
      <c r="F23" s="12"/>
      <c r="G23" s="15"/>
      <c r="H23" s="16"/>
      <c r="I23" s="15"/>
      <c r="J23" s="16"/>
      <c r="K23" s="17"/>
    </row>
    <row r="24" spans="1:12" ht="12.75" x14ac:dyDescent="0.25">
      <c r="A24" s="5"/>
      <c r="B24" s="6"/>
      <c r="C24" s="7" t="s">
        <v>46</v>
      </c>
      <c r="D24" s="5" t="s">
        <v>315</v>
      </c>
      <c r="E24" s="11"/>
      <c r="F24" s="12"/>
      <c r="G24" s="15"/>
      <c r="H24" s="16"/>
      <c r="I24" s="15"/>
      <c r="J24" s="16"/>
      <c r="K24" s="17"/>
    </row>
    <row r="25" spans="1:12" ht="12.75" x14ac:dyDescent="0.25">
      <c r="A25" s="5"/>
      <c r="B25" s="6"/>
      <c r="C25" s="7" t="s">
        <v>110</v>
      </c>
      <c r="D25" s="5"/>
      <c r="E25" s="11"/>
      <c r="F25" s="12"/>
      <c r="G25" s="15"/>
      <c r="H25" s="16"/>
      <c r="I25" s="15"/>
      <c r="J25" s="16"/>
      <c r="K25" s="17"/>
    </row>
    <row r="26" spans="1:12" ht="6.75" customHeight="1" x14ac:dyDescent="0.25">
      <c r="A26" s="5"/>
      <c r="B26" s="6"/>
      <c r="C26" s="7"/>
      <c r="D26" s="5"/>
      <c r="E26" s="11"/>
      <c r="F26" s="12"/>
      <c r="G26" s="7"/>
      <c r="H26" s="5"/>
      <c r="I26" s="7"/>
      <c r="J26" s="5"/>
      <c r="K26" s="6"/>
    </row>
    <row r="27" spans="1:12" s="18" customFormat="1" ht="12.75" x14ac:dyDescent="0.25">
      <c r="A27" s="51" t="s">
        <v>242</v>
      </c>
      <c r="B27" s="52"/>
      <c r="C27" s="53"/>
      <c r="D27" s="51"/>
      <c r="E27" s="54"/>
      <c r="F27" s="55"/>
      <c r="G27" s="56">
        <f>SUM(G21:G25)</f>
        <v>399500</v>
      </c>
      <c r="H27" s="56">
        <f>SUM(H21:H25)</f>
        <v>401250</v>
      </c>
      <c r="I27" s="56">
        <f>SUM(I21:I25)</f>
        <v>451350</v>
      </c>
      <c r="J27" s="56">
        <f>SUM(J21:J25)</f>
        <v>278900</v>
      </c>
      <c r="K27" s="56">
        <f>SUM(K21:K25)</f>
        <v>1531000</v>
      </c>
    </row>
    <row r="28" spans="1:12" ht="12.75" x14ac:dyDescent="0.25">
      <c r="A28" s="60"/>
      <c r="B28" s="61"/>
      <c r="C28" s="61"/>
      <c r="D28" s="61"/>
      <c r="E28" s="62"/>
      <c r="F28" s="62"/>
      <c r="G28" s="61"/>
      <c r="H28" s="61"/>
      <c r="I28" s="61"/>
      <c r="J28" s="61"/>
      <c r="K28" s="6"/>
    </row>
    <row r="29" spans="1:12" s="19" customFormat="1" ht="12.75" x14ac:dyDescent="0.25">
      <c r="A29" s="281" t="s">
        <v>240</v>
      </c>
      <c r="B29" s="282"/>
      <c r="C29" s="282"/>
      <c r="D29" s="282"/>
      <c r="E29" s="282"/>
      <c r="F29" s="282"/>
      <c r="G29" s="282"/>
      <c r="H29" s="282"/>
      <c r="I29" s="282"/>
      <c r="J29" s="282"/>
      <c r="K29" s="283"/>
    </row>
    <row r="30" spans="1:12" s="19" customFormat="1" ht="12.75" x14ac:dyDescent="0.25">
      <c r="A30" s="278" t="s">
        <v>241</v>
      </c>
      <c r="B30" s="279"/>
      <c r="C30" s="279"/>
      <c r="D30" s="279"/>
      <c r="E30" s="279"/>
      <c r="F30" s="279"/>
      <c r="G30" s="279"/>
      <c r="H30" s="279"/>
      <c r="I30" s="279"/>
      <c r="J30" s="279"/>
      <c r="K30" s="280"/>
    </row>
    <row r="31" spans="1:12" ht="12.75" x14ac:dyDescent="0.25">
      <c r="A31" s="60"/>
      <c r="B31" s="60"/>
      <c r="C31" s="60"/>
      <c r="D31" s="60"/>
      <c r="E31" s="112"/>
      <c r="F31" s="112"/>
      <c r="G31" s="60"/>
      <c r="H31" s="60"/>
      <c r="I31" s="60"/>
      <c r="J31" s="60"/>
      <c r="K31" s="6"/>
    </row>
    <row r="32" spans="1:12" ht="12.75" x14ac:dyDescent="0.25">
      <c r="A32" s="5" t="s">
        <v>51</v>
      </c>
      <c r="B32" s="6"/>
      <c r="C32" s="7" t="s">
        <v>52</v>
      </c>
      <c r="D32" s="5"/>
      <c r="E32" s="11" t="s">
        <v>31</v>
      </c>
      <c r="F32" s="12" t="s">
        <v>23</v>
      </c>
      <c r="G32" s="15">
        <v>45000</v>
      </c>
      <c r="H32" s="16">
        <v>45000</v>
      </c>
      <c r="I32" s="15">
        <v>45000</v>
      </c>
      <c r="J32" s="16">
        <v>45000</v>
      </c>
      <c r="K32" s="17">
        <f>SUM(G32:J32)</f>
        <v>180000</v>
      </c>
    </row>
    <row r="33" spans="1:11" ht="12.75" x14ac:dyDescent="0.25">
      <c r="A33" s="5"/>
      <c r="B33" s="6"/>
      <c r="C33" s="7" t="s">
        <v>53</v>
      </c>
      <c r="D33" s="5"/>
      <c r="E33" s="11"/>
      <c r="F33" s="12"/>
      <c r="G33" s="7"/>
      <c r="H33" s="5"/>
      <c r="I33" s="7"/>
      <c r="J33" s="5"/>
      <c r="K33" s="6"/>
    </row>
    <row r="34" spans="1:11" ht="12.75" x14ac:dyDescent="0.25">
      <c r="A34" s="5"/>
      <c r="B34" s="6"/>
      <c r="C34" s="7" t="s">
        <v>54</v>
      </c>
      <c r="D34" s="5"/>
      <c r="E34" s="11"/>
      <c r="F34" s="12"/>
      <c r="G34" s="7"/>
      <c r="H34" s="5"/>
      <c r="I34" s="7"/>
      <c r="J34" s="5"/>
      <c r="K34" s="6"/>
    </row>
    <row r="35" spans="1:11" ht="12.75" x14ac:dyDescent="0.25">
      <c r="A35" s="5"/>
      <c r="B35" s="6"/>
      <c r="C35" s="7"/>
      <c r="D35" s="5"/>
      <c r="E35" s="11"/>
      <c r="F35" s="12"/>
      <c r="G35" s="7"/>
      <c r="H35" s="5"/>
      <c r="I35" s="7"/>
      <c r="J35" s="5"/>
      <c r="K35" s="6"/>
    </row>
    <row r="36" spans="1:11" s="18" customFormat="1" ht="12.75" x14ac:dyDescent="0.25">
      <c r="A36" s="51" t="s">
        <v>55</v>
      </c>
      <c r="B36" s="52"/>
      <c r="C36" s="53"/>
      <c r="D36" s="51"/>
      <c r="E36" s="54"/>
      <c r="F36" s="55"/>
      <c r="G36" s="57">
        <f>SUM(G32:G35)</f>
        <v>45000</v>
      </c>
      <c r="H36" s="56">
        <f>SUM(H32:H35)</f>
        <v>45000</v>
      </c>
      <c r="I36" s="57">
        <f>SUM(I32:I35)</f>
        <v>45000</v>
      </c>
      <c r="J36" s="56">
        <f>SUM(J32:J35)</f>
        <v>45000</v>
      </c>
      <c r="K36" s="58">
        <f>SUM(K31:K35)</f>
        <v>180000</v>
      </c>
    </row>
    <row r="37" spans="1:11" ht="12.75" x14ac:dyDescent="0.25">
      <c r="A37" s="60"/>
      <c r="B37" s="61"/>
      <c r="C37" s="61"/>
      <c r="D37" s="61"/>
      <c r="E37" s="62"/>
      <c r="F37" s="62"/>
      <c r="G37" s="61"/>
      <c r="H37" s="61"/>
      <c r="I37" s="61"/>
      <c r="J37" s="61"/>
      <c r="K37" s="6"/>
    </row>
    <row r="38" spans="1:11" s="19" customFormat="1" ht="12.75" x14ac:dyDescent="0.25">
      <c r="A38" s="281" t="s">
        <v>56</v>
      </c>
      <c r="B38" s="282"/>
      <c r="C38" s="282"/>
      <c r="D38" s="282"/>
      <c r="E38" s="282"/>
      <c r="F38" s="282"/>
      <c r="G38" s="282"/>
      <c r="H38" s="282"/>
      <c r="I38" s="282"/>
      <c r="J38" s="282"/>
      <c r="K38" s="283"/>
    </row>
    <row r="39" spans="1:11" s="19" customFormat="1" ht="12.75" x14ac:dyDescent="0.25">
      <c r="A39" s="278" t="s">
        <v>113</v>
      </c>
      <c r="B39" s="279"/>
      <c r="C39" s="279"/>
      <c r="D39" s="279"/>
      <c r="E39" s="279"/>
      <c r="F39" s="279"/>
      <c r="G39" s="279"/>
      <c r="H39" s="279"/>
      <c r="I39" s="279"/>
      <c r="J39" s="279"/>
      <c r="K39" s="280"/>
    </row>
    <row r="40" spans="1:11" ht="12.75" x14ac:dyDescent="0.25">
      <c r="A40" s="5"/>
      <c r="B40" s="6"/>
      <c r="C40" s="7"/>
      <c r="D40" s="5"/>
      <c r="E40" s="11"/>
      <c r="F40" s="12"/>
      <c r="G40" s="7"/>
      <c r="H40" s="5"/>
      <c r="I40" s="7"/>
      <c r="J40" s="5"/>
      <c r="K40" s="6"/>
    </row>
    <row r="41" spans="1:11" ht="12.75" x14ac:dyDescent="0.25">
      <c r="A41" s="5" t="s">
        <v>100</v>
      </c>
      <c r="B41" s="6"/>
      <c r="C41" s="7" t="s">
        <v>102</v>
      </c>
      <c r="D41" s="5" t="s">
        <v>106</v>
      </c>
      <c r="E41" s="11" t="s">
        <v>31</v>
      </c>
      <c r="F41" s="12" t="s">
        <v>23</v>
      </c>
      <c r="G41" s="15">
        <v>103500</v>
      </c>
      <c r="H41" s="16">
        <v>103500</v>
      </c>
      <c r="I41" s="15">
        <v>103500</v>
      </c>
      <c r="J41" s="16">
        <v>103500</v>
      </c>
      <c r="K41" s="17">
        <f>SUM(G41:J41)</f>
        <v>414000</v>
      </c>
    </row>
    <row r="42" spans="1:11" ht="12.75" x14ac:dyDescent="0.25">
      <c r="A42" s="5" t="s">
        <v>101</v>
      </c>
      <c r="B42" s="6"/>
      <c r="C42" s="7" t="s">
        <v>103</v>
      </c>
      <c r="D42" s="5"/>
      <c r="E42" s="11"/>
      <c r="F42" s="12"/>
      <c r="G42" s="7"/>
      <c r="H42" s="5"/>
      <c r="I42" s="7"/>
      <c r="J42" s="5"/>
      <c r="K42" s="6"/>
    </row>
    <row r="43" spans="1:11" ht="12.75" x14ac:dyDescent="0.25">
      <c r="A43" s="5"/>
      <c r="B43" s="6"/>
      <c r="C43" s="7" t="s">
        <v>104</v>
      </c>
      <c r="D43" s="5"/>
      <c r="E43" s="11"/>
      <c r="F43" s="12"/>
      <c r="G43" s="7"/>
      <c r="H43" s="5"/>
      <c r="I43" s="7"/>
      <c r="J43" s="5"/>
      <c r="K43" s="6"/>
    </row>
    <row r="44" spans="1:11" ht="12.75" x14ac:dyDescent="0.25">
      <c r="A44" s="5"/>
      <c r="B44" s="6"/>
      <c r="C44" s="7" t="s">
        <v>105</v>
      </c>
      <c r="D44" s="5"/>
      <c r="E44" s="11"/>
      <c r="F44" s="12"/>
      <c r="G44" s="7"/>
      <c r="H44" s="5"/>
      <c r="I44" s="7"/>
      <c r="J44" s="5"/>
      <c r="K44" s="6"/>
    </row>
    <row r="45" spans="1:11" ht="12.75" x14ac:dyDescent="0.25">
      <c r="A45" s="5"/>
      <c r="B45" s="6"/>
      <c r="C45" s="7"/>
      <c r="D45" s="5"/>
      <c r="E45" s="11"/>
      <c r="F45" s="12"/>
      <c r="G45" s="7"/>
      <c r="H45" s="5"/>
      <c r="I45" s="7"/>
      <c r="J45" s="5"/>
      <c r="K45" s="6"/>
    </row>
    <row r="46" spans="1:11" ht="12.75" x14ac:dyDescent="0.25">
      <c r="A46" s="45" t="s">
        <v>107</v>
      </c>
      <c r="B46" s="46"/>
      <c r="C46" s="47"/>
      <c r="D46" s="45"/>
      <c r="E46" s="48"/>
      <c r="F46" s="49"/>
      <c r="G46" s="50">
        <f>SUM(G41:G44)</f>
        <v>103500</v>
      </c>
      <c r="H46" s="50">
        <f>SUM(H41:H44)</f>
        <v>103500</v>
      </c>
      <c r="I46" s="50">
        <f>SUM(I41:I44)</f>
        <v>103500</v>
      </c>
      <c r="J46" s="50">
        <f>SUM(J41:J44)</f>
        <v>103500</v>
      </c>
      <c r="K46" s="50">
        <f>SUM(K41:K44)</f>
        <v>414000</v>
      </c>
    </row>
    <row r="47" spans="1:11" ht="12.75" x14ac:dyDescent="0.25">
      <c r="A47" s="60"/>
      <c r="B47" s="61"/>
      <c r="C47" s="61"/>
      <c r="D47" s="61"/>
      <c r="E47" s="62"/>
      <c r="F47" s="62"/>
      <c r="G47" s="61"/>
      <c r="H47" s="61"/>
      <c r="I47" s="61"/>
      <c r="J47" s="61"/>
      <c r="K47" s="6"/>
    </row>
    <row r="48" spans="1:11" s="18" customFormat="1" ht="13.5" thickBot="1" x14ac:dyDescent="0.3">
      <c r="A48" s="154" t="s">
        <v>108</v>
      </c>
      <c r="B48" s="154"/>
      <c r="C48" s="154"/>
      <c r="D48" s="154"/>
      <c r="E48" s="155"/>
      <c r="F48" s="155"/>
      <c r="G48" s="156">
        <f>+G46+G36+G27+G16</f>
        <v>600000</v>
      </c>
      <c r="H48" s="156">
        <f>+H46+H36+H27+H16</f>
        <v>601750</v>
      </c>
      <c r="I48" s="156">
        <f>+I46+I36+I27+I16</f>
        <v>651850</v>
      </c>
      <c r="J48" s="156">
        <f>+J46+J36+J27+J16</f>
        <v>479400</v>
      </c>
      <c r="K48" s="156">
        <f>+K46+K36+K27+K16</f>
        <v>2333000</v>
      </c>
    </row>
    <row r="49" ht="12" thickTop="1" x14ac:dyDescent="0.2"/>
  </sheetData>
  <mergeCells count="14">
    <mergeCell ref="A1:K1"/>
    <mergeCell ref="A2:K2"/>
    <mergeCell ref="A4:K4"/>
    <mergeCell ref="A6:A7"/>
    <mergeCell ref="B6:B7"/>
    <mergeCell ref="C6:C7"/>
    <mergeCell ref="G6:J6"/>
    <mergeCell ref="K6:K7"/>
    <mergeCell ref="A39:K39"/>
    <mergeCell ref="A18:K18"/>
    <mergeCell ref="A19:K19"/>
    <mergeCell ref="A29:K29"/>
    <mergeCell ref="A30:K30"/>
    <mergeCell ref="A38:K38"/>
  </mergeCells>
  <pageMargins left="0.7" right="0.7" top="0.75" bottom="0.75" header="0.3" footer="0.3"/>
  <pageSetup paperSize="9" scale="8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12"/>
  <sheetViews>
    <sheetView tabSelected="1" view="pageBreakPreview" zoomScale="60" zoomScaleNormal="118" workbookViewId="0">
      <selection activeCell="N22" sqref="N22"/>
    </sheetView>
  </sheetViews>
  <sheetFormatPr defaultRowHeight="11.25" x14ac:dyDescent="0.2"/>
  <cols>
    <col min="1" max="1" width="26.85546875" style="1" customWidth="1"/>
    <col min="2" max="2" width="7.85546875" style="1" customWidth="1"/>
    <col min="3" max="3" width="29" style="1" customWidth="1"/>
    <col min="4" max="4" width="16.5703125" style="1" customWidth="1"/>
    <col min="5" max="5" width="9.85546875" style="1" customWidth="1"/>
    <col min="6" max="6" width="9.140625" style="1"/>
    <col min="7" max="10" width="8.85546875" style="1" customWidth="1"/>
    <col min="11" max="11" width="9.7109375" style="1" customWidth="1"/>
    <col min="12" max="12" width="10.85546875" style="1" bestFit="1" customWidth="1"/>
    <col min="13" max="16384" width="9.140625" style="1"/>
  </cols>
  <sheetData>
    <row r="1" spans="1:12" ht="12.75" x14ac:dyDescent="0.2">
      <c r="A1" s="284" t="s">
        <v>0</v>
      </c>
      <c r="B1" s="284"/>
      <c r="C1" s="284"/>
      <c r="D1" s="284"/>
      <c r="E1" s="284"/>
      <c r="F1" s="284"/>
      <c r="G1" s="284"/>
      <c r="H1" s="284"/>
      <c r="I1" s="284"/>
      <c r="J1" s="284"/>
      <c r="K1" s="284"/>
    </row>
    <row r="2" spans="1:12" ht="15.75" x14ac:dyDescent="0.25">
      <c r="A2" s="271" t="s">
        <v>1</v>
      </c>
      <c r="B2" s="271"/>
      <c r="C2" s="271"/>
      <c r="D2" s="271"/>
      <c r="E2" s="271"/>
      <c r="F2" s="271"/>
      <c r="G2" s="271"/>
      <c r="H2" s="271"/>
      <c r="I2" s="271"/>
      <c r="J2" s="271"/>
      <c r="K2" s="271"/>
    </row>
    <row r="3" spans="1:12" ht="6.75" customHeight="1" x14ac:dyDescent="0.25">
      <c r="A3" s="21"/>
      <c r="B3" s="21"/>
      <c r="C3" s="21"/>
      <c r="D3" s="21"/>
      <c r="E3" s="21"/>
      <c r="F3" s="21"/>
      <c r="G3" s="21"/>
      <c r="H3" s="21"/>
      <c r="I3" s="21"/>
      <c r="J3" s="21"/>
      <c r="K3" s="21"/>
    </row>
    <row r="4" spans="1:12" ht="15.75" x14ac:dyDescent="0.25">
      <c r="A4" s="260" t="s">
        <v>2</v>
      </c>
      <c r="B4" s="260"/>
      <c r="C4" s="260"/>
      <c r="D4" s="260"/>
      <c r="E4" s="260"/>
      <c r="F4" s="260"/>
      <c r="G4" s="260"/>
      <c r="H4" s="260"/>
      <c r="I4" s="260"/>
      <c r="J4" s="260"/>
      <c r="K4" s="260"/>
    </row>
    <row r="5" spans="1:12" ht="12.75" customHeight="1" x14ac:dyDescent="0.2"/>
    <row r="6" spans="1:12" s="2" customFormat="1" ht="15" customHeight="1" x14ac:dyDescent="0.25">
      <c r="A6" s="286" t="s">
        <v>3</v>
      </c>
      <c r="B6" s="297" t="s">
        <v>4</v>
      </c>
      <c r="C6" s="286" t="s">
        <v>5</v>
      </c>
      <c r="D6" s="22" t="s">
        <v>6</v>
      </c>
      <c r="E6" s="23" t="s">
        <v>8</v>
      </c>
      <c r="F6" s="22" t="s">
        <v>10</v>
      </c>
      <c r="G6" s="290" t="s">
        <v>12</v>
      </c>
      <c r="H6" s="290"/>
      <c r="I6" s="290"/>
      <c r="J6" s="291"/>
      <c r="K6" s="292" t="s">
        <v>17</v>
      </c>
    </row>
    <row r="7" spans="1:12" s="3" customFormat="1" ht="12.75" x14ac:dyDescent="0.25">
      <c r="A7" s="287"/>
      <c r="B7" s="298"/>
      <c r="C7" s="287"/>
      <c r="D7" s="24" t="s">
        <v>7</v>
      </c>
      <c r="E7" s="24" t="s">
        <v>9</v>
      </c>
      <c r="F7" s="24" t="s">
        <v>11</v>
      </c>
      <c r="G7" s="25" t="s">
        <v>13</v>
      </c>
      <c r="H7" s="25" t="s">
        <v>14</v>
      </c>
      <c r="I7" s="25" t="s">
        <v>15</v>
      </c>
      <c r="J7" s="25" t="s">
        <v>16</v>
      </c>
      <c r="K7" s="293"/>
    </row>
    <row r="8" spans="1:12" s="19" customFormat="1" ht="15.75" customHeight="1" x14ac:dyDescent="0.25">
      <c r="A8" s="281" t="s">
        <v>32</v>
      </c>
      <c r="B8" s="282"/>
      <c r="C8" s="282"/>
      <c r="D8" s="282"/>
      <c r="E8" s="282"/>
      <c r="F8" s="282"/>
      <c r="G8" s="282"/>
      <c r="H8" s="282"/>
      <c r="I8" s="282"/>
      <c r="J8" s="282"/>
      <c r="K8" s="283"/>
    </row>
    <row r="9" spans="1:12" s="19" customFormat="1" ht="14.25" customHeight="1" x14ac:dyDescent="0.25">
      <c r="A9" s="278" t="s">
        <v>243</v>
      </c>
      <c r="B9" s="279"/>
      <c r="C9" s="279"/>
      <c r="D9" s="279"/>
      <c r="E9" s="279"/>
      <c r="F9" s="279"/>
      <c r="G9" s="279"/>
      <c r="H9" s="279"/>
      <c r="I9" s="279"/>
      <c r="J9" s="279"/>
      <c r="K9" s="280"/>
    </row>
    <row r="10" spans="1:12" ht="9" customHeight="1" x14ac:dyDescent="0.25">
      <c r="A10" s="5"/>
      <c r="B10" s="6"/>
      <c r="C10" s="7"/>
      <c r="D10" s="5"/>
      <c r="E10" s="11"/>
      <c r="F10" s="12"/>
      <c r="G10" s="7"/>
      <c r="H10" s="5"/>
      <c r="I10" s="7"/>
      <c r="J10" s="5"/>
      <c r="K10" s="4"/>
    </row>
    <row r="11" spans="1:12" ht="12.75" customHeight="1" x14ac:dyDescent="0.25">
      <c r="A11" s="5" t="s">
        <v>33</v>
      </c>
      <c r="B11" s="6" t="s">
        <v>393</v>
      </c>
      <c r="C11" s="7" t="s">
        <v>35</v>
      </c>
      <c r="D11" s="5"/>
      <c r="E11" s="11" t="s">
        <v>31</v>
      </c>
      <c r="F11" s="12" t="s">
        <v>23</v>
      </c>
      <c r="G11" s="200">
        <f>+G12+G13+G14</f>
        <v>376500</v>
      </c>
      <c r="H11" s="200">
        <f t="shared" ref="H11:K11" si="0">+H12+H13+H14</f>
        <v>425500</v>
      </c>
      <c r="I11" s="200">
        <f t="shared" si="0"/>
        <v>422500</v>
      </c>
      <c r="J11" s="200">
        <f t="shared" si="0"/>
        <v>275500</v>
      </c>
      <c r="K11" s="201">
        <f t="shared" si="0"/>
        <v>1500000</v>
      </c>
      <c r="L11" s="20"/>
    </row>
    <row r="12" spans="1:12" ht="12.75" customHeight="1" x14ac:dyDescent="0.25">
      <c r="A12" s="5" t="s">
        <v>34</v>
      </c>
      <c r="B12" s="6"/>
      <c r="C12" s="7" t="s">
        <v>36</v>
      </c>
      <c r="D12" s="5" t="s">
        <v>37</v>
      </c>
      <c r="E12" s="11"/>
      <c r="F12" s="12"/>
      <c r="G12" s="15">
        <v>270000</v>
      </c>
      <c r="H12" s="16">
        <v>340000</v>
      </c>
      <c r="I12" s="15">
        <v>330000</v>
      </c>
      <c r="J12" s="16">
        <v>190000</v>
      </c>
      <c r="K12" s="17">
        <f>+J12+I12+H12+G12</f>
        <v>1130000</v>
      </c>
      <c r="L12" s="165"/>
    </row>
    <row r="13" spans="1:12" ht="12.75" customHeight="1" x14ac:dyDescent="0.25">
      <c r="A13" s="5"/>
      <c r="B13" s="6"/>
      <c r="C13" s="7" t="s">
        <v>379</v>
      </c>
      <c r="D13" s="5" t="s">
        <v>30</v>
      </c>
      <c r="E13" s="11"/>
      <c r="F13" s="12"/>
      <c r="G13" s="15">
        <v>7500</v>
      </c>
      <c r="H13" s="16">
        <v>7500</v>
      </c>
      <c r="I13" s="15">
        <v>7500</v>
      </c>
      <c r="J13" s="16">
        <v>7500</v>
      </c>
      <c r="K13" s="17">
        <f>+J13+I13+H13+G13</f>
        <v>30000</v>
      </c>
      <c r="L13" s="165"/>
    </row>
    <row r="14" spans="1:12" ht="12.75" customHeight="1" x14ac:dyDescent="0.25">
      <c r="A14" s="5"/>
      <c r="B14" s="6"/>
      <c r="C14" s="7" t="s">
        <v>378</v>
      </c>
      <c r="D14" s="5" t="s">
        <v>359</v>
      </c>
      <c r="E14" s="11"/>
      <c r="F14" s="12"/>
      <c r="G14" s="15">
        <f>84000+15000</f>
        <v>99000</v>
      </c>
      <c r="H14" s="16">
        <f>63000+15000</f>
        <v>78000</v>
      </c>
      <c r="I14" s="15">
        <f>70000+15000</f>
        <v>85000</v>
      </c>
      <c r="J14" s="16">
        <f>63000+15000</f>
        <v>78000</v>
      </c>
      <c r="K14" s="17">
        <f>+J14+I14+H14+G14</f>
        <v>340000</v>
      </c>
    </row>
    <row r="15" spans="1:12" ht="12.75" customHeight="1" x14ac:dyDescent="0.25">
      <c r="A15" s="5"/>
      <c r="B15" s="6"/>
      <c r="C15" s="7" t="s">
        <v>336</v>
      </c>
      <c r="D15" s="60"/>
      <c r="E15" s="12"/>
      <c r="F15" s="112"/>
      <c r="G15" s="16"/>
      <c r="H15" s="199"/>
      <c r="I15" s="16"/>
      <c r="J15" s="199"/>
      <c r="K15" s="16"/>
    </row>
    <row r="16" spans="1:12" ht="12.75" customHeight="1" x14ac:dyDescent="0.25">
      <c r="A16" s="5"/>
      <c r="B16" s="6"/>
      <c r="C16" s="7" t="s">
        <v>46</v>
      </c>
      <c r="D16" s="194"/>
      <c r="E16" s="194"/>
      <c r="F16" s="194"/>
      <c r="G16" s="194"/>
      <c r="H16" s="194"/>
      <c r="I16" s="194"/>
      <c r="J16" s="194"/>
      <c r="K16" s="195"/>
    </row>
    <row r="17" spans="1:18" ht="12.75" customHeight="1" x14ac:dyDescent="0.25">
      <c r="A17" s="5"/>
      <c r="B17" s="6"/>
      <c r="C17" s="7" t="s">
        <v>110</v>
      </c>
      <c r="D17" s="194"/>
      <c r="E17" s="195"/>
      <c r="F17" s="194"/>
      <c r="G17" s="195"/>
      <c r="H17" s="194"/>
      <c r="I17" s="195"/>
      <c r="J17" s="194"/>
      <c r="K17" s="195"/>
      <c r="M17" s="165"/>
      <c r="N17" s="165"/>
      <c r="O17" s="165"/>
      <c r="P17" s="165"/>
      <c r="Q17" s="165"/>
    </row>
    <row r="18" spans="1:18" ht="9" customHeight="1" x14ac:dyDescent="0.25">
      <c r="A18" s="5"/>
      <c r="B18" s="6"/>
      <c r="C18" s="7"/>
      <c r="D18" s="5"/>
      <c r="E18" s="12"/>
      <c r="F18" s="12"/>
      <c r="G18" s="15"/>
      <c r="H18" s="16"/>
      <c r="I18" s="15"/>
      <c r="J18" s="16"/>
      <c r="K18" s="17"/>
    </row>
    <row r="19" spans="1:18" ht="12.75" customHeight="1" x14ac:dyDescent="0.25">
      <c r="A19" s="5" t="s">
        <v>360</v>
      </c>
      <c r="B19" s="6" t="s">
        <v>394</v>
      </c>
      <c r="C19" s="7" t="s">
        <v>39</v>
      </c>
      <c r="D19" s="5"/>
      <c r="E19" s="11" t="s">
        <v>109</v>
      </c>
      <c r="F19" s="12" t="s">
        <v>23</v>
      </c>
      <c r="G19" s="200">
        <f>+G20+G21+G22</f>
        <v>231847</v>
      </c>
      <c r="H19" s="200">
        <f t="shared" ref="H19:K19" si="1">+H20+H21+H22</f>
        <v>240807</v>
      </c>
      <c r="I19" s="200">
        <f t="shared" si="1"/>
        <v>240807</v>
      </c>
      <c r="J19" s="200">
        <f t="shared" si="1"/>
        <v>215807</v>
      </c>
      <c r="K19" s="201">
        <f t="shared" si="1"/>
        <v>929268</v>
      </c>
      <c r="M19" s="165"/>
      <c r="N19" s="165"/>
      <c r="O19" s="165"/>
      <c r="P19" s="165"/>
      <c r="Q19" s="165"/>
    </row>
    <row r="20" spans="1:18" ht="12.75" customHeight="1" x14ac:dyDescent="0.25">
      <c r="A20" s="5" t="s">
        <v>361</v>
      </c>
      <c r="B20" s="6"/>
      <c r="C20" s="7" t="s">
        <v>40</v>
      </c>
      <c r="D20" s="5" t="s">
        <v>37</v>
      </c>
      <c r="E20" s="11"/>
      <c r="F20" s="12"/>
      <c r="G20" s="256">
        <v>58000</v>
      </c>
      <c r="H20" s="256">
        <v>58000</v>
      </c>
      <c r="I20" s="256">
        <v>58000</v>
      </c>
      <c r="J20" s="256">
        <v>48000</v>
      </c>
      <c r="K20" s="17">
        <f t="shared" ref="K20:K21" si="2">+J20+I20+H20+G20</f>
        <v>222000</v>
      </c>
    </row>
    <row r="21" spans="1:18" ht="12.75" customHeight="1" x14ac:dyDescent="0.25">
      <c r="A21" s="5"/>
      <c r="B21" s="6"/>
      <c r="C21" s="7" t="s">
        <v>41</v>
      </c>
      <c r="D21" s="5" t="s">
        <v>359</v>
      </c>
      <c r="E21" s="11"/>
      <c r="F21" s="12"/>
      <c r="G21" s="16">
        <v>36040</v>
      </c>
      <c r="H21" s="16">
        <v>45000</v>
      </c>
      <c r="I21" s="16">
        <v>45000</v>
      </c>
      <c r="J21" s="16">
        <v>30000</v>
      </c>
      <c r="K21" s="17">
        <f t="shared" si="2"/>
        <v>156040</v>
      </c>
      <c r="M21" s="165"/>
      <c r="N21" s="165"/>
      <c r="O21" s="165"/>
      <c r="P21" s="165"/>
      <c r="Q21" s="165"/>
    </row>
    <row r="22" spans="1:18" ht="12.75" customHeight="1" x14ac:dyDescent="0.25">
      <c r="A22" s="5"/>
      <c r="B22" s="6"/>
      <c r="C22" s="7" t="s">
        <v>42</v>
      </c>
      <c r="D22" s="5" t="s">
        <v>363</v>
      </c>
      <c r="E22" s="11"/>
      <c r="F22" s="196"/>
      <c r="G22" s="16">
        <v>137807</v>
      </c>
      <c r="H22" s="16">
        <v>137807</v>
      </c>
      <c r="I22" s="16">
        <v>137807</v>
      </c>
      <c r="J22" s="16">
        <v>137807</v>
      </c>
      <c r="K22" s="17">
        <f t="shared" ref="K22" si="3">+J22+I22+H22+G22</f>
        <v>551228</v>
      </c>
      <c r="L22" s="165"/>
    </row>
    <row r="23" spans="1:18" ht="12.75" customHeight="1" x14ac:dyDescent="0.25">
      <c r="A23" s="5"/>
      <c r="B23" s="6"/>
      <c r="C23" s="7" t="s">
        <v>43</v>
      </c>
      <c r="D23" s="5"/>
      <c r="E23" s="11"/>
      <c r="F23" s="196"/>
      <c r="G23" s="15"/>
      <c r="H23" s="16"/>
      <c r="I23" s="15"/>
      <c r="J23" s="16"/>
      <c r="K23" s="17"/>
      <c r="L23" s="197"/>
      <c r="M23" s="165"/>
      <c r="N23" s="165"/>
      <c r="O23" s="165"/>
      <c r="P23" s="165"/>
      <c r="Q23" s="165"/>
    </row>
    <row r="24" spans="1:18" ht="12.75" customHeight="1" x14ac:dyDescent="0.25">
      <c r="A24" s="5"/>
      <c r="B24" s="6"/>
      <c r="C24" s="7" t="s">
        <v>44</v>
      </c>
      <c r="D24" s="5"/>
      <c r="E24" s="11"/>
      <c r="F24" s="196"/>
      <c r="G24" s="15"/>
      <c r="H24" s="16"/>
      <c r="I24" s="15"/>
      <c r="J24" s="16"/>
      <c r="K24" s="17"/>
      <c r="L24" s="197"/>
    </row>
    <row r="25" spans="1:18" ht="12.75" customHeight="1" x14ac:dyDescent="0.25">
      <c r="A25" s="5"/>
      <c r="B25" s="6"/>
      <c r="C25" s="7" t="s">
        <v>47</v>
      </c>
      <c r="D25" s="5"/>
      <c r="E25" s="11"/>
      <c r="F25" s="196"/>
      <c r="G25" s="15"/>
      <c r="H25" s="16"/>
      <c r="I25" s="15"/>
      <c r="J25" s="16"/>
      <c r="K25" s="17"/>
      <c r="L25" s="198"/>
      <c r="M25" s="165"/>
      <c r="N25" s="165"/>
      <c r="O25" s="165"/>
      <c r="P25" s="165"/>
      <c r="Q25" s="165"/>
    </row>
    <row r="26" spans="1:18" ht="9" customHeight="1" x14ac:dyDescent="0.25">
      <c r="A26" s="5"/>
      <c r="B26" s="6"/>
      <c r="C26" s="7"/>
      <c r="D26" s="5"/>
      <c r="E26" s="11"/>
      <c r="F26" s="12"/>
      <c r="G26" s="7"/>
      <c r="H26" s="5"/>
      <c r="I26" s="7"/>
      <c r="J26" s="5"/>
      <c r="K26" s="6"/>
    </row>
    <row r="27" spans="1:18" s="18" customFormat="1" ht="18" customHeight="1" x14ac:dyDescent="0.2">
      <c r="A27" s="51" t="s">
        <v>242</v>
      </c>
      <c r="B27" s="52"/>
      <c r="C27" s="53"/>
      <c r="D27" s="51"/>
      <c r="E27" s="54"/>
      <c r="F27" s="55"/>
      <c r="G27" s="56">
        <f>+G11+G19</f>
        <v>608347</v>
      </c>
      <c r="H27" s="56">
        <f>+H11+H19</f>
        <v>666307</v>
      </c>
      <c r="I27" s="56">
        <f>+I11+I19</f>
        <v>663307</v>
      </c>
      <c r="J27" s="56">
        <f>+J11+J19</f>
        <v>491307</v>
      </c>
      <c r="K27" s="56">
        <f>+K11+K19</f>
        <v>2429268</v>
      </c>
      <c r="M27" s="165"/>
      <c r="N27" s="165"/>
      <c r="O27" s="165"/>
      <c r="P27" s="165"/>
      <c r="Q27" s="165"/>
      <c r="R27" s="1"/>
    </row>
    <row r="28" spans="1:18" ht="6.75" customHeight="1" x14ac:dyDescent="0.25">
      <c r="A28" s="60"/>
      <c r="B28" s="61"/>
      <c r="C28" s="61"/>
      <c r="D28" s="61"/>
      <c r="E28" s="62"/>
      <c r="F28" s="62"/>
      <c r="G28" s="61"/>
      <c r="H28" s="61"/>
      <c r="I28" s="61"/>
      <c r="J28" s="61"/>
      <c r="K28" s="6"/>
    </row>
    <row r="29" spans="1:18" s="19" customFormat="1" ht="15" customHeight="1" x14ac:dyDescent="0.25">
      <c r="A29" s="281" t="s">
        <v>240</v>
      </c>
      <c r="B29" s="282"/>
      <c r="C29" s="282"/>
      <c r="D29" s="282"/>
      <c r="E29" s="282"/>
      <c r="F29" s="282"/>
      <c r="G29" s="282"/>
      <c r="H29" s="282"/>
      <c r="I29" s="282"/>
      <c r="J29" s="282"/>
      <c r="K29" s="283"/>
      <c r="M29" s="165"/>
      <c r="N29" s="165"/>
      <c r="O29" s="165"/>
      <c r="P29" s="165"/>
      <c r="Q29" s="165"/>
      <c r="R29" s="1"/>
    </row>
    <row r="30" spans="1:18" s="19" customFormat="1" ht="14.25" customHeight="1" x14ac:dyDescent="0.25">
      <c r="A30" s="278" t="s">
        <v>241</v>
      </c>
      <c r="B30" s="279"/>
      <c r="C30" s="279"/>
      <c r="D30" s="279"/>
      <c r="E30" s="279"/>
      <c r="F30" s="279"/>
      <c r="G30" s="279"/>
      <c r="H30" s="279"/>
      <c r="I30" s="279"/>
      <c r="J30" s="279"/>
      <c r="K30" s="280"/>
    </row>
    <row r="31" spans="1:18" ht="9" customHeight="1" x14ac:dyDescent="0.25">
      <c r="A31" s="60"/>
      <c r="B31" s="60"/>
      <c r="C31" s="60"/>
      <c r="D31" s="60"/>
      <c r="E31" s="112"/>
      <c r="F31" s="112"/>
      <c r="G31" s="60"/>
      <c r="H31" s="60"/>
      <c r="I31" s="60"/>
      <c r="J31" s="60"/>
      <c r="K31" s="4"/>
    </row>
    <row r="32" spans="1:18" ht="12.75" customHeight="1" x14ac:dyDescent="0.25">
      <c r="A32" s="5" t="s">
        <v>51</v>
      </c>
      <c r="B32" s="6" t="s">
        <v>395</v>
      </c>
      <c r="C32" s="7" t="s">
        <v>52</v>
      </c>
      <c r="D32" s="5" t="s">
        <v>376</v>
      </c>
      <c r="E32" s="11" t="s">
        <v>31</v>
      </c>
      <c r="F32" s="12" t="s">
        <v>23</v>
      </c>
      <c r="G32" s="15">
        <v>45000</v>
      </c>
      <c r="H32" s="16">
        <v>45000</v>
      </c>
      <c r="I32" s="15">
        <v>45000</v>
      </c>
      <c r="J32" s="16">
        <v>45000</v>
      </c>
      <c r="K32" s="17">
        <f>SUM(G32:J32)</f>
        <v>180000</v>
      </c>
    </row>
    <row r="33" spans="1:11" ht="12.75" customHeight="1" x14ac:dyDescent="0.25">
      <c r="A33" s="5"/>
      <c r="B33" s="6"/>
      <c r="C33" s="7" t="s">
        <v>53</v>
      </c>
      <c r="D33" s="5" t="s">
        <v>377</v>
      </c>
      <c r="E33" s="11"/>
      <c r="F33" s="12"/>
      <c r="G33" s="7"/>
      <c r="H33" s="5"/>
      <c r="I33" s="7"/>
      <c r="J33" s="5"/>
      <c r="K33" s="6"/>
    </row>
    <row r="34" spans="1:11" ht="12.75" customHeight="1" x14ac:dyDescent="0.25">
      <c r="A34" s="5"/>
      <c r="B34" s="6"/>
      <c r="C34" s="7" t="s">
        <v>54</v>
      </c>
      <c r="D34" s="5"/>
      <c r="E34" s="11"/>
      <c r="F34" s="12"/>
      <c r="G34" s="7"/>
      <c r="H34" s="5"/>
      <c r="I34" s="7"/>
      <c r="J34" s="5"/>
      <c r="K34" s="6"/>
    </row>
    <row r="35" spans="1:11" ht="6.75" customHeight="1" x14ac:dyDescent="0.25">
      <c r="A35" s="5"/>
      <c r="B35" s="6"/>
      <c r="C35" s="7"/>
      <c r="D35" s="5"/>
      <c r="E35" s="11"/>
      <c r="F35" s="12"/>
      <c r="G35" s="7"/>
      <c r="H35" s="5"/>
      <c r="I35" s="7"/>
      <c r="J35" s="5"/>
      <c r="K35" s="6"/>
    </row>
    <row r="36" spans="1:11" s="18" customFormat="1" ht="15.75" customHeight="1" x14ac:dyDescent="0.25">
      <c r="A36" s="51" t="s">
        <v>55</v>
      </c>
      <c r="B36" s="52"/>
      <c r="C36" s="53"/>
      <c r="D36" s="51"/>
      <c r="E36" s="54"/>
      <c r="F36" s="55"/>
      <c r="G36" s="57">
        <f>SUM(G32:G35)</f>
        <v>45000</v>
      </c>
      <c r="H36" s="56">
        <f>SUM(H32:H35)</f>
        <v>45000</v>
      </c>
      <c r="I36" s="57">
        <f>SUM(I32:I35)</f>
        <v>45000</v>
      </c>
      <c r="J36" s="56">
        <f>SUM(J32:J35)</f>
        <v>45000</v>
      </c>
      <c r="K36" s="58">
        <f>SUM(K31:K35)</f>
        <v>180000</v>
      </c>
    </row>
    <row r="37" spans="1:11" s="210" customFormat="1" ht="15.75" customHeight="1" x14ac:dyDescent="0.25">
      <c r="A37" s="207"/>
      <c r="B37" s="207"/>
      <c r="C37" s="207"/>
      <c r="D37" s="207"/>
      <c r="E37" s="208"/>
      <c r="F37" s="208"/>
      <c r="G37" s="209"/>
      <c r="H37" s="209"/>
      <c r="I37" s="209"/>
      <c r="J37" s="209"/>
      <c r="K37" s="209"/>
    </row>
    <row r="38" spans="1:11" s="210" customFormat="1" ht="15.75" customHeight="1" x14ac:dyDescent="0.25">
      <c r="A38" s="207"/>
      <c r="B38" s="207"/>
      <c r="C38" s="207"/>
      <c r="D38" s="207"/>
      <c r="E38" s="208"/>
      <c r="F38" s="208"/>
      <c r="G38" s="209"/>
      <c r="H38" s="209"/>
      <c r="I38" s="209"/>
      <c r="J38" s="209"/>
      <c r="K38" s="209"/>
    </row>
    <row r="39" spans="1:11" s="19" customFormat="1" ht="18" customHeight="1" x14ac:dyDescent="0.25">
      <c r="A39" s="294" t="s">
        <v>56</v>
      </c>
      <c r="B39" s="295"/>
      <c r="C39" s="295"/>
      <c r="D39" s="295"/>
      <c r="E39" s="295"/>
      <c r="F39" s="295"/>
      <c r="G39" s="295"/>
      <c r="H39" s="295"/>
      <c r="I39" s="295"/>
      <c r="J39" s="295"/>
      <c r="K39" s="296"/>
    </row>
    <row r="40" spans="1:11" s="19" customFormat="1" ht="14.25" customHeight="1" x14ac:dyDescent="0.25">
      <c r="A40" s="278" t="s">
        <v>113</v>
      </c>
      <c r="B40" s="279"/>
      <c r="C40" s="279"/>
      <c r="D40" s="279"/>
      <c r="E40" s="279"/>
      <c r="F40" s="279"/>
      <c r="G40" s="279"/>
      <c r="H40" s="279"/>
      <c r="I40" s="279"/>
      <c r="J40" s="279"/>
      <c r="K40" s="280"/>
    </row>
    <row r="41" spans="1:11" ht="12.75" hidden="1" x14ac:dyDescent="0.25">
      <c r="A41" s="5"/>
      <c r="B41" s="6"/>
      <c r="C41" s="7"/>
      <c r="D41" s="5"/>
      <c r="E41" s="11"/>
      <c r="F41" s="12"/>
      <c r="G41" s="7"/>
      <c r="H41" s="5"/>
      <c r="I41" s="7"/>
      <c r="J41" s="5"/>
      <c r="K41" s="6"/>
    </row>
    <row r="42" spans="1:11" ht="12.75" hidden="1" x14ac:dyDescent="0.25">
      <c r="A42" s="5" t="s">
        <v>57</v>
      </c>
      <c r="B42" s="6"/>
      <c r="C42" s="7" t="s">
        <v>59</v>
      </c>
      <c r="D42" s="5" t="s">
        <v>63</v>
      </c>
      <c r="E42" s="11" t="s">
        <v>68</v>
      </c>
      <c r="F42" s="12" t="s">
        <v>23</v>
      </c>
      <c r="G42" s="15">
        <v>400000</v>
      </c>
      <c r="H42" s="16">
        <v>400000</v>
      </c>
      <c r="I42" s="7"/>
      <c r="J42" s="5"/>
      <c r="K42" s="17">
        <v>800000</v>
      </c>
    </row>
    <row r="43" spans="1:11" ht="12.75" hidden="1" x14ac:dyDescent="0.25">
      <c r="A43" s="5" t="s">
        <v>58</v>
      </c>
      <c r="B43" s="6"/>
      <c r="C43" s="7" t="s">
        <v>60</v>
      </c>
      <c r="D43" s="5" t="s">
        <v>64</v>
      </c>
      <c r="E43" s="11"/>
      <c r="F43" s="12"/>
      <c r="G43" s="7"/>
      <c r="H43" s="5"/>
      <c r="I43" s="7"/>
      <c r="J43" s="5"/>
      <c r="K43" s="6"/>
    </row>
    <row r="44" spans="1:11" ht="12.75" hidden="1" x14ac:dyDescent="0.25">
      <c r="A44" s="5"/>
      <c r="B44" s="6"/>
      <c r="C44" s="7" t="s">
        <v>61</v>
      </c>
      <c r="D44" s="5" t="s">
        <v>65</v>
      </c>
      <c r="E44" s="11"/>
      <c r="F44" s="12"/>
      <c r="G44" s="7"/>
      <c r="H44" s="5"/>
      <c r="I44" s="7"/>
      <c r="J44" s="5"/>
      <c r="K44" s="6"/>
    </row>
    <row r="45" spans="1:11" ht="12.75" hidden="1" x14ac:dyDescent="0.25">
      <c r="A45" s="5"/>
      <c r="B45" s="6"/>
      <c r="C45" s="7" t="s">
        <v>62</v>
      </c>
      <c r="D45" s="5" t="s">
        <v>66</v>
      </c>
      <c r="E45" s="11"/>
      <c r="F45" s="12"/>
      <c r="G45" s="7"/>
      <c r="H45" s="5"/>
      <c r="I45" s="7"/>
      <c r="J45" s="5"/>
      <c r="K45" s="6"/>
    </row>
    <row r="46" spans="1:11" ht="12.75" hidden="1" x14ac:dyDescent="0.25">
      <c r="A46" s="5"/>
      <c r="B46" s="6"/>
      <c r="C46" s="7"/>
      <c r="D46" s="5" t="s">
        <v>67</v>
      </c>
      <c r="E46" s="11"/>
      <c r="F46" s="12"/>
      <c r="G46" s="7"/>
      <c r="H46" s="5"/>
      <c r="I46" s="7"/>
      <c r="J46" s="5"/>
      <c r="K46" s="6"/>
    </row>
    <row r="47" spans="1:11" ht="9" hidden="1" customHeight="1" x14ac:dyDescent="0.25">
      <c r="A47" s="8"/>
      <c r="B47" s="9"/>
      <c r="C47" s="10"/>
      <c r="D47" s="8"/>
      <c r="E47" s="13"/>
      <c r="F47" s="14"/>
      <c r="G47" s="10"/>
      <c r="H47" s="8"/>
      <c r="I47" s="10"/>
      <c r="J47" s="8"/>
      <c r="K47" s="9"/>
    </row>
    <row r="48" spans="1:11" ht="18" hidden="1" customHeight="1" x14ac:dyDescent="0.25">
      <c r="A48" s="5" t="s">
        <v>69</v>
      </c>
      <c r="B48" s="6"/>
      <c r="C48" s="7" t="s">
        <v>71</v>
      </c>
      <c r="D48" s="5" t="s">
        <v>73</v>
      </c>
      <c r="E48" s="11" t="s">
        <v>68</v>
      </c>
      <c r="F48" s="12" t="s">
        <v>23</v>
      </c>
      <c r="G48" s="7"/>
      <c r="H48" s="16">
        <v>400000</v>
      </c>
      <c r="I48" s="15">
        <v>400000</v>
      </c>
      <c r="J48" s="5"/>
      <c r="K48" s="17">
        <v>800000</v>
      </c>
    </row>
    <row r="49" spans="1:11" ht="12.75" hidden="1" x14ac:dyDescent="0.25">
      <c r="A49" s="5" t="s">
        <v>70</v>
      </c>
      <c r="B49" s="6"/>
      <c r="C49" s="7" t="s">
        <v>114</v>
      </c>
      <c r="D49" s="5" t="s">
        <v>74</v>
      </c>
      <c r="E49" s="11"/>
      <c r="F49" s="12"/>
      <c r="G49" s="7"/>
      <c r="H49" s="5"/>
      <c r="I49" s="7"/>
      <c r="J49" s="5"/>
      <c r="K49" s="6"/>
    </row>
    <row r="50" spans="1:11" ht="12.75" hidden="1" x14ac:dyDescent="0.25">
      <c r="A50" s="5"/>
      <c r="B50" s="6"/>
      <c r="C50" s="7" t="s">
        <v>72</v>
      </c>
      <c r="D50" s="5" t="s">
        <v>75</v>
      </c>
      <c r="E50" s="11"/>
      <c r="F50" s="12"/>
      <c r="G50" s="7"/>
      <c r="H50" s="5"/>
      <c r="I50" s="7"/>
      <c r="J50" s="5"/>
      <c r="K50" s="6"/>
    </row>
    <row r="51" spans="1:11" ht="12.75" hidden="1" x14ac:dyDescent="0.25">
      <c r="A51" s="5"/>
      <c r="B51" s="6"/>
      <c r="C51" s="7"/>
      <c r="D51" s="5" t="s">
        <v>76</v>
      </c>
      <c r="E51" s="11"/>
      <c r="F51" s="12"/>
      <c r="G51" s="7"/>
      <c r="H51" s="5"/>
      <c r="I51" s="7"/>
      <c r="J51" s="5"/>
      <c r="K51" s="6"/>
    </row>
    <row r="52" spans="1:11" ht="12.75" hidden="1" x14ac:dyDescent="0.25">
      <c r="A52" s="5"/>
      <c r="B52" s="6"/>
      <c r="C52" s="7"/>
      <c r="D52" s="5" t="s">
        <v>67</v>
      </c>
      <c r="E52" s="11"/>
      <c r="F52" s="12"/>
      <c r="G52" s="7"/>
      <c r="H52" s="5"/>
      <c r="I52" s="7"/>
      <c r="J52" s="5"/>
      <c r="K52" s="6"/>
    </row>
    <row r="53" spans="1:11" ht="9" hidden="1" customHeight="1" x14ac:dyDescent="0.25">
      <c r="A53" s="8"/>
      <c r="B53" s="9"/>
      <c r="C53" s="10"/>
      <c r="D53" s="8"/>
      <c r="E53" s="13"/>
      <c r="F53" s="14"/>
      <c r="G53" s="10"/>
      <c r="H53" s="8"/>
      <c r="I53" s="10"/>
      <c r="J53" s="8"/>
      <c r="K53" s="9"/>
    </row>
    <row r="54" spans="1:11" ht="18" hidden="1" customHeight="1" x14ac:dyDescent="0.25">
      <c r="A54" s="5" t="s">
        <v>77</v>
      </c>
      <c r="B54" s="6"/>
      <c r="C54" s="7" t="s">
        <v>79</v>
      </c>
      <c r="D54" s="5" t="s">
        <v>73</v>
      </c>
      <c r="E54" s="11" t="s">
        <v>68</v>
      </c>
      <c r="F54" s="12" t="s">
        <v>23</v>
      </c>
      <c r="G54" s="7"/>
      <c r="H54" s="16">
        <v>1200000</v>
      </c>
      <c r="I54" s="7"/>
      <c r="J54" s="5"/>
      <c r="K54" s="17">
        <v>1200000</v>
      </c>
    </row>
    <row r="55" spans="1:11" ht="12.75" hidden="1" x14ac:dyDescent="0.25">
      <c r="A55" s="5" t="s">
        <v>78</v>
      </c>
      <c r="B55" s="6"/>
      <c r="C55" s="7" t="s">
        <v>80</v>
      </c>
      <c r="D55" s="5" t="s">
        <v>74</v>
      </c>
      <c r="E55" s="11"/>
      <c r="F55" s="12"/>
      <c r="G55" s="7"/>
      <c r="H55" s="5"/>
      <c r="I55" s="7"/>
      <c r="J55" s="5"/>
      <c r="K55" s="6"/>
    </row>
    <row r="56" spans="1:11" ht="12.75" hidden="1" x14ac:dyDescent="0.25">
      <c r="A56" s="5"/>
      <c r="B56" s="6"/>
      <c r="C56" s="7" t="s">
        <v>81</v>
      </c>
      <c r="D56" s="5" t="s">
        <v>75</v>
      </c>
      <c r="E56" s="11"/>
      <c r="F56" s="12"/>
      <c r="G56" s="7"/>
      <c r="H56" s="5"/>
      <c r="I56" s="7"/>
      <c r="J56" s="5"/>
      <c r="K56" s="6"/>
    </row>
    <row r="57" spans="1:11" ht="12.75" hidden="1" x14ac:dyDescent="0.25">
      <c r="A57" s="5"/>
      <c r="B57" s="6"/>
      <c r="C57" s="7"/>
      <c r="D57" s="5" t="s">
        <v>76</v>
      </c>
      <c r="E57" s="11"/>
      <c r="F57" s="12"/>
      <c r="G57" s="7"/>
      <c r="H57" s="5"/>
      <c r="I57" s="7"/>
      <c r="J57" s="5"/>
      <c r="K57" s="6"/>
    </row>
    <row r="58" spans="1:11" ht="12.75" hidden="1" x14ac:dyDescent="0.25">
      <c r="A58" s="5"/>
      <c r="B58" s="6"/>
      <c r="C58" s="7"/>
      <c r="D58" s="5" t="s">
        <v>67</v>
      </c>
      <c r="E58" s="11"/>
      <c r="F58" s="12"/>
      <c r="G58" s="7"/>
      <c r="H58" s="5"/>
      <c r="I58" s="7"/>
      <c r="J58" s="5"/>
      <c r="K58" s="6"/>
    </row>
    <row r="59" spans="1:11" ht="6.75" hidden="1" customHeight="1" x14ac:dyDescent="0.25">
      <c r="A59" s="8"/>
      <c r="B59" s="9"/>
      <c r="C59" s="10"/>
      <c r="D59" s="8"/>
      <c r="E59" s="13"/>
      <c r="F59" s="14"/>
      <c r="G59" s="10"/>
      <c r="H59" s="8"/>
      <c r="I59" s="10"/>
      <c r="J59" s="8"/>
      <c r="K59" s="9"/>
    </row>
    <row r="60" spans="1:11" ht="18" hidden="1" customHeight="1" x14ac:dyDescent="0.25">
      <c r="A60" s="5" t="s">
        <v>82</v>
      </c>
      <c r="B60" s="6"/>
      <c r="C60" s="7" t="s">
        <v>83</v>
      </c>
      <c r="D60" s="5" t="s">
        <v>86</v>
      </c>
      <c r="E60" s="11" t="s">
        <v>68</v>
      </c>
      <c r="F60" s="12" t="s">
        <v>23</v>
      </c>
      <c r="G60" s="7"/>
      <c r="H60" s="5"/>
      <c r="I60" s="15">
        <v>100000</v>
      </c>
      <c r="J60" s="16">
        <v>100000</v>
      </c>
      <c r="K60" s="17">
        <v>200000</v>
      </c>
    </row>
    <row r="61" spans="1:11" ht="12.75" hidden="1" x14ac:dyDescent="0.25">
      <c r="A61" s="5"/>
      <c r="B61" s="6"/>
      <c r="C61" s="7" t="s">
        <v>84</v>
      </c>
      <c r="D61" s="5"/>
      <c r="E61" s="11" t="s">
        <v>87</v>
      </c>
      <c r="F61" s="12"/>
      <c r="G61" s="7"/>
      <c r="H61" s="5"/>
      <c r="I61" s="7"/>
      <c r="J61" s="5"/>
      <c r="K61" s="6"/>
    </row>
    <row r="62" spans="1:11" ht="12.75" hidden="1" x14ac:dyDescent="0.25">
      <c r="A62" s="5"/>
      <c r="B62" s="6"/>
      <c r="C62" s="7" t="s">
        <v>85</v>
      </c>
      <c r="D62" s="5"/>
      <c r="E62" s="11"/>
      <c r="F62" s="12"/>
      <c r="G62" s="7"/>
      <c r="H62" s="5"/>
      <c r="I62" s="7"/>
      <c r="J62" s="5"/>
      <c r="K62" s="6"/>
    </row>
    <row r="63" spans="1:11" ht="6.75" hidden="1" customHeight="1" x14ac:dyDescent="0.25">
      <c r="A63" s="8"/>
      <c r="B63" s="9"/>
      <c r="C63" s="10"/>
      <c r="D63" s="8"/>
      <c r="E63" s="13"/>
      <c r="F63" s="14"/>
      <c r="G63" s="10"/>
      <c r="H63" s="8"/>
      <c r="I63" s="10"/>
      <c r="J63" s="8"/>
      <c r="K63" s="9"/>
    </row>
    <row r="64" spans="1:11" ht="18" hidden="1" customHeight="1" x14ac:dyDescent="0.25">
      <c r="A64" s="5" t="s">
        <v>88</v>
      </c>
      <c r="B64" s="6"/>
      <c r="C64" s="7" t="s">
        <v>89</v>
      </c>
      <c r="D64" s="5" t="s">
        <v>73</v>
      </c>
      <c r="E64" s="11" t="s">
        <v>68</v>
      </c>
      <c r="F64" s="12" t="s">
        <v>23</v>
      </c>
      <c r="G64" s="7"/>
      <c r="H64" s="5"/>
      <c r="I64" s="15">
        <v>500000</v>
      </c>
      <c r="J64" s="5"/>
      <c r="K64" s="17">
        <v>500000</v>
      </c>
    </row>
    <row r="65" spans="1:11" ht="12.75" hidden="1" x14ac:dyDescent="0.25">
      <c r="A65" s="5"/>
      <c r="B65" s="6"/>
      <c r="C65" s="7" t="s">
        <v>90</v>
      </c>
      <c r="D65" s="5" t="s">
        <v>74</v>
      </c>
      <c r="E65" s="11"/>
      <c r="F65" s="12"/>
      <c r="G65" s="7"/>
      <c r="H65" s="5"/>
      <c r="I65" s="7"/>
      <c r="J65" s="5"/>
      <c r="K65" s="6"/>
    </row>
    <row r="66" spans="1:11" ht="12.75" hidden="1" x14ac:dyDescent="0.25">
      <c r="A66" s="5"/>
      <c r="B66" s="6"/>
      <c r="C66" s="7" t="s">
        <v>91</v>
      </c>
      <c r="D66" s="5" t="s">
        <v>75</v>
      </c>
      <c r="E66" s="11"/>
      <c r="F66" s="12"/>
      <c r="G66" s="7"/>
      <c r="H66" s="5"/>
      <c r="I66" s="7"/>
      <c r="J66" s="5"/>
      <c r="K66" s="6"/>
    </row>
    <row r="67" spans="1:11" ht="12.75" hidden="1" x14ac:dyDescent="0.25">
      <c r="A67" s="5"/>
      <c r="B67" s="6"/>
      <c r="C67" s="7" t="s">
        <v>92</v>
      </c>
      <c r="D67" s="5" t="s">
        <v>76</v>
      </c>
      <c r="E67" s="11"/>
      <c r="F67" s="12"/>
      <c r="G67" s="7"/>
      <c r="H67" s="5"/>
      <c r="I67" s="7"/>
      <c r="J67" s="5"/>
      <c r="K67" s="6"/>
    </row>
    <row r="68" spans="1:11" ht="12.75" hidden="1" x14ac:dyDescent="0.25">
      <c r="A68" s="5"/>
      <c r="B68" s="6"/>
      <c r="C68" s="7"/>
      <c r="D68" s="5" t="s">
        <v>67</v>
      </c>
      <c r="E68" s="11"/>
      <c r="F68" s="12"/>
      <c r="G68" s="7"/>
      <c r="H68" s="5"/>
      <c r="I68" s="7"/>
      <c r="J68" s="5"/>
      <c r="K68" s="6"/>
    </row>
    <row r="69" spans="1:11" ht="6.75" hidden="1" customHeight="1" x14ac:dyDescent="0.25">
      <c r="A69" s="8"/>
      <c r="B69" s="9"/>
      <c r="C69" s="10"/>
      <c r="D69" s="8"/>
      <c r="E69" s="13"/>
      <c r="F69" s="14"/>
      <c r="G69" s="10"/>
      <c r="H69" s="8"/>
      <c r="I69" s="10"/>
      <c r="J69" s="8"/>
      <c r="K69" s="9"/>
    </row>
    <row r="70" spans="1:11" ht="18" hidden="1" customHeight="1" x14ac:dyDescent="0.25">
      <c r="A70" s="5" t="s">
        <v>93</v>
      </c>
      <c r="B70" s="6"/>
      <c r="C70" s="7" t="s">
        <v>95</v>
      </c>
      <c r="D70" s="5" t="s">
        <v>73</v>
      </c>
      <c r="E70" s="11" t="s">
        <v>68</v>
      </c>
      <c r="F70" s="12" t="s">
        <v>23</v>
      </c>
      <c r="G70" s="7"/>
      <c r="H70" s="16">
        <v>400000</v>
      </c>
      <c r="I70" s="7"/>
      <c r="J70" s="5"/>
      <c r="K70" s="17">
        <v>400000</v>
      </c>
    </row>
    <row r="71" spans="1:11" ht="12.75" hidden="1" x14ac:dyDescent="0.25">
      <c r="A71" s="5" t="s">
        <v>94</v>
      </c>
      <c r="B71" s="6"/>
      <c r="C71" s="7" t="s">
        <v>96</v>
      </c>
      <c r="D71" s="5" t="s">
        <v>74</v>
      </c>
      <c r="E71" s="11"/>
      <c r="F71" s="12"/>
      <c r="G71" s="7"/>
      <c r="H71" s="5"/>
      <c r="I71" s="7"/>
      <c r="J71" s="5"/>
      <c r="K71" s="6"/>
    </row>
    <row r="72" spans="1:11" ht="12.75" hidden="1" x14ac:dyDescent="0.25">
      <c r="A72" s="5"/>
      <c r="B72" s="6"/>
      <c r="C72" s="7" t="s">
        <v>97</v>
      </c>
      <c r="D72" s="5" t="s">
        <v>75</v>
      </c>
      <c r="E72" s="11"/>
      <c r="F72" s="12"/>
      <c r="G72" s="7"/>
      <c r="H72" s="5"/>
      <c r="I72" s="7"/>
      <c r="J72" s="5"/>
      <c r="K72" s="6"/>
    </row>
    <row r="73" spans="1:11" ht="12.75" hidden="1" x14ac:dyDescent="0.25">
      <c r="A73" s="5"/>
      <c r="B73" s="6"/>
      <c r="C73" s="7"/>
      <c r="D73" s="5" t="s">
        <v>76</v>
      </c>
      <c r="E73" s="11"/>
      <c r="F73" s="12"/>
      <c r="G73" s="7"/>
      <c r="H73" s="5"/>
      <c r="I73" s="7"/>
      <c r="J73" s="5"/>
      <c r="K73" s="6"/>
    </row>
    <row r="74" spans="1:11" ht="6.75" hidden="1" customHeight="1" x14ac:dyDescent="0.25">
      <c r="A74" s="8"/>
      <c r="B74" s="9"/>
      <c r="C74" s="10"/>
      <c r="D74" s="8"/>
      <c r="E74" s="13"/>
      <c r="F74" s="14"/>
      <c r="G74" s="10"/>
      <c r="H74" s="8"/>
      <c r="I74" s="10"/>
      <c r="J74" s="8"/>
      <c r="K74" s="9"/>
    </row>
    <row r="75" spans="1:11" ht="21.75" customHeight="1" x14ac:dyDescent="0.25">
      <c r="A75" s="5" t="s">
        <v>88</v>
      </c>
      <c r="B75" s="6" t="s">
        <v>396</v>
      </c>
      <c r="C75" s="7" t="s">
        <v>89</v>
      </c>
      <c r="D75" s="5"/>
      <c r="E75" s="11" t="s">
        <v>68</v>
      </c>
      <c r="F75" s="12" t="s">
        <v>23</v>
      </c>
      <c r="G75" s="205">
        <f>+G76+G77+G78</f>
        <v>0</v>
      </c>
      <c r="H75" s="205">
        <f t="shared" ref="H75:K75" si="4">+H76+H77+H78</f>
        <v>425000</v>
      </c>
      <c r="I75" s="205">
        <f t="shared" si="4"/>
        <v>0</v>
      </c>
      <c r="J75" s="205">
        <f t="shared" si="4"/>
        <v>0</v>
      </c>
      <c r="K75" s="206">
        <f t="shared" si="4"/>
        <v>425000</v>
      </c>
    </row>
    <row r="76" spans="1:11" ht="12.75" x14ac:dyDescent="0.25">
      <c r="A76" s="5"/>
      <c r="B76" s="6"/>
      <c r="C76" s="7" t="s">
        <v>90</v>
      </c>
      <c r="D76" s="5" t="s">
        <v>364</v>
      </c>
      <c r="E76" s="11"/>
      <c r="F76" s="12"/>
      <c r="G76" s="7"/>
      <c r="H76" s="16">
        <v>15000</v>
      </c>
      <c r="I76" s="15"/>
      <c r="J76" s="16"/>
      <c r="K76" s="17">
        <f t="shared" ref="K76:K78" si="5">SUM(G76:J76)</f>
        <v>15000</v>
      </c>
    </row>
    <row r="77" spans="1:11" ht="12.75" x14ac:dyDescent="0.25">
      <c r="A77" s="5"/>
      <c r="B77" s="6"/>
      <c r="C77" s="7" t="s">
        <v>91</v>
      </c>
      <c r="D77" s="5" t="s">
        <v>362</v>
      </c>
      <c r="E77" s="11"/>
      <c r="F77" s="12"/>
      <c r="G77" s="7"/>
      <c r="H77" s="16">
        <v>160000</v>
      </c>
      <c r="I77" s="15"/>
      <c r="J77" s="16"/>
      <c r="K77" s="17">
        <f t="shared" si="5"/>
        <v>160000</v>
      </c>
    </row>
    <row r="78" spans="1:11" ht="12.75" x14ac:dyDescent="0.25">
      <c r="A78" s="5"/>
      <c r="B78" s="6"/>
      <c r="C78" s="7" t="s">
        <v>333</v>
      </c>
      <c r="D78" s="5" t="s">
        <v>337</v>
      </c>
      <c r="E78" s="11"/>
      <c r="F78" s="12"/>
      <c r="G78" s="7"/>
      <c r="H78" s="16">
        <v>250000</v>
      </c>
      <c r="I78" s="15"/>
      <c r="J78" s="16"/>
      <c r="K78" s="17">
        <f t="shared" si="5"/>
        <v>250000</v>
      </c>
    </row>
    <row r="79" spans="1:11" ht="6.75" customHeight="1" x14ac:dyDescent="0.25">
      <c r="A79" s="8"/>
      <c r="B79" s="9"/>
      <c r="C79" s="10"/>
      <c r="D79" s="8"/>
      <c r="E79" s="13"/>
      <c r="F79" s="14"/>
      <c r="G79" s="10"/>
      <c r="H79" s="8"/>
      <c r="I79" s="10"/>
      <c r="J79" s="8"/>
      <c r="K79" s="9"/>
    </row>
    <row r="80" spans="1:11" ht="18" customHeight="1" x14ac:dyDescent="0.25">
      <c r="A80" s="5" t="s">
        <v>325</v>
      </c>
      <c r="B80" s="6" t="s">
        <v>397</v>
      </c>
      <c r="C80" s="7" t="s">
        <v>99</v>
      </c>
      <c r="D80" s="5"/>
      <c r="E80" s="11" t="s">
        <v>68</v>
      </c>
      <c r="F80" s="12" t="s">
        <v>23</v>
      </c>
      <c r="G80" s="202">
        <f>+G81+G82+G83</f>
        <v>200000</v>
      </c>
      <c r="H80" s="204"/>
      <c r="I80" s="61"/>
      <c r="J80" s="204"/>
      <c r="K80" s="203">
        <f>+K81+K82+K83</f>
        <v>200000</v>
      </c>
    </row>
    <row r="81" spans="1:11" ht="12.75" x14ac:dyDescent="0.25">
      <c r="A81" s="5"/>
      <c r="B81" s="6"/>
      <c r="C81" s="7" t="s">
        <v>365</v>
      </c>
      <c r="D81" s="5" t="s">
        <v>364</v>
      </c>
      <c r="E81" s="11"/>
      <c r="F81" s="12"/>
      <c r="G81" s="15">
        <v>10000</v>
      </c>
      <c r="H81" s="5"/>
      <c r="I81" s="7"/>
      <c r="J81" s="5"/>
      <c r="K81" s="17">
        <f t="shared" ref="K81:K83" si="6">SUM(G81:J81)</f>
        <v>10000</v>
      </c>
    </row>
    <row r="82" spans="1:11" ht="10.5" customHeight="1" x14ac:dyDescent="0.25">
      <c r="A82" s="5"/>
      <c r="B82" s="6"/>
      <c r="C82" s="7"/>
      <c r="D82" s="5" t="s">
        <v>362</v>
      </c>
      <c r="E82" s="11"/>
      <c r="F82" s="12"/>
      <c r="G82" s="15">
        <v>65000</v>
      </c>
      <c r="H82" s="5"/>
      <c r="I82" s="7"/>
      <c r="J82" s="5"/>
      <c r="K82" s="17">
        <f t="shared" si="6"/>
        <v>65000</v>
      </c>
    </row>
    <row r="83" spans="1:11" ht="12.75" customHeight="1" x14ac:dyDescent="0.25">
      <c r="A83" s="5"/>
      <c r="B83" s="6"/>
      <c r="C83" s="7"/>
      <c r="D83" s="5" t="s">
        <v>337</v>
      </c>
      <c r="E83" s="11"/>
      <c r="F83" s="12"/>
      <c r="G83" s="15">
        <v>125000</v>
      </c>
      <c r="H83" s="5"/>
      <c r="I83" s="7"/>
      <c r="J83" s="5"/>
      <c r="K83" s="17">
        <f t="shared" si="6"/>
        <v>125000</v>
      </c>
    </row>
    <row r="84" spans="1:11" ht="6.75" customHeight="1" x14ac:dyDescent="0.25">
      <c r="A84" s="8"/>
      <c r="B84" s="9"/>
      <c r="C84" s="10"/>
      <c r="D84" s="8"/>
      <c r="E84" s="13"/>
      <c r="F84" s="14"/>
      <c r="G84" s="10"/>
      <c r="H84" s="8"/>
      <c r="I84" s="10"/>
      <c r="J84" s="8"/>
      <c r="K84" s="9"/>
    </row>
    <row r="85" spans="1:11" ht="6.75" customHeight="1" x14ac:dyDescent="0.25">
      <c r="A85" s="5"/>
      <c r="B85" s="6"/>
      <c r="C85" s="7"/>
      <c r="D85" s="5"/>
      <c r="E85" s="11"/>
      <c r="F85" s="12"/>
      <c r="G85" s="7"/>
      <c r="H85" s="5"/>
      <c r="I85" s="7"/>
      <c r="J85" s="5"/>
      <c r="K85" s="6"/>
    </row>
    <row r="86" spans="1:11" ht="12.75" customHeight="1" x14ac:dyDescent="0.25">
      <c r="A86" s="5" t="s">
        <v>366</v>
      </c>
      <c r="B86" s="6" t="s">
        <v>398</v>
      </c>
      <c r="C86" s="7" t="s">
        <v>367</v>
      </c>
      <c r="D86" s="5"/>
      <c r="E86" s="11" t="s">
        <v>68</v>
      </c>
      <c r="F86" s="12" t="s">
        <v>23</v>
      </c>
      <c r="G86" s="7"/>
      <c r="H86" s="5"/>
      <c r="I86" s="7"/>
      <c r="J86" s="5"/>
      <c r="K86" s="6"/>
    </row>
    <row r="87" spans="1:11" ht="12.75" customHeight="1" x14ac:dyDescent="0.25">
      <c r="A87" s="5"/>
      <c r="B87" s="6"/>
      <c r="C87" s="7" t="s">
        <v>368</v>
      </c>
      <c r="D87" s="5" t="s">
        <v>178</v>
      </c>
      <c r="E87" s="11"/>
      <c r="F87" s="12"/>
      <c r="G87" s="15">
        <v>150000</v>
      </c>
      <c r="H87" s="16">
        <v>150000</v>
      </c>
      <c r="I87" s="15">
        <v>150000</v>
      </c>
      <c r="J87" s="16">
        <v>150000</v>
      </c>
      <c r="K87" s="17">
        <f t="shared" ref="K87" si="7">SUM(G87:J87)</f>
        <v>600000</v>
      </c>
    </row>
    <row r="88" spans="1:11" ht="12.75" customHeight="1" x14ac:dyDescent="0.25">
      <c r="A88" s="5"/>
      <c r="B88" s="6"/>
      <c r="C88" s="7" t="s">
        <v>21</v>
      </c>
      <c r="D88" s="5"/>
      <c r="E88" s="11"/>
      <c r="F88" s="12"/>
      <c r="G88" s="15"/>
      <c r="H88" s="16"/>
      <c r="I88" s="15"/>
      <c r="J88" s="16"/>
      <c r="K88" s="17"/>
    </row>
    <row r="89" spans="1:11" ht="12.75" customHeight="1" x14ac:dyDescent="0.25">
      <c r="A89" s="5"/>
      <c r="B89" s="6"/>
      <c r="C89" s="7" t="s">
        <v>369</v>
      </c>
      <c r="D89" s="5"/>
      <c r="E89" s="11"/>
      <c r="F89" s="12"/>
      <c r="G89" s="7"/>
      <c r="H89" s="5"/>
      <c r="I89" s="7"/>
      <c r="J89" s="5"/>
      <c r="K89" s="6"/>
    </row>
    <row r="90" spans="1:11" ht="12.75" customHeight="1" x14ac:dyDescent="0.25">
      <c r="A90" s="5"/>
      <c r="B90" s="6"/>
      <c r="C90" s="7" t="s">
        <v>370</v>
      </c>
      <c r="D90" s="5"/>
      <c r="E90" s="11"/>
      <c r="F90" s="12"/>
      <c r="G90" s="7"/>
      <c r="H90" s="5"/>
      <c r="I90" s="7"/>
      <c r="J90" s="5"/>
      <c r="K90" s="6"/>
    </row>
    <row r="91" spans="1:11" ht="12.75" customHeight="1" x14ac:dyDescent="0.25">
      <c r="A91" s="5"/>
      <c r="B91" s="6"/>
      <c r="C91" s="7" t="s">
        <v>371</v>
      </c>
      <c r="D91" s="5"/>
      <c r="E91" s="11"/>
      <c r="F91" s="12"/>
      <c r="G91" s="7"/>
      <c r="H91" s="5"/>
      <c r="I91" s="7"/>
      <c r="J91" s="5"/>
      <c r="K91" s="6"/>
    </row>
    <row r="92" spans="1:11" ht="12.75" customHeight="1" x14ac:dyDescent="0.25">
      <c r="A92" s="5"/>
      <c r="B92" s="6"/>
      <c r="C92" s="7" t="s">
        <v>372</v>
      </c>
      <c r="D92" s="5"/>
      <c r="E92" s="11"/>
      <c r="F92" s="12"/>
      <c r="G92" s="7"/>
      <c r="H92" s="5"/>
      <c r="I92" s="7"/>
      <c r="J92" s="5"/>
      <c r="K92" s="6"/>
    </row>
    <row r="93" spans="1:11" ht="6.75" customHeight="1" x14ac:dyDescent="0.25">
      <c r="A93" s="5"/>
      <c r="B93" s="6"/>
      <c r="C93" s="7"/>
      <c r="D93" s="5"/>
      <c r="E93" s="11"/>
      <c r="F93" s="12"/>
      <c r="G93" s="7"/>
      <c r="H93" s="5"/>
      <c r="I93" s="7"/>
      <c r="J93" s="5"/>
      <c r="K93" s="6"/>
    </row>
    <row r="94" spans="1:11" ht="12.75" customHeight="1" x14ac:dyDescent="0.25">
      <c r="A94" s="5" t="s">
        <v>373</v>
      </c>
      <c r="B94" s="6" t="s">
        <v>399</v>
      </c>
      <c r="C94" s="7" t="s">
        <v>374</v>
      </c>
      <c r="D94" s="5"/>
      <c r="E94" s="11" t="s">
        <v>31</v>
      </c>
      <c r="F94" s="12" t="s">
        <v>23</v>
      </c>
      <c r="G94" s="15"/>
      <c r="H94" s="199"/>
      <c r="I94" s="199"/>
      <c r="J94" s="199"/>
      <c r="K94" s="16"/>
    </row>
    <row r="95" spans="1:11" ht="12.75" x14ac:dyDescent="0.25">
      <c r="A95" s="5"/>
      <c r="B95" s="6"/>
      <c r="C95" s="7" t="s">
        <v>375</v>
      </c>
      <c r="D95" s="5" t="s">
        <v>106</v>
      </c>
      <c r="E95" s="11"/>
      <c r="F95" s="12"/>
      <c r="G95" s="15">
        <v>57300</v>
      </c>
      <c r="H95" s="199">
        <v>57300</v>
      </c>
      <c r="I95" s="199">
        <v>57300</v>
      </c>
      <c r="J95" s="199">
        <v>57300</v>
      </c>
      <c r="K95" s="16">
        <f>SUM(G95:J95)</f>
        <v>229200</v>
      </c>
    </row>
    <row r="96" spans="1:11" ht="6.75" customHeight="1" x14ac:dyDescent="0.25">
      <c r="A96" s="5"/>
      <c r="B96" s="6"/>
      <c r="C96" s="7"/>
      <c r="D96" s="5"/>
      <c r="E96" s="11"/>
      <c r="F96" s="12"/>
      <c r="G96" s="7"/>
      <c r="H96" s="5"/>
      <c r="I96" s="7"/>
      <c r="J96" s="5"/>
      <c r="K96" s="6"/>
    </row>
    <row r="97" spans="1:11" s="211" customFormat="1" ht="16.5" customHeight="1" x14ac:dyDescent="0.25">
      <c r="A97" s="51" t="s">
        <v>107</v>
      </c>
      <c r="B97" s="52"/>
      <c r="C97" s="53"/>
      <c r="D97" s="51"/>
      <c r="E97" s="54"/>
      <c r="F97" s="55"/>
      <c r="G97" s="56">
        <f>+G75+G80+G87+G95</f>
        <v>407300</v>
      </c>
      <c r="H97" s="56">
        <f t="shared" ref="H97:K97" si="8">+H75+H80+H87+H95</f>
        <v>632300</v>
      </c>
      <c r="I97" s="56">
        <f t="shared" si="8"/>
        <v>207300</v>
      </c>
      <c r="J97" s="56">
        <f t="shared" si="8"/>
        <v>207300</v>
      </c>
      <c r="K97" s="56">
        <f t="shared" si="8"/>
        <v>1454200</v>
      </c>
    </row>
    <row r="98" spans="1:11" ht="6.75" customHeight="1" x14ac:dyDescent="0.25">
      <c r="A98" s="60"/>
      <c r="B98" s="61"/>
      <c r="C98" s="61"/>
      <c r="D98" s="61"/>
      <c r="E98" s="62"/>
      <c r="F98" s="62"/>
      <c r="G98" s="61"/>
      <c r="H98" s="61"/>
      <c r="I98" s="61"/>
      <c r="J98" s="61"/>
      <c r="K98" s="6"/>
    </row>
    <row r="99" spans="1:11" s="18" customFormat="1" ht="17.25" customHeight="1" x14ac:dyDescent="0.25">
      <c r="A99" s="33" t="s">
        <v>108</v>
      </c>
      <c r="B99" s="33"/>
      <c r="C99" s="33"/>
      <c r="D99" s="33"/>
      <c r="E99" s="34"/>
      <c r="F99" s="34"/>
      <c r="G99" s="35">
        <f>+G97+G36+G27</f>
        <v>1060647</v>
      </c>
      <c r="H99" s="35">
        <f>+H97+H36+H27</f>
        <v>1343607</v>
      </c>
      <c r="I99" s="35">
        <f>+I97+I36+I27</f>
        <v>915607</v>
      </c>
      <c r="J99" s="35">
        <f>+J97+J36+J27</f>
        <v>743607</v>
      </c>
      <c r="K99" s="35">
        <f>+K97+K36+K27</f>
        <v>4063468</v>
      </c>
    </row>
    <row r="100" spans="1:11" s="18" customFormat="1" ht="16.5" customHeight="1" x14ac:dyDescent="0.25">
      <c r="A100" s="33" t="s">
        <v>244</v>
      </c>
      <c r="B100" s="33"/>
      <c r="C100" s="33"/>
      <c r="D100" s="33"/>
      <c r="E100" s="34"/>
      <c r="F100" s="34"/>
      <c r="G100" s="36">
        <v>0</v>
      </c>
      <c r="H100" s="36">
        <v>0</v>
      </c>
      <c r="I100" s="36">
        <v>0</v>
      </c>
      <c r="J100" s="36">
        <v>0</v>
      </c>
      <c r="K100" s="36">
        <f>+G100+H100+I100+J100</f>
        <v>0</v>
      </c>
    </row>
    <row r="101" spans="1:11" s="18" customFormat="1" ht="16.5" customHeight="1" thickBot="1" x14ac:dyDescent="0.3">
      <c r="A101" s="37" t="s">
        <v>17</v>
      </c>
      <c r="B101" s="38"/>
      <c r="C101" s="39"/>
      <c r="D101" s="37"/>
      <c r="E101" s="40"/>
      <c r="F101" s="41"/>
      <c r="G101" s="42">
        <f>+G99+G100</f>
        <v>1060647</v>
      </c>
      <c r="H101" s="44">
        <f t="shared" ref="H101:K101" si="9">+H99+H100</f>
        <v>1343607</v>
      </c>
      <c r="I101" s="44">
        <f t="shared" si="9"/>
        <v>915607</v>
      </c>
      <c r="J101" s="44">
        <f t="shared" si="9"/>
        <v>743607</v>
      </c>
      <c r="K101" s="43">
        <f t="shared" si="9"/>
        <v>4063468</v>
      </c>
    </row>
    <row r="102" spans="1:11" ht="12" thickTop="1" x14ac:dyDescent="0.2"/>
    <row r="103" spans="1:11" ht="12.75" x14ac:dyDescent="0.25">
      <c r="A103" s="2" t="s">
        <v>388</v>
      </c>
    </row>
    <row r="104" spans="1:11" ht="12.75" x14ac:dyDescent="0.25">
      <c r="A104" s="2"/>
    </row>
    <row r="105" spans="1:11" ht="12.75" x14ac:dyDescent="0.25">
      <c r="A105" s="2" t="s">
        <v>391</v>
      </c>
      <c r="F105" s="2" t="s">
        <v>389</v>
      </c>
      <c r="G105" s="2"/>
    </row>
    <row r="106" spans="1:11" ht="12.75" x14ac:dyDescent="0.25">
      <c r="A106" s="2" t="s">
        <v>392</v>
      </c>
      <c r="F106" s="2"/>
      <c r="G106" s="2"/>
    </row>
    <row r="107" spans="1:11" ht="12.75" x14ac:dyDescent="0.25">
      <c r="A107" s="2"/>
      <c r="F107" s="2" t="s">
        <v>390</v>
      </c>
      <c r="G107" s="2"/>
    </row>
    <row r="108" spans="1:11" ht="12.75" x14ac:dyDescent="0.25">
      <c r="F108" s="2" t="s">
        <v>121</v>
      </c>
      <c r="G108" s="2"/>
      <c r="H108" s="2"/>
      <c r="I108" s="2"/>
    </row>
    <row r="109" spans="1:11" ht="12.75" x14ac:dyDescent="0.25">
      <c r="H109" s="2"/>
      <c r="I109" s="2"/>
    </row>
    <row r="110" spans="1:11" ht="12.75" x14ac:dyDescent="0.25">
      <c r="H110" s="2"/>
      <c r="I110" s="2"/>
    </row>
    <row r="111" spans="1:11" ht="12.75" x14ac:dyDescent="0.25">
      <c r="H111" s="2"/>
      <c r="I111" s="2"/>
    </row>
    <row r="112" spans="1:11" ht="12.75" x14ac:dyDescent="0.25">
      <c r="F112" s="2"/>
      <c r="G112" s="2"/>
      <c r="H112" s="2"/>
      <c r="I112" s="2"/>
    </row>
  </sheetData>
  <mergeCells count="14">
    <mergeCell ref="A1:K1"/>
    <mergeCell ref="A2:K2"/>
    <mergeCell ref="A4:K4"/>
    <mergeCell ref="A39:K39"/>
    <mergeCell ref="A40:K40"/>
    <mergeCell ref="G6:J6"/>
    <mergeCell ref="K6:K7"/>
    <mergeCell ref="A6:A7"/>
    <mergeCell ref="B6:B7"/>
    <mergeCell ref="C6:C7"/>
    <mergeCell ref="A8:K8"/>
    <mergeCell ref="A9:K9"/>
    <mergeCell ref="A29:K29"/>
    <mergeCell ref="A30:K30"/>
  </mergeCells>
  <printOptions horizontalCentered="1"/>
  <pageMargins left="0" right="0" top="0" bottom="0" header="0" footer="0"/>
  <pageSetup paperSize="9" fitToHeight="0" orientation="landscape" horizontalDpi="4294967293" verticalDpi="4294967293" r:id="rId1"/>
  <headerFooter>
    <oddFooter>Page &amp;P of &amp;N</oddFooter>
  </headerFooter>
  <rowBreaks count="1" manualBreakCount="1">
    <brk id="38"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workbookViewId="0">
      <selection activeCell="G11" sqref="G11"/>
    </sheetView>
  </sheetViews>
  <sheetFormatPr defaultRowHeight="12.75" x14ac:dyDescent="0.2"/>
  <cols>
    <col min="1" max="1" width="6.5703125" style="116" customWidth="1"/>
    <col min="2" max="2" width="40.7109375" style="116" customWidth="1"/>
    <col min="3" max="3" width="8.28515625" style="116" customWidth="1"/>
    <col min="4" max="4" width="12.42578125" style="116" customWidth="1"/>
    <col min="5" max="7" width="9.7109375" style="116" customWidth="1"/>
    <col min="8" max="8" width="11" style="116" customWidth="1"/>
    <col min="9" max="9" width="9.85546875" style="116" customWidth="1"/>
    <col min="10" max="10" width="8.7109375" style="116" customWidth="1"/>
    <col min="11" max="12" width="9.85546875" style="116" customWidth="1"/>
    <col min="13" max="16" width="8.7109375" style="116" customWidth="1"/>
    <col min="17" max="18" width="10" style="116" bestFit="1" customWidth="1"/>
    <col min="19" max="16384" width="9.140625" style="116"/>
  </cols>
  <sheetData>
    <row r="1" spans="1:18" ht="15" x14ac:dyDescent="0.25">
      <c r="A1" s="285" t="s">
        <v>159</v>
      </c>
      <c r="B1" s="285"/>
      <c r="C1" s="285"/>
      <c r="D1" s="285"/>
      <c r="E1" s="285"/>
      <c r="F1" s="285"/>
      <c r="G1" s="285"/>
      <c r="H1" s="285"/>
      <c r="I1" s="285"/>
      <c r="J1" s="285"/>
      <c r="K1" s="285"/>
      <c r="L1" s="285"/>
      <c r="M1" s="285"/>
      <c r="N1" s="285"/>
      <c r="O1" s="285"/>
      <c r="P1" s="285"/>
    </row>
    <row r="2" spans="1:18" x14ac:dyDescent="0.2">
      <c r="A2" s="284" t="s">
        <v>245</v>
      </c>
      <c r="B2" s="284"/>
      <c r="C2" s="284"/>
      <c r="D2" s="284"/>
      <c r="E2" s="284"/>
      <c r="F2" s="284"/>
      <c r="G2" s="284"/>
      <c r="H2" s="284"/>
      <c r="I2" s="284"/>
      <c r="J2" s="284"/>
      <c r="K2" s="284"/>
      <c r="L2" s="284"/>
      <c r="M2" s="284"/>
      <c r="N2" s="284"/>
      <c r="O2" s="284"/>
      <c r="P2" s="284"/>
    </row>
    <row r="4" spans="1:18" ht="15.75" x14ac:dyDescent="0.25">
      <c r="A4" s="260" t="s">
        <v>246</v>
      </c>
      <c r="B4" s="260"/>
      <c r="C4" s="260"/>
      <c r="D4" s="260"/>
      <c r="E4" s="260"/>
      <c r="F4" s="260"/>
      <c r="G4" s="260"/>
      <c r="H4" s="260"/>
      <c r="I4" s="260"/>
      <c r="J4" s="260"/>
      <c r="K4" s="260"/>
      <c r="L4" s="260"/>
      <c r="M4" s="260"/>
      <c r="N4" s="260"/>
      <c r="O4" s="260"/>
      <c r="P4" s="260"/>
    </row>
    <row r="5" spans="1:18" ht="15" x14ac:dyDescent="0.25">
      <c r="A5" s="285" t="s">
        <v>247</v>
      </c>
      <c r="B5" s="285"/>
      <c r="C5" s="285"/>
      <c r="D5" s="285"/>
      <c r="E5" s="285"/>
      <c r="F5" s="285"/>
      <c r="G5" s="285"/>
      <c r="H5" s="285"/>
      <c r="I5" s="285"/>
      <c r="J5" s="285"/>
      <c r="K5" s="285"/>
      <c r="L5" s="285"/>
      <c r="M5" s="285"/>
      <c r="N5" s="285"/>
      <c r="O5" s="285"/>
      <c r="P5" s="285"/>
    </row>
    <row r="6" spans="1:18" ht="15" x14ac:dyDescent="0.25">
      <c r="A6" s="116" t="s">
        <v>248</v>
      </c>
    </row>
    <row r="8" spans="1:18" ht="12" customHeight="1" x14ac:dyDescent="0.2">
      <c r="A8" s="299" t="s">
        <v>249</v>
      </c>
      <c r="B8" s="299" t="s">
        <v>250</v>
      </c>
      <c r="C8" s="300" t="s">
        <v>251</v>
      </c>
      <c r="D8" s="300" t="s">
        <v>252</v>
      </c>
      <c r="E8" s="299" t="s">
        <v>253</v>
      </c>
      <c r="F8" s="299"/>
      <c r="G8" s="299"/>
      <c r="H8" s="299"/>
      <c r="I8" s="299"/>
      <c r="J8" s="299"/>
      <c r="K8" s="299"/>
      <c r="L8" s="299"/>
      <c r="M8" s="299"/>
      <c r="N8" s="299"/>
      <c r="O8" s="299"/>
      <c r="P8" s="299"/>
    </row>
    <row r="9" spans="1:18" ht="12" customHeight="1" x14ac:dyDescent="0.2">
      <c r="A9" s="299"/>
      <c r="B9" s="299"/>
      <c r="C9" s="300"/>
      <c r="D9" s="300"/>
      <c r="E9" s="117" t="s">
        <v>254</v>
      </c>
      <c r="F9" s="117" t="s">
        <v>255</v>
      </c>
      <c r="G9" s="117" t="s">
        <v>256</v>
      </c>
      <c r="H9" s="117" t="s">
        <v>257</v>
      </c>
      <c r="I9" s="117" t="s">
        <v>258</v>
      </c>
      <c r="J9" s="117" t="s">
        <v>259</v>
      </c>
      <c r="K9" s="117" t="s">
        <v>260</v>
      </c>
      <c r="L9" s="117" t="s">
        <v>261</v>
      </c>
      <c r="M9" s="117" t="s">
        <v>262</v>
      </c>
      <c r="N9" s="117" t="s">
        <v>263</v>
      </c>
      <c r="O9" s="117" t="s">
        <v>264</v>
      </c>
      <c r="P9" s="117" t="s">
        <v>265</v>
      </c>
    </row>
    <row r="10" spans="1:18" ht="57" customHeight="1" x14ac:dyDescent="0.2">
      <c r="A10" s="118"/>
      <c r="B10" s="119" t="s">
        <v>266</v>
      </c>
      <c r="C10" s="118"/>
      <c r="D10" s="120">
        <f>SUM(E10:P10)</f>
        <v>1300000</v>
      </c>
      <c r="E10" s="121">
        <v>108333</v>
      </c>
      <c r="F10" s="121">
        <v>108333</v>
      </c>
      <c r="G10" s="121">
        <v>108334</v>
      </c>
      <c r="H10" s="121">
        <v>108333</v>
      </c>
      <c r="I10" s="121">
        <v>108333</v>
      </c>
      <c r="J10" s="121">
        <v>108334</v>
      </c>
      <c r="K10" s="121">
        <v>108333</v>
      </c>
      <c r="L10" s="121">
        <v>108333</v>
      </c>
      <c r="M10" s="121">
        <v>108334</v>
      </c>
      <c r="N10" s="121">
        <v>108333</v>
      </c>
      <c r="O10" s="121">
        <v>108333</v>
      </c>
      <c r="P10" s="121">
        <v>108334</v>
      </c>
      <c r="Q10" s="122"/>
      <c r="R10" s="122"/>
    </row>
    <row r="11" spans="1:18" x14ac:dyDescent="0.2">
      <c r="A11" s="123"/>
      <c r="B11" s="124" t="s">
        <v>267</v>
      </c>
      <c r="C11" s="123"/>
      <c r="D11" s="125"/>
      <c r="E11" s="126"/>
      <c r="F11" s="126"/>
      <c r="G11" s="126"/>
      <c r="H11" s="126"/>
      <c r="I11" s="126"/>
      <c r="J11" s="126"/>
      <c r="K11" s="126"/>
      <c r="L11" s="126"/>
      <c r="M11" s="126"/>
      <c r="N11" s="126"/>
      <c r="O11" s="126"/>
      <c r="P11" s="126"/>
      <c r="Q11" s="122"/>
      <c r="R11" s="122"/>
    </row>
    <row r="12" spans="1:18" x14ac:dyDescent="0.2">
      <c r="A12" s="123"/>
      <c r="B12" s="124" t="s">
        <v>268</v>
      </c>
      <c r="C12" s="123"/>
      <c r="D12" s="125"/>
      <c r="E12" s="126"/>
      <c r="F12" s="126"/>
      <c r="G12" s="126"/>
      <c r="H12" s="126"/>
      <c r="I12" s="126"/>
      <c r="J12" s="126"/>
      <c r="K12" s="126"/>
      <c r="L12" s="126"/>
      <c r="M12" s="126"/>
      <c r="N12" s="126"/>
      <c r="O12" s="126"/>
      <c r="P12" s="126"/>
      <c r="Q12" s="122"/>
      <c r="R12" s="122"/>
    </row>
    <row r="13" spans="1:18" x14ac:dyDescent="0.2">
      <c r="A13" s="123"/>
      <c r="B13" s="124" t="s">
        <v>269</v>
      </c>
      <c r="C13" s="123"/>
      <c r="D13" s="125"/>
      <c r="E13" s="126"/>
      <c r="F13" s="126"/>
      <c r="G13" s="126"/>
      <c r="H13" s="126"/>
      <c r="I13" s="126"/>
      <c r="J13" s="126"/>
      <c r="K13" s="126"/>
      <c r="L13" s="126"/>
      <c r="M13" s="126"/>
      <c r="N13" s="126"/>
      <c r="O13" s="126"/>
      <c r="P13" s="126"/>
      <c r="Q13" s="122"/>
      <c r="R13" s="122"/>
    </row>
    <row r="14" spans="1:18" x14ac:dyDescent="0.2">
      <c r="A14" s="123"/>
      <c r="B14" s="124"/>
      <c r="C14" s="123"/>
      <c r="D14" s="125"/>
      <c r="E14" s="126"/>
      <c r="F14" s="126"/>
      <c r="G14" s="126"/>
      <c r="H14" s="126"/>
      <c r="I14" s="126"/>
      <c r="J14" s="126"/>
      <c r="K14" s="126"/>
      <c r="L14" s="126"/>
      <c r="M14" s="126"/>
      <c r="N14" s="126"/>
      <c r="O14" s="126"/>
      <c r="P14" s="126"/>
      <c r="Q14" s="122"/>
      <c r="R14" s="122"/>
    </row>
    <row r="15" spans="1:18" ht="48" customHeight="1" x14ac:dyDescent="0.2">
      <c r="A15" s="118"/>
      <c r="B15" s="119" t="s">
        <v>270</v>
      </c>
      <c r="C15" s="118"/>
      <c r="D15" s="127">
        <f>SUM(E15:P15)</f>
        <v>500000</v>
      </c>
      <c r="E15" s="121"/>
      <c r="F15" s="121">
        <v>10000</v>
      </c>
      <c r="G15" s="121">
        <v>10000</v>
      </c>
      <c r="H15" s="121">
        <f>300000/3</f>
        <v>100000</v>
      </c>
      <c r="I15" s="121">
        <v>100000</v>
      </c>
      <c r="J15" s="121">
        <v>100000</v>
      </c>
      <c r="K15" s="121">
        <v>55000</v>
      </c>
      <c r="L15" s="121">
        <v>55000</v>
      </c>
      <c r="M15" s="121">
        <v>50000</v>
      </c>
      <c r="N15" s="121">
        <v>10000</v>
      </c>
      <c r="O15" s="121">
        <v>10000</v>
      </c>
      <c r="P15" s="121"/>
    </row>
    <row r="16" spans="1:18" x14ac:dyDescent="0.2">
      <c r="A16" s="123"/>
      <c r="B16" s="124" t="s">
        <v>271</v>
      </c>
      <c r="C16" s="123"/>
      <c r="D16" s="128"/>
      <c r="E16" s="126"/>
      <c r="F16" s="126"/>
      <c r="G16" s="126"/>
      <c r="H16" s="126"/>
      <c r="I16" s="126"/>
      <c r="J16" s="126"/>
      <c r="K16" s="126"/>
      <c r="L16" s="126"/>
      <c r="M16" s="126"/>
      <c r="N16" s="126"/>
      <c r="O16" s="126"/>
      <c r="P16" s="126"/>
    </row>
    <row r="17" spans="1:18" x14ac:dyDescent="0.2">
      <c r="A17" s="123"/>
      <c r="B17" s="124" t="s">
        <v>272</v>
      </c>
      <c r="C17" s="123"/>
      <c r="D17" s="128"/>
      <c r="E17" s="126"/>
      <c r="F17" s="126"/>
      <c r="G17" s="126"/>
      <c r="H17" s="126"/>
      <c r="I17" s="126"/>
      <c r="J17" s="126"/>
      <c r="K17" s="126"/>
      <c r="L17" s="126"/>
      <c r="M17" s="126"/>
      <c r="N17" s="126"/>
      <c r="O17" s="126"/>
      <c r="P17" s="126"/>
    </row>
    <row r="18" spans="1:18" x14ac:dyDescent="0.2">
      <c r="A18" s="129"/>
      <c r="B18" s="130"/>
      <c r="C18" s="129"/>
      <c r="D18" s="131"/>
      <c r="E18" s="132"/>
      <c r="F18" s="132"/>
      <c r="G18" s="132"/>
      <c r="H18" s="132"/>
      <c r="I18" s="132"/>
      <c r="J18" s="132"/>
      <c r="K18" s="132"/>
      <c r="L18" s="132"/>
      <c r="M18" s="132"/>
      <c r="N18" s="132"/>
      <c r="O18" s="132"/>
      <c r="P18" s="132"/>
    </row>
    <row r="19" spans="1:18" ht="54.75" customHeight="1" x14ac:dyDescent="0.2">
      <c r="A19" s="118"/>
      <c r="B19" s="119" t="s">
        <v>273</v>
      </c>
      <c r="C19" s="118"/>
      <c r="D19" s="127">
        <f>SUM(E19:P19)</f>
        <v>4870000</v>
      </c>
      <c r="E19" s="121">
        <v>405833</v>
      </c>
      <c r="F19" s="121">
        <v>405833</v>
      </c>
      <c r="G19" s="121">
        <v>405834</v>
      </c>
      <c r="H19" s="121">
        <v>405833</v>
      </c>
      <c r="I19" s="121">
        <v>405833</v>
      </c>
      <c r="J19" s="121">
        <v>405834</v>
      </c>
      <c r="K19" s="121">
        <v>405833</v>
      </c>
      <c r="L19" s="121">
        <v>405833</v>
      </c>
      <c r="M19" s="121">
        <v>405834</v>
      </c>
      <c r="N19" s="121">
        <v>405833</v>
      </c>
      <c r="O19" s="121">
        <v>405833</v>
      </c>
      <c r="P19" s="121">
        <v>405834</v>
      </c>
    </row>
    <row r="20" spans="1:18" x14ac:dyDescent="0.2">
      <c r="A20" s="123"/>
      <c r="B20" s="124" t="s">
        <v>274</v>
      </c>
      <c r="C20" s="123"/>
      <c r="D20" s="128"/>
      <c r="E20" s="126"/>
      <c r="F20" s="126"/>
      <c r="G20" s="126"/>
      <c r="H20" s="126"/>
      <c r="I20" s="126"/>
      <c r="J20" s="126"/>
      <c r="K20" s="126"/>
      <c r="L20" s="126"/>
      <c r="M20" s="126"/>
      <c r="N20" s="126"/>
      <c r="O20" s="126"/>
      <c r="P20" s="126"/>
    </row>
    <row r="21" spans="1:18" x14ac:dyDescent="0.2">
      <c r="A21" s="123"/>
      <c r="B21" s="124" t="s">
        <v>275</v>
      </c>
      <c r="C21" s="123"/>
      <c r="D21" s="128"/>
      <c r="E21" s="126"/>
      <c r="F21" s="126"/>
      <c r="G21" s="126"/>
      <c r="H21" s="126"/>
      <c r="I21" s="126"/>
      <c r="J21" s="126"/>
      <c r="K21" s="126"/>
      <c r="L21" s="126"/>
      <c r="M21" s="126"/>
      <c r="N21" s="126"/>
      <c r="O21" s="126"/>
      <c r="P21" s="126"/>
    </row>
    <row r="22" spans="1:18" x14ac:dyDescent="0.2">
      <c r="A22" s="123"/>
      <c r="B22" s="124"/>
      <c r="C22" s="123"/>
      <c r="D22" s="128"/>
      <c r="E22" s="126"/>
      <c r="F22" s="126"/>
      <c r="G22" s="126"/>
      <c r="H22" s="126"/>
      <c r="I22" s="126"/>
      <c r="J22" s="126"/>
      <c r="K22" s="126"/>
      <c r="L22" s="126"/>
      <c r="M22" s="126"/>
      <c r="N22" s="126"/>
      <c r="O22" s="126"/>
      <c r="P22" s="126"/>
    </row>
    <row r="23" spans="1:18" ht="48" customHeight="1" x14ac:dyDescent="0.2">
      <c r="A23" s="118"/>
      <c r="B23" s="119" t="s">
        <v>276</v>
      </c>
      <c r="C23" s="118"/>
      <c r="D23" s="127">
        <f>SUM(E23:P23)</f>
        <v>208000</v>
      </c>
      <c r="E23" s="121"/>
      <c r="F23" s="121">
        <v>20000</v>
      </c>
      <c r="G23" s="121">
        <v>32000</v>
      </c>
      <c r="H23" s="121">
        <v>15000</v>
      </c>
      <c r="I23" s="121">
        <v>20000</v>
      </c>
      <c r="J23" s="121">
        <v>17000</v>
      </c>
      <c r="K23" s="121">
        <v>20000</v>
      </c>
      <c r="L23" s="121">
        <v>20000</v>
      </c>
      <c r="M23" s="121">
        <v>12000</v>
      </c>
      <c r="N23" s="121">
        <v>25000</v>
      </c>
      <c r="O23" s="121">
        <v>27000</v>
      </c>
      <c r="P23" s="121"/>
    </row>
    <row r="24" spans="1:18" x14ac:dyDescent="0.2">
      <c r="A24" s="123"/>
      <c r="B24" s="124" t="s">
        <v>277</v>
      </c>
      <c r="C24" s="123"/>
      <c r="D24" s="128"/>
      <c r="E24" s="126"/>
      <c r="F24" s="126"/>
      <c r="G24" s="126"/>
      <c r="H24" s="126"/>
      <c r="I24" s="126"/>
      <c r="J24" s="126"/>
      <c r="K24" s="126"/>
      <c r="L24" s="126"/>
      <c r="M24" s="126"/>
      <c r="N24" s="126"/>
      <c r="O24" s="126"/>
      <c r="P24" s="126"/>
    </row>
    <row r="25" spans="1:18" x14ac:dyDescent="0.2">
      <c r="A25" s="123"/>
      <c r="B25" s="124" t="s">
        <v>278</v>
      </c>
      <c r="C25" s="123"/>
      <c r="D25" s="128"/>
      <c r="E25" s="126"/>
      <c r="F25" s="126"/>
      <c r="G25" s="126"/>
      <c r="H25" s="126"/>
      <c r="I25" s="126"/>
      <c r="J25" s="126"/>
      <c r="K25" s="126"/>
      <c r="L25" s="126"/>
      <c r="M25" s="126"/>
      <c r="N25" s="126"/>
      <c r="O25" s="126"/>
      <c r="P25" s="126"/>
    </row>
    <row r="26" spans="1:18" x14ac:dyDescent="0.2">
      <c r="A26" s="129"/>
      <c r="B26" s="130"/>
      <c r="C26" s="129"/>
      <c r="D26" s="131"/>
      <c r="E26" s="132"/>
      <c r="F26" s="132"/>
      <c r="G26" s="132"/>
      <c r="H26" s="132"/>
      <c r="I26" s="132"/>
      <c r="J26" s="132"/>
      <c r="K26" s="132"/>
      <c r="L26" s="132"/>
      <c r="M26" s="132"/>
      <c r="N26" s="132"/>
      <c r="O26" s="132"/>
      <c r="P26" s="132"/>
    </row>
    <row r="27" spans="1:18" ht="78.75" customHeight="1" x14ac:dyDescent="0.2">
      <c r="A27" s="118"/>
      <c r="B27" s="119" t="s">
        <v>279</v>
      </c>
      <c r="C27" s="118"/>
      <c r="D27" s="127">
        <f>SUM(E27:P27)</f>
        <v>1531000</v>
      </c>
      <c r="E27" s="121">
        <v>70200</v>
      </c>
      <c r="F27" s="121">
        <v>189100</v>
      </c>
      <c r="G27" s="121">
        <v>140200</v>
      </c>
      <c r="H27" s="121">
        <v>166200</v>
      </c>
      <c r="I27" s="121">
        <v>141450</v>
      </c>
      <c r="J27" s="121">
        <v>93600</v>
      </c>
      <c r="K27" s="121">
        <v>155100</v>
      </c>
      <c r="L27" s="121">
        <v>170200</v>
      </c>
      <c r="M27" s="121">
        <v>126050</v>
      </c>
      <c r="N27" s="121">
        <v>82700</v>
      </c>
      <c r="O27" s="121">
        <v>118200</v>
      </c>
      <c r="P27" s="121">
        <v>78000</v>
      </c>
      <c r="Q27" s="122"/>
      <c r="R27" s="122"/>
    </row>
    <row r="28" spans="1:18" x14ac:dyDescent="0.2">
      <c r="A28" s="123"/>
      <c r="B28" s="124" t="s">
        <v>280</v>
      </c>
      <c r="C28" s="123"/>
      <c r="D28" s="128"/>
      <c r="E28" s="126"/>
      <c r="F28" s="126"/>
      <c r="G28" s="126"/>
      <c r="H28" s="126"/>
      <c r="I28" s="126"/>
      <c r="J28" s="126"/>
      <c r="K28" s="126"/>
      <c r="L28" s="126"/>
      <c r="M28" s="126"/>
      <c r="N28" s="126"/>
      <c r="O28" s="126"/>
      <c r="P28" s="126"/>
      <c r="Q28" s="122"/>
      <c r="R28" s="122"/>
    </row>
    <row r="29" spans="1:18" x14ac:dyDescent="0.2">
      <c r="A29" s="123"/>
      <c r="B29" s="124" t="s">
        <v>281</v>
      </c>
      <c r="C29" s="123"/>
      <c r="D29" s="128"/>
      <c r="E29" s="126"/>
      <c r="F29" s="126"/>
      <c r="G29" s="126"/>
      <c r="H29" s="126"/>
      <c r="I29" s="126"/>
      <c r="J29" s="126"/>
      <c r="K29" s="126"/>
      <c r="L29" s="126"/>
      <c r="M29" s="126"/>
      <c r="N29" s="126"/>
      <c r="O29" s="126"/>
      <c r="P29" s="126"/>
      <c r="Q29" s="122"/>
      <c r="R29" s="122"/>
    </row>
    <row r="30" spans="1:18" x14ac:dyDescent="0.2">
      <c r="A30" s="123"/>
      <c r="B30" s="124" t="s">
        <v>282</v>
      </c>
      <c r="C30" s="123"/>
      <c r="D30" s="128"/>
      <c r="E30" s="126"/>
      <c r="F30" s="126"/>
      <c r="G30" s="126"/>
      <c r="H30" s="126"/>
      <c r="I30" s="126"/>
      <c r="J30" s="126"/>
      <c r="K30" s="126"/>
      <c r="L30" s="126"/>
      <c r="M30" s="126"/>
      <c r="N30" s="126"/>
      <c r="O30" s="126"/>
      <c r="P30" s="126"/>
      <c r="Q30" s="122"/>
      <c r="R30" s="122"/>
    </row>
    <row r="31" spans="1:18" x14ac:dyDescent="0.2">
      <c r="A31" s="123"/>
      <c r="B31" s="124" t="s">
        <v>283</v>
      </c>
      <c r="C31" s="123"/>
      <c r="D31" s="128"/>
      <c r="E31" s="126"/>
      <c r="F31" s="126"/>
      <c r="G31" s="126"/>
      <c r="H31" s="126"/>
      <c r="I31" s="126"/>
      <c r="J31" s="126"/>
      <c r="K31" s="126"/>
      <c r="L31" s="126"/>
      <c r="M31" s="126"/>
      <c r="N31" s="126"/>
      <c r="O31" s="126"/>
      <c r="P31" s="126"/>
      <c r="Q31" s="122"/>
      <c r="R31" s="122"/>
    </row>
    <row r="32" spans="1:18" x14ac:dyDescent="0.2">
      <c r="A32" s="123"/>
      <c r="B32" s="124" t="s">
        <v>284</v>
      </c>
      <c r="C32" s="123"/>
      <c r="D32" s="128"/>
      <c r="E32" s="126"/>
      <c r="F32" s="126"/>
      <c r="G32" s="126"/>
      <c r="H32" s="126"/>
      <c r="I32" s="126"/>
      <c r="J32" s="126"/>
      <c r="K32" s="126"/>
      <c r="L32" s="126"/>
      <c r="M32" s="126"/>
      <c r="N32" s="126"/>
      <c r="O32" s="126"/>
      <c r="P32" s="126"/>
      <c r="Q32" s="122"/>
      <c r="R32" s="122"/>
    </row>
    <row r="33" spans="1:18" x14ac:dyDescent="0.2">
      <c r="A33" s="129"/>
      <c r="B33" s="130"/>
      <c r="C33" s="129"/>
      <c r="D33" s="131"/>
      <c r="E33" s="132"/>
      <c r="F33" s="132"/>
      <c r="G33" s="132"/>
      <c r="H33" s="132"/>
      <c r="I33" s="132"/>
      <c r="J33" s="132"/>
      <c r="K33" s="132"/>
      <c r="L33" s="132"/>
      <c r="M33" s="132"/>
      <c r="N33" s="132"/>
      <c r="O33" s="132"/>
      <c r="P33" s="132"/>
      <c r="Q33" s="122"/>
      <c r="R33" s="122"/>
    </row>
    <row r="34" spans="1:18" ht="79.5" customHeight="1" x14ac:dyDescent="0.2">
      <c r="A34" s="118"/>
      <c r="B34" s="119" t="s">
        <v>285</v>
      </c>
      <c r="C34" s="118"/>
      <c r="D34" s="127">
        <v>800000</v>
      </c>
      <c r="E34" s="121">
        <v>65000</v>
      </c>
      <c r="F34" s="121">
        <v>65000</v>
      </c>
      <c r="G34" s="121">
        <v>70000</v>
      </c>
      <c r="H34" s="121">
        <v>65000</v>
      </c>
      <c r="I34" s="121">
        <v>65000</v>
      </c>
      <c r="J34" s="121">
        <v>70000</v>
      </c>
      <c r="K34" s="121">
        <v>65000</v>
      </c>
      <c r="L34" s="121">
        <v>65000</v>
      </c>
      <c r="M34" s="121">
        <v>70000</v>
      </c>
      <c r="N34" s="121">
        <v>65000</v>
      </c>
      <c r="O34" s="121">
        <v>65000</v>
      </c>
      <c r="P34" s="121">
        <v>70000</v>
      </c>
    </row>
    <row r="35" spans="1:18" x14ac:dyDescent="0.2">
      <c r="A35" s="123"/>
      <c r="B35" s="124" t="s">
        <v>286</v>
      </c>
      <c r="C35" s="123"/>
      <c r="D35" s="128"/>
      <c r="E35" s="126"/>
      <c r="F35" s="126"/>
      <c r="G35" s="126"/>
      <c r="H35" s="126"/>
      <c r="I35" s="126"/>
      <c r="J35" s="126"/>
      <c r="K35" s="126"/>
      <c r="L35" s="126"/>
      <c r="M35" s="126"/>
      <c r="N35" s="126"/>
      <c r="O35" s="126"/>
      <c r="P35" s="126"/>
    </row>
    <row r="36" spans="1:18" x14ac:dyDescent="0.2">
      <c r="A36" s="123"/>
      <c r="B36" s="124" t="s">
        <v>281</v>
      </c>
      <c r="C36" s="123"/>
      <c r="D36" s="128"/>
      <c r="E36" s="126"/>
      <c r="F36" s="126"/>
      <c r="G36" s="126"/>
      <c r="H36" s="126"/>
      <c r="I36" s="126"/>
      <c r="J36" s="126"/>
      <c r="K36" s="126"/>
      <c r="L36" s="126"/>
      <c r="M36" s="126"/>
      <c r="N36" s="126"/>
      <c r="O36" s="126"/>
      <c r="P36" s="126"/>
    </row>
    <row r="37" spans="1:18" x14ac:dyDescent="0.2">
      <c r="A37" s="123"/>
      <c r="B37" s="124" t="s">
        <v>287</v>
      </c>
      <c r="C37" s="123"/>
      <c r="D37" s="128"/>
      <c r="E37" s="126"/>
      <c r="F37" s="126"/>
      <c r="G37" s="126"/>
      <c r="H37" s="126"/>
      <c r="I37" s="126"/>
      <c r="J37" s="126"/>
      <c r="K37" s="126"/>
      <c r="L37" s="126"/>
      <c r="M37" s="126"/>
      <c r="N37" s="126"/>
      <c r="O37" s="126"/>
      <c r="P37" s="126"/>
    </row>
    <row r="38" spans="1:18" x14ac:dyDescent="0.2">
      <c r="A38" s="123"/>
      <c r="B38" s="124" t="s">
        <v>288</v>
      </c>
      <c r="C38" s="123"/>
      <c r="D38" s="128"/>
      <c r="E38" s="126"/>
      <c r="F38" s="126"/>
      <c r="G38" s="126"/>
      <c r="H38" s="126"/>
      <c r="I38" s="126"/>
      <c r="J38" s="126"/>
      <c r="K38" s="126"/>
      <c r="L38" s="126"/>
      <c r="M38" s="126"/>
      <c r="N38" s="126"/>
      <c r="O38" s="126"/>
      <c r="P38" s="126"/>
    </row>
    <row r="39" spans="1:18" x14ac:dyDescent="0.2">
      <c r="A39" s="123"/>
      <c r="B39" s="124" t="s">
        <v>283</v>
      </c>
      <c r="C39" s="123"/>
      <c r="D39" s="128"/>
      <c r="E39" s="126"/>
      <c r="F39" s="126"/>
      <c r="G39" s="126"/>
      <c r="H39" s="126"/>
      <c r="I39" s="126"/>
      <c r="J39" s="126"/>
      <c r="K39" s="126"/>
      <c r="L39" s="126"/>
      <c r="M39" s="126"/>
      <c r="N39" s="126"/>
      <c r="O39" s="126"/>
      <c r="P39" s="126"/>
    </row>
    <row r="40" spans="1:18" x14ac:dyDescent="0.2">
      <c r="A40" s="123"/>
      <c r="B40" s="124" t="s">
        <v>284</v>
      </c>
      <c r="C40" s="123"/>
      <c r="D40" s="128"/>
      <c r="E40" s="126"/>
      <c r="F40" s="126"/>
      <c r="G40" s="126"/>
      <c r="H40" s="126"/>
      <c r="I40" s="126"/>
      <c r="J40" s="126"/>
      <c r="K40" s="126"/>
      <c r="L40" s="126"/>
      <c r="M40" s="126"/>
      <c r="N40" s="126"/>
      <c r="O40" s="126"/>
      <c r="P40" s="126"/>
    </row>
    <row r="41" spans="1:18" x14ac:dyDescent="0.2">
      <c r="A41" s="129"/>
      <c r="B41" s="130"/>
      <c r="C41" s="129"/>
      <c r="D41" s="131"/>
      <c r="E41" s="132"/>
      <c r="F41" s="132"/>
      <c r="G41" s="132"/>
      <c r="H41" s="132"/>
      <c r="I41" s="132"/>
      <c r="J41" s="132"/>
      <c r="K41" s="132"/>
      <c r="L41" s="132"/>
      <c r="M41" s="132"/>
      <c r="N41" s="132"/>
      <c r="O41" s="132"/>
      <c r="P41" s="132"/>
    </row>
    <row r="42" spans="1:18" ht="41.25" customHeight="1" x14ac:dyDescent="0.2">
      <c r="A42" s="118"/>
      <c r="B42" s="119" t="s">
        <v>289</v>
      </c>
      <c r="C42" s="118"/>
      <c r="D42" s="127">
        <v>180000</v>
      </c>
      <c r="E42" s="121">
        <v>15000</v>
      </c>
      <c r="F42" s="121">
        <v>15000</v>
      </c>
      <c r="G42" s="121">
        <v>15000</v>
      </c>
      <c r="H42" s="121">
        <v>15000</v>
      </c>
      <c r="I42" s="121">
        <v>15000</v>
      </c>
      <c r="J42" s="121">
        <v>15000</v>
      </c>
      <c r="K42" s="121">
        <v>15000</v>
      </c>
      <c r="L42" s="121">
        <v>15000</v>
      </c>
      <c r="M42" s="121">
        <v>15000</v>
      </c>
      <c r="N42" s="121">
        <v>15000</v>
      </c>
      <c r="O42" s="121">
        <v>15000</v>
      </c>
      <c r="P42" s="121">
        <v>15000</v>
      </c>
    </row>
    <row r="43" spans="1:18" ht="16.5" customHeight="1" x14ac:dyDescent="0.2">
      <c r="A43" s="123"/>
      <c r="B43" s="124" t="s">
        <v>290</v>
      </c>
      <c r="C43" s="123"/>
      <c r="D43" s="128"/>
      <c r="E43" s="126"/>
      <c r="F43" s="126"/>
      <c r="G43" s="126"/>
      <c r="H43" s="126"/>
      <c r="I43" s="126"/>
      <c r="J43" s="126"/>
      <c r="K43" s="126"/>
      <c r="L43" s="126"/>
      <c r="M43" s="126"/>
      <c r="N43" s="126"/>
      <c r="O43" s="126"/>
      <c r="P43" s="126"/>
    </row>
    <row r="44" spans="1:18" x14ac:dyDescent="0.2">
      <c r="A44" s="123"/>
      <c r="B44" s="124" t="s">
        <v>291</v>
      </c>
      <c r="C44" s="123"/>
      <c r="D44" s="128"/>
      <c r="E44" s="126"/>
      <c r="F44" s="126"/>
      <c r="G44" s="126"/>
      <c r="H44" s="126"/>
      <c r="I44" s="126"/>
      <c r="J44" s="126"/>
      <c r="K44" s="126"/>
      <c r="L44" s="126"/>
      <c r="M44" s="126"/>
      <c r="N44" s="126"/>
      <c r="O44" s="126"/>
      <c r="P44" s="126"/>
    </row>
    <row r="45" spans="1:18" x14ac:dyDescent="0.2">
      <c r="A45" s="123"/>
      <c r="B45" s="124"/>
      <c r="C45" s="123"/>
      <c r="D45" s="128"/>
      <c r="E45" s="126"/>
      <c r="F45" s="126"/>
      <c r="G45" s="126"/>
      <c r="H45" s="126"/>
      <c r="I45" s="126"/>
      <c r="J45" s="126"/>
      <c r="K45" s="126"/>
      <c r="L45" s="126"/>
      <c r="M45" s="126"/>
      <c r="N45" s="126"/>
      <c r="O45" s="126"/>
      <c r="P45" s="126"/>
    </row>
    <row r="46" spans="1:18" x14ac:dyDescent="0.2">
      <c r="A46" s="129"/>
      <c r="B46" s="130"/>
      <c r="C46" s="129"/>
      <c r="D46" s="131"/>
      <c r="E46" s="132"/>
      <c r="F46" s="132"/>
      <c r="G46" s="132"/>
      <c r="H46" s="132"/>
      <c r="I46" s="132"/>
      <c r="J46" s="132"/>
      <c r="K46" s="132"/>
      <c r="L46" s="132"/>
      <c r="M46" s="132"/>
      <c r="N46" s="132"/>
      <c r="O46" s="132"/>
      <c r="P46" s="132"/>
    </row>
    <row r="47" spans="1:18" ht="71.25" customHeight="1" x14ac:dyDescent="0.2">
      <c r="A47" s="118"/>
      <c r="B47" s="119" t="s">
        <v>292</v>
      </c>
      <c r="C47" s="118"/>
      <c r="D47" s="127">
        <f>SUM(E47:P47)</f>
        <v>800000</v>
      </c>
      <c r="E47" s="121"/>
      <c r="F47" s="121">
        <v>400000</v>
      </c>
      <c r="G47" s="121"/>
      <c r="H47" s="121"/>
      <c r="I47" s="121">
        <v>400000</v>
      </c>
      <c r="J47" s="121"/>
      <c r="K47" s="121"/>
      <c r="L47" s="121"/>
      <c r="M47" s="121"/>
      <c r="N47" s="121"/>
      <c r="O47" s="121"/>
      <c r="P47" s="121"/>
    </row>
    <row r="48" spans="1:18" x14ac:dyDescent="0.2">
      <c r="A48" s="123"/>
      <c r="B48" s="124" t="s">
        <v>280</v>
      </c>
      <c r="C48" s="123"/>
      <c r="D48" s="128"/>
      <c r="E48" s="126"/>
      <c r="F48" s="126"/>
      <c r="G48" s="126"/>
      <c r="H48" s="126"/>
      <c r="I48" s="126"/>
      <c r="J48" s="126"/>
      <c r="K48" s="126"/>
      <c r="L48" s="126"/>
      <c r="M48" s="126"/>
      <c r="N48" s="126"/>
      <c r="O48" s="126"/>
      <c r="P48" s="126"/>
    </row>
    <row r="49" spans="1:16" x14ac:dyDescent="0.2">
      <c r="A49" s="123"/>
      <c r="B49" s="124" t="s">
        <v>293</v>
      </c>
      <c r="C49" s="123"/>
      <c r="D49" s="128"/>
      <c r="E49" s="126"/>
      <c r="F49" s="126"/>
      <c r="G49" s="126"/>
      <c r="H49" s="126"/>
      <c r="I49" s="126"/>
      <c r="J49" s="126"/>
      <c r="K49" s="126"/>
      <c r="L49" s="126"/>
      <c r="M49" s="126"/>
      <c r="N49" s="126"/>
      <c r="O49" s="126"/>
      <c r="P49" s="126"/>
    </row>
    <row r="50" spans="1:16" x14ac:dyDescent="0.2">
      <c r="A50" s="123"/>
      <c r="B50" s="124" t="s">
        <v>294</v>
      </c>
      <c r="C50" s="123"/>
      <c r="D50" s="128"/>
      <c r="E50" s="126"/>
      <c r="F50" s="126"/>
      <c r="G50" s="126"/>
      <c r="H50" s="126"/>
      <c r="I50" s="126"/>
      <c r="J50" s="126"/>
      <c r="K50" s="126"/>
      <c r="L50" s="126"/>
      <c r="M50" s="126"/>
      <c r="N50" s="126"/>
      <c r="O50" s="126"/>
      <c r="P50" s="126"/>
    </row>
    <row r="51" spans="1:16" x14ac:dyDescent="0.2">
      <c r="A51" s="123"/>
      <c r="B51" s="124" t="s">
        <v>295</v>
      </c>
      <c r="C51" s="123"/>
      <c r="D51" s="128"/>
      <c r="E51" s="126"/>
      <c r="F51" s="126"/>
      <c r="G51" s="126"/>
      <c r="H51" s="126"/>
      <c r="I51" s="126"/>
      <c r="J51" s="126"/>
      <c r="K51" s="126"/>
      <c r="L51" s="126"/>
      <c r="M51" s="126"/>
      <c r="N51" s="126"/>
      <c r="O51" s="126"/>
      <c r="P51" s="126"/>
    </row>
    <row r="52" spans="1:16" x14ac:dyDescent="0.2">
      <c r="A52" s="123"/>
      <c r="B52" s="124" t="s">
        <v>287</v>
      </c>
      <c r="C52" s="123"/>
      <c r="D52" s="128"/>
      <c r="E52" s="126"/>
      <c r="F52" s="126"/>
      <c r="G52" s="126"/>
      <c r="H52" s="126"/>
      <c r="I52" s="126"/>
      <c r="J52" s="126"/>
      <c r="K52" s="126"/>
      <c r="L52" s="126"/>
      <c r="M52" s="126"/>
      <c r="N52" s="126"/>
      <c r="O52" s="126"/>
      <c r="P52" s="126"/>
    </row>
    <row r="53" spans="1:16" x14ac:dyDescent="0.2">
      <c r="A53" s="129"/>
      <c r="B53" s="130"/>
      <c r="C53" s="129"/>
      <c r="D53" s="131"/>
      <c r="E53" s="132"/>
      <c r="F53" s="132"/>
      <c r="G53" s="132"/>
      <c r="H53" s="132"/>
      <c r="I53" s="132"/>
      <c r="J53" s="132"/>
      <c r="K53" s="132"/>
      <c r="L53" s="132"/>
      <c r="M53" s="132"/>
      <c r="N53" s="132"/>
      <c r="O53" s="132"/>
      <c r="P53" s="132"/>
    </row>
    <row r="54" spans="1:16" ht="25.5" x14ac:dyDescent="0.2">
      <c r="A54" s="118"/>
      <c r="B54" s="119" t="s">
        <v>296</v>
      </c>
      <c r="C54" s="118"/>
      <c r="D54" s="127">
        <f t="shared" ref="D54:D106" si="0">SUM(E54:P54)</f>
        <v>800000</v>
      </c>
      <c r="E54" s="121"/>
      <c r="F54" s="121"/>
      <c r="G54" s="121"/>
      <c r="H54" s="121">
        <v>400000</v>
      </c>
      <c r="I54" s="121"/>
      <c r="J54" s="121"/>
      <c r="K54" s="121">
        <v>400000</v>
      </c>
      <c r="L54" s="121"/>
      <c r="M54" s="121"/>
      <c r="N54" s="121"/>
      <c r="O54" s="121"/>
      <c r="P54" s="121"/>
    </row>
    <row r="55" spans="1:16" x14ac:dyDescent="0.2">
      <c r="A55" s="123"/>
      <c r="B55" s="124" t="s">
        <v>280</v>
      </c>
      <c r="C55" s="123"/>
      <c r="D55" s="128"/>
      <c r="E55" s="126"/>
      <c r="F55" s="126"/>
      <c r="G55" s="126"/>
      <c r="H55" s="126"/>
      <c r="I55" s="126"/>
      <c r="J55" s="126"/>
      <c r="K55" s="126"/>
      <c r="L55" s="126"/>
      <c r="M55" s="126"/>
      <c r="N55" s="126"/>
      <c r="O55" s="126"/>
      <c r="P55" s="126"/>
    </row>
    <row r="56" spans="1:16" x14ac:dyDescent="0.2">
      <c r="A56" s="123"/>
      <c r="B56" s="124" t="s">
        <v>283</v>
      </c>
      <c r="C56" s="123"/>
      <c r="D56" s="128"/>
      <c r="E56" s="126"/>
      <c r="F56" s="126"/>
      <c r="G56" s="126"/>
      <c r="H56" s="126"/>
      <c r="I56" s="126"/>
      <c r="J56" s="126"/>
      <c r="K56" s="126"/>
      <c r="L56" s="126"/>
      <c r="M56" s="126"/>
      <c r="N56" s="126"/>
      <c r="O56" s="126"/>
      <c r="P56" s="126"/>
    </row>
    <row r="57" spans="1:16" x14ac:dyDescent="0.2">
      <c r="A57" s="123"/>
      <c r="B57" s="124" t="s">
        <v>294</v>
      </c>
      <c r="C57" s="123"/>
      <c r="D57" s="128"/>
      <c r="E57" s="126"/>
      <c r="F57" s="126"/>
      <c r="G57" s="126"/>
      <c r="H57" s="126"/>
      <c r="I57" s="126"/>
      <c r="J57" s="126"/>
      <c r="K57" s="126"/>
      <c r="L57" s="126"/>
      <c r="M57" s="126"/>
      <c r="N57" s="126"/>
      <c r="O57" s="126"/>
      <c r="P57" s="126"/>
    </row>
    <row r="58" spans="1:16" x14ac:dyDescent="0.2">
      <c r="A58" s="123"/>
      <c r="B58" s="124" t="s">
        <v>297</v>
      </c>
      <c r="C58" s="123"/>
      <c r="D58" s="128"/>
      <c r="E58" s="126"/>
      <c r="F58" s="126"/>
      <c r="G58" s="126"/>
      <c r="H58" s="126"/>
      <c r="I58" s="126"/>
      <c r="J58" s="126"/>
      <c r="K58" s="126"/>
      <c r="L58" s="126"/>
      <c r="M58" s="126"/>
      <c r="N58" s="126"/>
      <c r="O58" s="126"/>
      <c r="P58" s="126"/>
    </row>
    <row r="59" spans="1:16" x14ac:dyDescent="0.2">
      <c r="A59" s="123"/>
      <c r="B59" s="124" t="s">
        <v>295</v>
      </c>
      <c r="C59" s="123"/>
      <c r="D59" s="128"/>
      <c r="E59" s="126"/>
      <c r="F59" s="126"/>
      <c r="G59" s="126"/>
      <c r="H59" s="126"/>
      <c r="I59" s="126"/>
      <c r="J59" s="126"/>
      <c r="K59" s="126"/>
      <c r="L59" s="126"/>
      <c r="M59" s="126"/>
      <c r="N59" s="126"/>
      <c r="O59" s="126"/>
      <c r="P59" s="126"/>
    </row>
    <row r="60" spans="1:16" x14ac:dyDescent="0.2">
      <c r="A60" s="123"/>
      <c r="B60" s="124" t="s">
        <v>287</v>
      </c>
      <c r="C60" s="123"/>
      <c r="D60" s="128"/>
      <c r="E60" s="126"/>
      <c r="F60" s="126"/>
      <c r="G60" s="126"/>
      <c r="H60" s="126"/>
      <c r="I60" s="126"/>
      <c r="J60" s="126"/>
      <c r="K60" s="126"/>
      <c r="L60" s="126"/>
      <c r="M60" s="126"/>
      <c r="N60" s="126"/>
      <c r="O60" s="126"/>
      <c r="P60" s="126"/>
    </row>
    <row r="61" spans="1:16" s="133" customFormat="1" x14ac:dyDescent="0.2">
      <c r="A61" s="129"/>
      <c r="B61" s="130"/>
      <c r="C61" s="129"/>
      <c r="D61" s="131"/>
      <c r="E61" s="132"/>
      <c r="F61" s="132"/>
      <c r="G61" s="132"/>
      <c r="H61" s="132"/>
      <c r="I61" s="132"/>
      <c r="J61" s="132"/>
      <c r="K61" s="132"/>
      <c r="L61" s="132"/>
      <c r="M61" s="132"/>
      <c r="N61" s="132"/>
      <c r="O61" s="132"/>
      <c r="P61" s="132"/>
    </row>
    <row r="62" spans="1:16" s="133" customFormat="1" x14ac:dyDescent="0.2">
      <c r="B62" s="134"/>
      <c r="D62" s="135"/>
      <c r="E62" s="136"/>
      <c r="F62" s="136"/>
      <c r="G62" s="136"/>
      <c r="H62" s="136"/>
      <c r="I62" s="136"/>
      <c r="J62" s="136"/>
      <c r="K62" s="136"/>
      <c r="L62" s="136"/>
      <c r="M62" s="136"/>
      <c r="N62" s="136"/>
      <c r="O62" s="136"/>
      <c r="P62" s="136"/>
    </row>
    <row r="63" spans="1:16" s="133" customFormat="1" x14ac:dyDescent="0.2">
      <c r="B63" s="134"/>
      <c r="D63" s="135"/>
      <c r="E63" s="136"/>
      <c r="F63" s="136"/>
      <c r="G63" s="136"/>
      <c r="H63" s="136"/>
      <c r="I63" s="136"/>
      <c r="J63" s="136"/>
      <c r="K63" s="136"/>
      <c r="L63" s="136"/>
      <c r="M63" s="136"/>
      <c r="N63" s="136"/>
      <c r="O63" s="136"/>
      <c r="P63" s="136"/>
    </row>
    <row r="64" spans="1:16" ht="38.25" x14ac:dyDescent="0.2">
      <c r="A64" s="118"/>
      <c r="B64" s="119" t="s">
        <v>298</v>
      </c>
      <c r="C64" s="118"/>
      <c r="D64" s="127">
        <f t="shared" si="0"/>
        <v>1200000</v>
      </c>
      <c r="E64" s="121"/>
      <c r="F64" s="121"/>
      <c r="G64" s="121"/>
      <c r="H64" s="137">
        <v>1200000</v>
      </c>
      <c r="I64" s="121"/>
      <c r="J64" s="121"/>
      <c r="K64" s="121"/>
      <c r="L64" s="121"/>
      <c r="M64" s="121"/>
      <c r="N64" s="121"/>
      <c r="O64" s="121"/>
      <c r="P64" s="121"/>
    </row>
    <row r="65" spans="1:16" x14ac:dyDescent="0.2">
      <c r="A65" s="123"/>
      <c r="B65" s="124" t="s">
        <v>280</v>
      </c>
      <c r="C65" s="123"/>
      <c r="D65" s="128"/>
      <c r="E65" s="126"/>
      <c r="F65" s="126"/>
      <c r="G65" s="126"/>
      <c r="H65" s="138"/>
      <c r="I65" s="126"/>
      <c r="J65" s="126"/>
      <c r="K65" s="126"/>
      <c r="L65" s="126"/>
      <c r="M65" s="126"/>
      <c r="N65" s="126"/>
      <c r="O65" s="126"/>
      <c r="P65" s="126"/>
    </row>
    <row r="66" spans="1:16" x14ac:dyDescent="0.2">
      <c r="A66" s="123"/>
      <c r="B66" s="124" t="s">
        <v>283</v>
      </c>
      <c r="C66" s="123"/>
      <c r="D66" s="128"/>
      <c r="E66" s="126"/>
      <c r="F66" s="126"/>
      <c r="G66" s="126"/>
      <c r="H66" s="138"/>
      <c r="I66" s="126"/>
      <c r="J66" s="126"/>
      <c r="K66" s="126"/>
      <c r="L66" s="126"/>
      <c r="M66" s="126"/>
      <c r="N66" s="126"/>
      <c r="O66" s="126"/>
      <c r="P66" s="126"/>
    </row>
    <row r="67" spans="1:16" x14ac:dyDescent="0.2">
      <c r="A67" s="123"/>
      <c r="B67" s="124" t="s">
        <v>294</v>
      </c>
      <c r="C67" s="123"/>
      <c r="D67" s="128"/>
      <c r="E67" s="126"/>
      <c r="F67" s="126"/>
      <c r="G67" s="126"/>
      <c r="H67" s="138"/>
      <c r="I67" s="126"/>
      <c r="J67" s="126"/>
      <c r="K67" s="126"/>
      <c r="L67" s="126"/>
      <c r="M67" s="126"/>
      <c r="N67" s="126"/>
      <c r="O67" s="126"/>
      <c r="P67" s="126"/>
    </row>
    <row r="68" spans="1:16" x14ac:dyDescent="0.2">
      <c r="A68" s="123"/>
      <c r="B68" s="124" t="s">
        <v>297</v>
      </c>
      <c r="C68" s="123"/>
      <c r="D68" s="128"/>
      <c r="E68" s="126"/>
      <c r="F68" s="126"/>
      <c r="G68" s="126"/>
      <c r="H68" s="138"/>
      <c r="I68" s="126"/>
      <c r="J68" s="126"/>
      <c r="K68" s="126"/>
      <c r="L68" s="126"/>
      <c r="M68" s="126"/>
      <c r="N68" s="126"/>
      <c r="O68" s="126"/>
      <c r="P68" s="126"/>
    </row>
    <row r="69" spans="1:16" x14ac:dyDescent="0.2">
      <c r="A69" s="123"/>
      <c r="B69" s="124" t="s">
        <v>295</v>
      </c>
      <c r="C69" s="123"/>
      <c r="D69" s="128"/>
      <c r="E69" s="126"/>
      <c r="F69" s="126"/>
      <c r="G69" s="126"/>
      <c r="H69" s="138"/>
      <c r="I69" s="126"/>
      <c r="J69" s="126"/>
      <c r="K69" s="126"/>
      <c r="L69" s="126"/>
      <c r="M69" s="126"/>
      <c r="N69" s="126"/>
      <c r="O69" s="126"/>
      <c r="P69" s="126"/>
    </row>
    <row r="70" spans="1:16" x14ac:dyDescent="0.2">
      <c r="A70" s="123"/>
      <c r="B70" s="124" t="s">
        <v>287</v>
      </c>
      <c r="C70" s="123"/>
      <c r="D70" s="128"/>
      <c r="E70" s="126"/>
      <c r="F70" s="126"/>
      <c r="G70" s="126"/>
      <c r="H70" s="138"/>
      <c r="I70" s="126"/>
      <c r="J70" s="126"/>
      <c r="K70" s="126"/>
      <c r="L70" s="126"/>
      <c r="M70" s="126"/>
      <c r="N70" s="126"/>
      <c r="O70" s="126"/>
      <c r="P70" s="126"/>
    </row>
    <row r="71" spans="1:16" s="133" customFormat="1" x14ac:dyDescent="0.2">
      <c r="A71" s="129"/>
      <c r="B71" s="130"/>
      <c r="C71" s="129"/>
      <c r="D71" s="131"/>
      <c r="E71" s="132"/>
      <c r="F71" s="132"/>
      <c r="G71" s="132"/>
      <c r="H71" s="139"/>
      <c r="I71" s="132"/>
      <c r="J71" s="132"/>
      <c r="K71" s="132"/>
      <c r="L71" s="132"/>
      <c r="M71" s="132"/>
      <c r="N71" s="132"/>
      <c r="O71" s="132"/>
      <c r="P71" s="132"/>
    </row>
    <row r="72" spans="1:16" ht="38.25" x14ac:dyDescent="0.2">
      <c r="A72" s="118"/>
      <c r="B72" s="140" t="s">
        <v>299</v>
      </c>
      <c r="C72" s="118"/>
      <c r="D72" s="127">
        <f t="shared" si="0"/>
        <v>200000</v>
      </c>
      <c r="E72" s="121"/>
      <c r="F72" s="121"/>
      <c r="G72" s="121"/>
      <c r="H72" s="121"/>
      <c r="I72" s="121"/>
      <c r="J72" s="121"/>
      <c r="K72" s="121">
        <v>100000</v>
      </c>
      <c r="L72" s="121"/>
      <c r="M72" s="121"/>
      <c r="N72" s="121">
        <v>100000</v>
      </c>
      <c r="O72" s="121"/>
      <c r="P72" s="121"/>
    </row>
    <row r="73" spans="1:16" x14ac:dyDescent="0.2">
      <c r="A73" s="123"/>
      <c r="B73" s="124" t="s">
        <v>280</v>
      </c>
      <c r="C73" s="123"/>
      <c r="D73" s="128"/>
      <c r="E73" s="126"/>
      <c r="F73" s="126"/>
      <c r="G73" s="126"/>
      <c r="H73" s="126"/>
      <c r="I73" s="126"/>
      <c r="J73" s="126"/>
      <c r="K73" s="126"/>
      <c r="L73" s="126"/>
      <c r="M73" s="126"/>
      <c r="N73" s="126"/>
      <c r="O73" s="126"/>
      <c r="P73" s="126"/>
    </row>
    <row r="74" spans="1:16" x14ac:dyDescent="0.2">
      <c r="A74" s="123"/>
      <c r="B74" s="141" t="s">
        <v>300</v>
      </c>
      <c r="C74" s="123"/>
      <c r="D74" s="128"/>
      <c r="E74" s="126"/>
      <c r="F74" s="126"/>
      <c r="G74" s="126"/>
      <c r="H74" s="126"/>
      <c r="I74" s="126"/>
      <c r="J74" s="126"/>
      <c r="K74" s="126"/>
      <c r="L74" s="126"/>
      <c r="M74" s="126"/>
      <c r="N74" s="126"/>
      <c r="O74" s="126"/>
      <c r="P74" s="126"/>
    </row>
    <row r="75" spans="1:16" s="133" customFormat="1" x14ac:dyDescent="0.2">
      <c r="A75" s="129"/>
      <c r="B75" s="142"/>
      <c r="C75" s="129"/>
      <c r="D75" s="131"/>
      <c r="E75" s="132"/>
      <c r="F75" s="132"/>
      <c r="G75" s="132"/>
      <c r="H75" s="132"/>
      <c r="I75" s="132"/>
      <c r="J75" s="132"/>
      <c r="K75" s="132"/>
      <c r="L75" s="132"/>
      <c r="M75" s="132"/>
      <c r="N75" s="132"/>
      <c r="O75" s="132"/>
      <c r="P75" s="132"/>
    </row>
    <row r="76" spans="1:16" ht="38.25" x14ac:dyDescent="0.2">
      <c r="A76" s="118"/>
      <c r="B76" s="140" t="s">
        <v>301</v>
      </c>
      <c r="C76" s="118"/>
      <c r="D76" s="127">
        <f t="shared" si="0"/>
        <v>500000</v>
      </c>
      <c r="E76" s="121"/>
      <c r="F76" s="121"/>
      <c r="G76" s="121"/>
      <c r="H76" s="121"/>
      <c r="I76" s="121"/>
      <c r="J76" s="121"/>
      <c r="K76" s="121"/>
      <c r="L76" s="121">
        <v>500000</v>
      </c>
      <c r="M76" s="121"/>
      <c r="N76" s="121"/>
      <c r="O76" s="121"/>
      <c r="P76" s="121"/>
    </row>
    <row r="77" spans="1:16" x14ac:dyDescent="0.2">
      <c r="A77" s="123"/>
      <c r="B77" s="124" t="s">
        <v>280</v>
      </c>
      <c r="C77" s="123"/>
      <c r="D77" s="128"/>
      <c r="E77" s="126"/>
      <c r="F77" s="126"/>
      <c r="G77" s="126"/>
      <c r="H77" s="126"/>
      <c r="I77" s="126"/>
      <c r="J77" s="126"/>
      <c r="K77" s="126"/>
      <c r="L77" s="126"/>
      <c r="M77" s="126"/>
      <c r="N77" s="126"/>
      <c r="O77" s="126"/>
      <c r="P77" s="126"/>
    </row>
    <row r="78" spans="1:16" x14ac:dyDescent="0.2">
      <c r="A78" s="123"/>
      <c r="B78" s="124" t="s">
        <v>283</v>
      </c>
      <c r="C78" s="123"/>
      <c r="D78" s="128"/>
      <c r="E78" s="126"/>
      <c r="F78" s="126"/>
      <c r="G78" s="126"/>
      <c r="H78" s="126"/>
      <c r="I78" s="126"/>
      <c r="J78" s="126"/>
      <c r="K78" s="126"/>
      <c r="L78" s="126"/>
      <c r="M78" s="126"/>
      <c r="N78" s="126"/>
      <c r="O78" s="126"/>
      <c r="P78" s="126"/>
    </row>
    <row r="79" spans="1:16" x14ac:dyDescent="0.2">
      <c r="A79" s="123"/>
      <c r="B79" s="124" t="s">
        <v>294</v>
      </c>
      <c r="C79" s="123"/>
      <c r="D79" s="128"/>
      <c r="E79" s="126"/>
      <c r="F79" s="126"/>
      <c r="G79" s="126"/>
      <c r="H79" s="126"/>
      <c r="I79" s="126"/>
      <c r="J79" s="126"/>
      <c r="K79" s="126"/>
      <c r="L79" s="126"/>
      <c r="M79" s="126"/>
      <c r="N79" s="126"/>
      <c r="O79" s="126"/>
      <c r="P79" s="126"/>
    </row>
    <row r="80" spans="1:16" x14ac:dyDescent="0.2">
      <c r="A80" s="123"/>
      <c r="B80" s="124" t="s">
        <v>297</v>
      </c>
      <c r="C80" s="123"/>
      <c r="D80" s="128"/>
      <c r="E80" s="126"/>
      <c r="F80" s="126"/>
      <c r="G80" s="126"/>
      <c r="H80" s="126"/>
      <c r="I80" s="126"/>
      <c r="J80" s="126"/>
      <c r="K80" s="126"/>
      <c r="L80" s="126"/>
      <c r="M80" s="126"/>
      <c r="N80" s="126"/>
      <c r="O80" s="126"/>
      <c r="P80" s="126"/>
    </row>
    <row r="81" spans="1:16" x14ac:dyDescent="0.2">
      <c r="A81" s="123"/>
      <c r="B81" s="124" t="s">
        <v>295</v>
      </c>
      <c r="C81" s="123"/>
      <c r="D81" s="128"/>
      <c r="E81" s="126"/>
      <c r="F81" s="126"/>
      <c r="G81" s="126"/>
      <c r="H81" s="126"/>
      <c r="I81" s="126"/>
      <c r="J81" s="126"/>
      <c r="K81" s="126"/>
      <c r="L81" s="126"/>
      <c r="M81" s="126"/>
      <c r="N81" s="126"/>
      <c r="O81" s="126"/>
      <c r="P81" s="126"/>
    </row>
    <row r="82" spans="1:16" x14ac:dyDescent="0.2">
      <c r="A82" s="123"/>
      <c r="B82" s="124" t="s">
        <v>287</v>
      </c>
      <c r="C82" s="123"/>
      <c r="D82" s="128"/>
      <c r="E82" s="126"/>
      <c r="F82" s="126"/>
      <c r="G82" s="126"/>
      <c r="H82" s="126"/>
      <c r="I82" s="126"/>
      <c r="J82" s="126"/>
      <c r="K82" s="126"/>
      <c r="L82" s="126"/>
      <c r="M82" s="126"/>
      <c r="N82" s="126"/>
      <c r="O82" s="126"/>
      <c r="P82" s="126"/>
    </row>
    <row r="83" spans="1:16" s="133" customFormat="1" x14ac:dyDescent="0.2">
      <c r="A83" s="129"/>
      <c r="B83" s="142"/>
      <c r="C83" s="129"/>
      <c r="D83" s="131"/>
      <c r="E83" s="132"/>
      <c r="F83" s="132"/>
      <c r="G83" s="132"/>
      <c r="H83" s="132"/>
      <c r="I83" s="132"/>
      <c r="J83" s="132"/>
      <c r="K83" s="132"/>
      <c r="L83" s="132"/>
      <c r="M83" s="132"/>
      <c r="N83" s="132"/>
      <c r="O83" s="132"/>
      <c r="P83" s="132"/>
    </row>
    <row r="84" spans="1:16" ht="51" x14ac:dyDescent="0.2">
      <c r="A84" s="118"/>
      <c r="B84" s="119" t="s">
        <v>302</v>
      </c>
      <c r="C84" s="118"/>
      <c r="D84" s="127">
        <f t="shared" si="0"/>
        <v>400000</v>
      </c>
      <c r="E84" s="121"/>
      <c r="F84" s="121"/>
      <c r="G84" s="121"/>
      <c r="H84" s="121">
        <v>400000</v>
      </c>
      <c r="I84" s="121"/>
      <c r="J84" s="121"/>
      <c r="K84" s="121"/>
      <c r="L84" s="121"/>
      <c r="M84" s="121"/>
      <c r="N84" s="121"/>
      <c r="O84" s="121"/>
      <c r="P84" s="121"/>
    </row>
    <row r="85" spans="1:16" x14ac:dyDescent="0.2">
      <c r="A85" s="123"/>
      <c r="B85" s="124" t="s">
        <v>280</v>
      </c>
      <c r="C85" s="123"/>
      <c r="D85" s="128"/>
      <c r="E85" s="126"/>
      <c r="F85" s="126"/>
      <c r="G85" s="126"/>
      <c r="H85" s="126"/>
      <c r="I85" s="126"/>
      <c r="J85" s="126"/>
      <c r="K85" s="126"/>
      <c r="L85" s="126"/>
      <c r="M85" s="126"/>
      <c r="N85" s="126"/>
      <c r="O85" s="126"/>
      <c r="P85" s="126"/>
    </row>
    <row r="86" spans="1:16" x14ac:dyDescent="0.2">
      <c r="A86" s="123"/>
      <c r="B86" s="124" t="s">
        <v>283</v>
      </c>
      <c r="C86" s="123"/>
      <c r="D86" s="128"/>
      <c r="E86" s="126"/>
      <c r="F86" s="126"/>
      <c r="G86" s="126"/>
      <c r="H86" s="126"/>
      <c r="I86" s="126"/>
      <c r="J86" s="126"/>
      <c r="K86" s="126"/>
      <c r="L86" s="126"/>
      <c r="M86" s="126"/>
      <c r="N86" s="126"/>
      <c r="O86" s="126"/>
      <c r="P86" s="126"/>
    </row>
    <row r="87" spans="1:16" x14ac:dyDescent="0.2">
      <c r="A87" s="123"/>
      <c r="B87" s="124" t="s">
        <v>294</v>
      </c>
      <c r="C87" s="123"/>
      <c r="D87" s="128"/>
      <c r="E87" s="126"/>
      <c r="F87" s="126"/>
      <c r="G87" s="126"/>
      <c r="H87" s="126"/>
      <c r="I87" s="126"/>
      <c r="J87" s="126"/>
      <c r="K87" s="126"/>
      <c r="L87" s="126"/>
      <c r="M87" s="126"/>
      <c r="N87" s="126"/>
      <c r="O87" s="126"/>
      <c r="P87" s="126"/>
    </row>
    <row r="88" spans="1:16" x14ac:dyDescent="0.2">
      <c r="A88" s="123"/>
      <c r="B88" s="124" t="s">
        <v>297</v>
      </c>
      <c r="C88" s="123"/>
      <c r="D88" s="128"/>
      <c r="E88" s="126"/>
      <c r="F88" s="126"/>
      <c r="G88" s="126"/>
      <c r="H88" s="126"/>
      <c r="I88" s="126"/>
      <c r="J88" s="126"/>
      <c r="K88" s="126"/>
      <c r="L88" s="126"/>
      <c r="M88" s="126"/>
      <c r="N88" s="126"/>
      <c r="O88" s="126"/>
      <c r="P88" s="126"/>
    </row>
    <row r="89" spans="1:16" x14ac:dyDescent="0.2">
      <c r="A89" s="123"/>
      <c r="B89" s="124" t="s">
        <v>287</v>
      </c>
      <c r="C89" s="123"/>
      <c r="D89" s="128"/>
      <c r="E89" s="126"/>
      <c r="F89" s="126"/>
      <c r="G89" s="126"/>
      <c r="H89" s="126"/>
      <c r="I89" s="126"/>
      <c r="J89" s="126"/>
      <c r="K89" s="126"/>
      <c r="L89" s="126"/>
      <c r="M89" s="126"/>
      <c r="N89" s="126"/>
      <c r="O89" s="126"/>
      <c r="P89" s="126"/>
    </row>
    <row r="90" spans="1:16" s="133" customFormat="1" x14ac:dyDescent="0.2">
      <c r="A90" s="129"/>
      <c r="B90" s="130"/>
      <c r="C90" s="129"/>
      <c r="D90" s="131"/>
      <c r="E90" s="132"/>
      <c r="F90" s="132"/>
      <c r="G90" s="132"/>
      <c r="H90" s="132"/>
      <c r="I90" s="132"/>
      <c r="J90" s="132"/>
      <c r="K90" s="132"/>
      <c r="L90" s="132"/>
      <c r="M90" s="132"/>
      <c r="N90" s="132"/>
      <c r="O90" s="132"/>
      <c r="P90" s="132"/>
    </row>
    <row r="91" spans="1:16" ht="38.25" x14ac:dyDescent="0.2">
      <c r="A91" s="118"/>
      <c r="B91" s="140" t="s">
        <v>303</v>
      </c>
      <c r="C91" s="118"/>
      <c r="D91" s="127">
        <f t="shared" si="0"/>
        <v>800000</v>
      </c>
      <c r="E91" s="121">
        <v>400000</v>
      </c>
      <c r="F91" s="121"/>
      <c r="G91" s="121"/>
      <c r="H91" s="121"/>
      <c r="I91" s="121">
        <v>400000</v>
      </c>
      <c r="J91" s="121"/>
      <c r="K91" s="121"/>
      <c r="L91" s="121"/>
      <c r="M91" s="121"/>
      <c r="N91" s="121"/>
      <c r="O91" s="121"/>
      <c r="P91" s="121"/>
    </row>
    <row r="92" spans="1:16" x14ac:dyDescent="0.2">
      <c r="A92" s="123"/>
      <c r="B92" s="124" t="s">
        <v>280</v>
      </c>
      <c r="C92" s="123"/>
      <c r="D92" s="128"/>
      <c r="E92" s="126"/>
      <c r="F92" s="126"/>
      <c r="G92" s="126"/>
      <c r="H92" s="126"/>
      <c r="I92" s="126"/>
      <c r="J92" s="126"/>
      <c r="K92" s="126"/>
      <c r="L92" s="126"/>
      <c r="M92" s="126"/>
      <c r="N92" s="126"/>
      <c r="O92" s="126"/>
      <c r="P92" s="126"/>
    </row>
    <row r="93" spans="1:16" x14ac:dyDescent="0.2">
      <c r="A93" s="123"/>
      <c r="B93" s="124" t="s">
        <v>283</v>
      </c>
      <c r="C93" s="123"/>
      <c r="D93" s="128"/>
      <c r="E93" s="126"/>
      <c r="F93" s="126"/>
      <c r="G93" s="126"/>
      <c r="H93" s="126"/>
      <c r="I93" s="126"/>
      <c r="J93" s="126"/>
      <c r="K93" s="126"/>
      <c r="L93" s="126"/>
      <c r="M93" s="126"/>
      <c r="N93" s="126"/>
      <c r="O93" s="126"/>
      <c r="P93" s="126"/>
    </row>
    <row r="94" spans="1:16" x14ac:dyDescent="0.2">
      <c r="A94" s="123"/>
      <c r="B94" s="124" t="s">
        <v>294</v>
      </c>
      <c r="C94" s="123"/>
      <c r="D94" s="128"/>
      <c r="E94" s="126"/>
      <c r="F94" s="126"/>
      <c r="G94" s="126"/>
      <c r="H94" s="126"/>
      <c r="I94" s="126"/>
      <c r="J94" s="126"/>
      <c r="K94" s="126"/>
      <c r="L94" s="126"/>
      <c r="M94" s="126"/>
      <c r="N94" s="126"/>
      <c r="O94" s="126"/>
      <c r="P94" s="126"/>
    </row>
    <row r="95" spans="1:16" x14ac:dyDescent="0.2">
      <c r="A95" s="123"/>
      <c r="B95" s="124" t="s">
        <v>297</v>
      </c>
      <c r="C95" s="123"/>
      <c r="D95" s="128"/>
      <c r="E95" s="126"/>
      <c r="F95" s="126"/>
      <c r="G95" s="126"/>
      <c r="H95" s="126"/>
      <c r="I95" s="126"/>
      <c r="J95" s="126"/>
      <c r="K95" s="126"/>
      <c r="L95" s="126"/>
      <c r="M95" s="126"/>
      <c r="N95" s="126"/>
      <c r="O95" s="126"/>
      <c r="P95" s="126"/>
    </row>
    <row r="96" spans="1:16" x14ac:dyDescent="0.2">
      <c r="A96" s="129"/>
      <c r="B96" s="130" t="s">
        <v>287</v>
      </c>
      <c r="C96" s="129"/>
      <c r="D96" s="131"/>
      <c r="E96" s="132"/>
      <c r="F96" s="132"/>
      <c r="G96" s="132"/>
      <c r="H96" s="132"/>
      <c r="I96" s="132"/>
      <c r="J96" s="132"/>
      <c r="K96" s="132"/>
      <c r="L96" s="132"/>
      <c r="M96" s="132"/>
      <c r="N96" s="132"/>
      <c r="O96" s="132"/>
      <c r="P96" s="132"/>
    </row>
    <row r="97" spans="1:16" ht="38.25" x14ac:dyDescent="0.2">
      <c r="A97" s="118"/>
      <c r="B97" s="140" t="s">
        <v>304</v>
      </c>
      <c r="C97" s="118"/>
      <c r="D97" s="127">
        <f t="shared" si="0"/>
        <v>800000</v>
      </c>
      <c r="E97" s="121"/>
      <c r="F97" s="121">
        <v>800000</v>
      </c>
      <c r="G97" s="121"/>
      <c r="H97" s="121"/>
      <c r="I97" s="121"/>
      <c r="J97" s="121"/>
      <c r="K97" s="121"/>
      <c r="L97" s="121"/>
      <c r="M97" s="121"/>
      <c r="N97" s="121"/>
      <c r="O97" s="121"/>
      <c r="P97" s="121"/>
    </row>
    <row r="98" spans="1:16" x14ac:dyDescent="0.2">
      <c r="A98" s="123"/>
      <c r="B98" s="124" t="s">
        <v>280</v>
      </c>
      <c r="C98" s="123"/>
      <c r="D98" s="128"/>
      <c r="E98" s="126"/>
      <c r="F98" s="126"/>
      <c r="G98" s="126"/>
      <c r="H98" s="126"/>
      <c r="I98" s="126"/>
      <c r="J98" s="126"/>
      <c r="K98" s="126"/>
      <c r="L98" s="126"/>
      <c r="M98" s="126"/>
      <c r="N98" s="126"/>
      <c r="O98" s="126"/>
      <c r="P98" s="126"/>
    </row>
    <row r="99" spans="1:16" x14ac:dyDescent="0.2">
      <c r="A99" s="123"/>
      <c r="B99" s="124" t="s">
        <v>283</v>
      </c>
      <c r="C99" s="123"/>
      <c r="D99" s="128"/>
      <c r="E99" s="126"/>
      <c r="F99" s="126"/>
      <c r="G99" s="126"/>
      <c r="H99" s="126"/>
      <c r="I99" s="126"/>
      <c r="J99" s="126"/>
      <c r="K99" s="126"/>
      <c r="L99" s="126"/>
      <c r="M99" s="126"/>
      <c r="N99" s="126"/>
      <c r="O99" s="126"/>
      <c r="P99" s="126"/>
    </row>
    <row r="100" spans="1:16" x14ac:dyDescent="0.2">
      <c r="A100" s="123"/>
      <c r="B100" s="124" t="s">
        <v>294</v>
      </c>
      <c r="C100" s="123"/>
      <c r="D100" s="128"/>
      <c r="E100" s="126"/>
      <c r="F100" s="126"/>
      <c r="G100" s="126"/>
      <c r="H100" s="126"/>
      <c r="I100" s="126"/>
      <c r="J100" s="126"/>
      <c r="K100" s="126"/>
      <c r="L100" s="126"/>
      <c r="M100" s="126"/>
      <c r="N100" s="126"/>
      <c r="O100" s="126"/>
      <c r="P100" s="126"/>
    </row>
    <row r="101" spans="1:16" x14ac:dyDescent="0.2">
      <c r="A101" s="123"/>
      <c r="B101" s="124" t="s">
        <v>297</v>
      </c>
      <c r="C101" s="123"/>
      <c r="D101" s="128"/>
      <c r="E101" s="126"/>
      <c r="F101" s="126"/>
      <c r="G101" s="126"/>
      <c r="H101" s="126"/>
      <c r="I101" s="126"/>
      <c r="J101" s="126"/>
      <c r="K101" s="126"/>
      <c r="L101" s="126"/>
      <c r="M101" s="126"/>
      <c r="N101" s="126"/>
      <c r="O101" s="126"/>
      <c r="P101" s="126"/>
    </row>
    <row r="102" spans="1:16" x14ac:dyDescent="0.2">
      <c r="A102" s="123"/>
      <c r="B102" s="124" t="s">
        <v>287</v>
      </c>
      <c r="C102" s="123"/>
      <c r="D102" s="128"/>
      <c r="E102" s="126"/>
      <c r="F102" s="126"/>
      <c r="G102" s="126"/>
      <c r="H102" s="126"/>
      <c r="I102" s="126"/>
      <c r="J102" s="126"/>
      <c r="K102" s="126"/>
      <c r="L102" s="126"/>
      <c r="M102" s="126"/>
      <c r="N102" s="126"/>
      <c r="O102" s="126"/>
      <c r="P102" s="126"/>
    </row>
    <row r="103" spans="1:16" x14ac:dyDescent="0.2">
      <c r="A103" s="123"/>
      <c r="B103" s="141"/>
      <c r="C103" s="123"/>
      <c r="D103" s="128"/>
      <c r="E103" s="126"/>
      <c r="F103" s="126"/>
      <c r="G103" s="126"/>
      <c r="H103" s="126"/>
      <c r="I103" s="126"/>
      <c r="J103" s="126"/>
      <c r="K103" s="126"/>
      <c r="L103" s="126"/>
      <c r="M103" s="126"/>
      <c r="N103" s="126"/>
      <c r="O103" s="126"/>
      <c r="P103" s="126"/>
    </row>
    <row r="104" spans="1:16" ht="38.25" x14ac:dyDescent="0.2">
      <c r="A104" s="118"/>
      <c r="B104" s="140" t="s">
        <v>305</v>
      </c>
      <c r="C104" s="118"/>
      <c r="D104" s="127">
        <f t="shared" si="0"/>
        <v>413340</v>
      </c>
      <c r="E104" s="121">
        <v>34445</v>
      </c>
      <c r="F104" s="121">
        <v>34445</v>
      </c>
      <c r="G104" s="121">
        <v>34445</v>
      </c>
      <c r="H104" s="121">
        <v>34445</v>
      </c>
      <c r="I104" s="121">
        <v>34445</v>
      </c>
      <c r="J104" s="121">
        <v>34445</v>
      </c>
      <c r="K104" s="121">
        <v>34445</v>
      </c>
      <c r="L104" s="121">
        <v>34445</v>
      </c>
      <c r="M104" s="121">
        <v>34445</v>
      </c>
      <c r="N104" s="121">
        <v>34445</v>
      </c>
      <c r="O104" s="121">
        <v>34445</v>
      </c>
      <c r="P104" s="121">
        <v>34445</v>
      </c>
    </row>
    <row r="105" spans="1:16" x14ac:dyDescent="0.2">
      <c r="A105" s="123"/>
      <c r="B105" s="143"/>
      <c r="C105" s="123"/>
      <c r="D105" s="128"/>
      <c r="E105" s="126"/>
      <c r="F105" s="126"/>
      <c r="G105" s="126"/>
      <c r="H105" s="126"/>
      <c r="I105" s="126"/>
      <c r="J105" s="126"/>
      <c r="K105" s="126"/>
      <c r="L105" s="126"/>
      <c r="M105" s="126"/>
      <c r="N105" s="126"/>
      <c r="O105" s="126"/>
      <c r="P105" s="126"/>
    </row>
    <row r="106" spans="1:16" x14ac:dyDescent="0.2">
      <c r="A106" s="118"/>
      <c r="B106" s="144" t="s">
        <v>27</v>
      </c>
      <c r="C106" s="118"/>
      <c r="D106" s="127">
        <f t="shared" si="0"/>
        <v>17085500</v>
      </c>
      <c r="E106" s="121"/>
      <c r="F106" s="121"/>
      <c r="G106" s="121"/>
      <c r="H106" s="137">
        <v>17085500</v>
      </c>
      <c r="I106" s="121"/>
      <c r="J106" s="121"/>
      <c r="K106" s="121"/>
      <c r="L106" s="121"/>
      <c r="M106" s="121"/>
      <c r="N106" s="121"/>
      <c r="O106" s="121"/>
      <c r="P106" s="121"/>
    </row>
    <row r="107" spans="1:16" ht="13.5" thickBot="1" x14ac:dyDescent="0.25">
      <c r="A107" s="145"/>
      <c r="B107" s="146"/>
      <c r="C107" s="145"/>
      <c r="D107" s="147"/>
      <c r="E107" s="148"/>
      <c r="F107" s="148"/>
      <c r="G107" s="148"/>
      <c r="H107" s="149"/>
      <c r="I107" s="148"/>
      <c r="J107" s="148"/>
      <c r="K107" s="148"/>
      <c r="L107" s="148"/>
      <c r="M107" s="148"/>
      <c r="N107" s="148"/>
      <c r="O107" s="148"/>
      <c r="P107" s="148"/>
    </row>
    <row r="108" spans="1:16" s="153" customFormat="1" ht="13.5" thickBot="1" x14ac:dyDescent="0.3">
      <c r="A108" s="150"/>
      <c r="B108" s="151" t="s">
        <v>195</v>
      </c>
      <c r="C108" s="150"/>
      <c r="D108" s="152">
        <f t="shared" ref="D108:P108" si="1">SUM(D10:D106)</f>
        <v>32387840</v>
      </c>
      <c r="E108" s="152">
        <f t="shared" si="1"/>
        <v>1098811</v>
      </c>
      <c r="F108" s="152">
        <f t="shared" si="1"/>
        <v>2047711</v>
      </c>
      <c r="G108" s="152">
        <f t="shared" si="1"/>
        <v>815813</v>
      </c>
      <c r="H108" s="152">
        <f t="shared" si="1"/>
        <v>19995311</v>
      </c>
      <c r="I108" s="152">
        <f t="shared" si="1"/>
        <v>1690061</v>
      </c>
      <c r="J108" s="152">
        <f t="shared" si="1"/>
        <v>844213</v>
      </c>
      <c r="K108" s="152">
        <f t="shared" si="1"/>
        <v>1358711</v>
      </c>
      <c r="L108" s="152">
        <f t="shared" si="1"/>
        <v>1373811</v>
      </c>
      <c r="M108" s="152">
        <f t="shared" si="1"/>
        <v>821663</v>
      </c>
      <c r="N108" s="152">
        <f t="shared" si="1"/>
        <v>846311</v>
      </c>
      <c r="O108" s="152">
        <f t="shared" si="1"/>
        <v>783811</v>
      </c>
      <c r="P108" s="152">
        <f t="shared" si="1"/>
        <v>711613</v>
      </c>
    </row>
    <row r="109" spans="1:16" ht="13.5" thickTop="1" x14ac:dyDescent="0.2"/>
    <row r="110" spans="1:16" x14ac:dyDescent="0.2">
      <c r="A110" s="116" t="s">
        <v>306</v>
      </c>
    </row>
    <row r="112" spans="1:16" x14ac:dyDescent="0.2">
      <c r="D112" s="122"/>
    </row>
    <row r="120" spans="1:4" x14ac:dyDescent="0.2">
      <c r="A120" s="116" t="s">
        <v>307</v>
      </c>
      <c r="D120" s="116" t="s">
        <v>308</v>
      </c>
    </row>
    <row r="123" spans="1:4" x14ac:dyDescent="0.2">
      <c r="A123" s="116" t="s">
        <v>309</v>
      </c>
      <c r="D123" s="116" t="s">
        <v>309</v>
      </c>
    </row>
    <row r="128" spans="1:4" x14ac:dyDescent="0.2">
      <c r="A128" s="116" t="s">
        <v>307</v>
      </c>
      <c r="D128" s="116" t="s">
        <v>308</v>
      </c>
    </row>
    <row r="131" spans="1:4" x14ac:dyDescent="0.2">
      <c r="A131" s="116" t="s">
        <v>309</v>
      </c>
      <c r="D131" s="116" t="s">
        <v>309</v>
      </c>
    </row>
  </sheetData>
  <mergeCells count="9">
    <mergeCell ref="A1:P1"/>
    <mergeCell ref="A2:P2"/>
    <mergeCell ref="A4:P4"/>
    <mergeCell ref="A5:P5"/>
    <mergeCell ref="A8:A9"/>
    <mergeCell ref="B8:B9"/>
    <mergeCell ref="C8:C9"/>
    <mergeCell ref="D8:D9"/>
    <mergeCell ref="E8:P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Personnel</vt:lpstr>
      <vt:lpstr>MOOE</vt:lpstr>
      <vt:lpstr>Monthly Cash Prog</vt:lpstr>
      <vt:lpstr>LO&amp;IAU Travel</vt:lpstr>
      <vt:lpstr>Cell Card Allo</vt:lpstr>
      <vt:lpstr>OED W&amp;F Plan</vt:lpstr>
      <vt:lpstr>Consolidated W&amp;F Plan 2017</vt:lpstr>
      <vt:lpstr>2017 OED PPMP</vt:lpstr>
      <vt:lpstr>'Consolidated W&amp;F Plan 2017'!Print_Area</vt:lpstr>
      <vt:lpstr>'Consolidated W&amp;F Plan 2017'!Print_Titles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s500</dc:creator>
  <cp:lastModifiedBy>Noli</cp:lastModifiedBy>
  <cp:lastPrinted>2017-01-20T00:17:48Z</cp:lastPrinted>
  <dcterms:created xsi:type="dcterms:W3CDTF">2016-11-18T03:29:56Z</dcterms:created>
  <dcterms:modified xsi:type="dcterms:W3CDTF">2017-01-20T00:19:39Z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96 96 1920 1080</vt:lpwstr>
  </property>
</Properties>
</file>